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020" yWindow="1872" windowWidth="21600" windowHeight="13512" tabRatio="813"/>
  </bookViews>
  <sheets>
    <sheet name="入力方法" sheetId="62" r:id="rId1"/>
    <sheet name="法人入力シート（要入力）" sheetId="34" r:id="rId2"/>
    <sheet name="学校入力シート（要入力）" sheetId="39" r:id="rId3"/>
    <sheet name="目標値入力シート（必要に応じて入力）" sheetId="63" r:id="rId4"/>
    <sheet name="表紙" sheetId="80" r:id="rId5"/>
    <sheet name="趨勢評価" sheetId="35" state="hidden" r:id="rId6"/>
    <sheet name="絶対評価シート" sheetId="60" state="hidden" r:id="rId7"/>
    <sheet name="総括表(法人全体)" sheetId="5" r:id="rId8"/>
    <sheet name="総括表 (部門)" sheetId="40" r:id="rId9"/>
    <sheet name="１．経常収支差額比率（法人）" sheetId="1" r:id="rId10"/>
    <sheet name="２．人件費比率（法人）" sheetId="6" r:id="rId11"/>
    <sheet name="３．人件費依存率（法人）" sheetId="7" r:id="rId12"/>
    <sheet name="４．教育活動資金収支差額比率（法人）" sheetId="8" r:id="rId13"/>
    <sheet name="５．積立率＆参考）減価償却比率（法人）" sheetId="4" r:id="rId14"/>
    <sheet name="６．運用資産超過額対教育活動資金収支差額比（法人）" sheetId="11" r:id="rId15"/>
    <sheet name="７．運用資産対教育活動資金収支差額比（法人）" sheetId="12" r:id="rId16"/>
    <sheet name="８．流動比率（法人）" sheetId="18" r:id="rId17"/>
    <sheet name="９．外部負債超過額対教育活動資金収支差額比（法人）" sheetId="15" r:id="rId18"/>
    <sheet name="１．経常収支差額比率 (部門)" sheetId="41" r:id="rId19"/>
    <sheet name="２．人件費比率 (部門)" sheetId="42" r:id="rId20"/>
    <sheet name="３．志願倍率（部門）" sheetId="43" r:id="rId21"/>
    <sheet name="４．合格率（部門）" sheetId="44" r:id="rId22"/>
    <sheet name="５．歩留率（部門）" sheetId="45" r:id="rId23"/>
    <sheet name="６．推薦割合（部門）" sheetId="46" r:id="rId24"/>
    <sheet name="７．入学定員充足率&amp;８．収容定員充足率（部門）" sheetId="47" r:id="rId25"/>
    <sheet name="９．中途退学者率（部門）" sheetId="48" r:id="rId26"/>
    <sheet name="１０．奨学費割合（部門）" sheetId="49" r:id="rId27"/>
    <sheet name="１１．専任教員&amp;専任職員１人当たり学生数（部門）" sheetId="50" r:id="rId28"/>
    <sheet name="１２．専任教員対非常勤教員割合(部門)" sheetId="51" r:id="rId29"/>
    <sheet name="１３．専任教員対専任職員割合（部門）" sheetId="52" r:id="rId30"/>
    <sheet name="１４．専任教員&amp;専任職員１人当たり人件費（部門）" sheetId="53" r:id="rId31"/>
    <sheet name="１５．学生１人当たり教育研究経費支出&amp;管理経費支出（部門）" sheetId="54" r:id="rId32"/>
    <sheet name="参考1（全体）" sheetId="79" r:id="rId33"/>
    <sheet name="参考2（系統別）" sheetId="75" r:id="rId34"/>
    <sheet name="大学法人" sheetId="70" r:id="rId35"/>
    <sheet name="短大法人" sheetId="72" r:id="rId36"/>
    <sheet name="大学部門" sheetId="71" r:id="rId37"/>
    <sheet name="短大部門" sheetId="73" r:id="rId38"/>
    <sheet name="管理運営CL" sheetId="81" r:id="rId39"/>
  </sheets>
  <definedNames>
    <definedName name="_xlnm.Print_Area" localSheetId="9">'１．経常収支差額比率（法人）'!$A$1:$Y$25</definedName>
    <definedName name="_xlnm.Print_Area" localSheetId="11">'３．人件費依存率（法人）'!$A$1:$Y$25</definedName>
    <definedName name="_xlnm.Print_Area" localSheetId="38">管理運営CL!$A$1:$AD$33</definedName>
    <definedName name="_xlnm.Print_Area" localSheetId="33">'参考2（系統別）'!$A$1:$AS$45</definedName>
    <definedName name="_xlnm.Print_Area" localSheetId="8">'総括表 (部門)'!$A$1:$CQ$72</definedName>
    <definedName name="_xlnm.Print_Area" localSheetId="7">'総括表(法人全体)'!$A$1:$BO$36</definedName>
    <definedName name="_xlnm.Print_Area" localSheetId="4">表紙!$A$1:$S$55</definedName>
    <definedName name="_xlnm.Print_Area" localSheetId="1">'法人入力シート（要入力）'!$A$1:$M$104</definedName>
    <definedName name="_xlnm.Print_Area" localSheetId="3">'目標値入力シート（必要に応じて入力）'!$A$1:$H$29</definedName>
    <definedName name="大学">'目標値入力シート（必要に応じて入力）'!$L$9:$L$30</definedName>
    <definedName name="大学法人">'目標値入力シート（必要に応じて入力）'!$J$9:$J$29</definedName>
    <definedName name="短期大学および高等専門学校">'目標値入力シート（必要に応じて入力）'!$P$9:$P$22</definedName>
    <definedName name="短期大学および高等専門学校法人">'目標値入力シート（必要に応じて入力）'!$N$9:$N$21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60" l="1"/>
  <c r="E11" i="34"/>
  <c r="F11" i="34" s="1"/>
  <c r="G11" i="34" s="1"/>
  <c r="G24" i="63"/>
  <c r="G23" i="63"/>
  <c r="G21" i="63"/>
  <c r="G19" i="63"/>
  <c r="G17" i="63"/>
  <c r="G15" i="63"/>
  <c r="G16" i="63"/>
  <c r="G14" i="63"/>
  <c r="G13" i="63"/>
  <c r="G12" i="63"/>
  <c r="G9" i="63"/>
  <c r="G22" i="63"/>
  <c r="G20" i="63"/>
  <c r="G18" i="63"/>
  <c r="AB26" i="54"/>
  <c r="Y26" i="54"/>
  <c r="AB25" i="54"/>
  <c r="Z25" i="54"/>
  <c r="Y25" i="54"/>
  <c r="W25" i="54"/>
  <c r="AB24" i="54"/>
  <c r="Z24" i="54"/>
  <c r="Y24" i="54"/>
  <c r="W24" i="54"/>
  <c r="AB23" i="54"/>
  <c r="Z23" i="54"/>
  <c r="Y23" i="54"/>
  <c r="W23" i="54"/>
  <c r="AB22" i="54"/>
  <c r="Z22" i="54"/>
  <c r="Y22" i="54"/>
  <c r="W22" i="54"/>
  <c r="AB21" i="54"/>
  <c r="Z21" i="54"/>
  <c r="Y21" i="54"/>
  <c r="W21" i="54"/>
  <c r="AB20" i="54"/>
  <c r="Z20" i="54"/>
  <c r="Y20" i="54"/>
  <c r="W20" i="54"/>
  <c r="AB19" i="54"/>
  <c r="Z19" i="54"/>
  <c r="Y19" i="54"/>
  <c r="W19" i="54"/>
  <c r="AB18" i="54"/>
  <c r="Z18" i="54"/>
  <c r="Y18" i="54"/>
  <c r="W18" i="54"/>
  <c r="Z17" i="54"/>
  <c r="W17" i="54"/>
  <c r="AB26" i="53"/>
  <c r="Y26" i="53"/>
  <c r="AB25" i="53"/>
  <c r="Z25" i="53"/>
  <c r="Y25" i="53"/>
  <c r="W25" i="53"/>
  <c r="AB24" i="53"/>
  <c r="Z24" i="53"/>
  <c r="Y24" i="53"/>
  <c r="W24" i="53"/>
  <c r="AB23" i="53"/>
  <c r="Z23" i="53"/>
  <c r="Y23" i="53"/>
  <c r="W23" i="53"/>
  <c r="AB22" i="53"/>
  <c r="Z22" i="53"/>
  <c r="Y22" i="53"/>
  <c r="W22" i="53"/>
  <c r="AB21" i="53"/>
  <c r="Z21" i="53"/>
  <c r="Y21" i="53"/>
  <c r="W21" i="53"/>
  <c r="AB20" i="53"/>
  <c r="Z20" i="53"/>
  <c r="Y20" i="53"/>
  <c r="W20" i="53"/>
  <c r="AB19" i="53"/>
  <c r="Z19" i="53"/>
  <c r="Y19" i="53"/>
  <c r="W19" i="53"/>
  <c r="AB18" i="53"/>
  <c r="Z18" i="53"/>
  <c r="Y18" i="53"/>
  <c r="W18" i="53"/>
  <c r="Z17" i="53"/>
  <c r="W17" i="53"/>
  <c r="Y25" i="52"/>
  <c r="Y24" i="52"/>
  <c r="W24" i="52"/>
  <c r="Y23" i="52"/>
  <c r="W23" i="52"/>
  <c r="Y22" i="52"/>
  <c r="W22" i="52"/>
  <c r="Y21" i="52"/>
  <c r="W21" i="52"/>
  <c r="Y20" i="52"/>
  <c r="W20" i="52"/>
  <c r="Y19" i="52"/>
  <c r="W19" i="52"/>
  <c r="Y18" i="52"/>
  <c r="W18" i="52"/>
  <c r="Y17" i="52"/>
  <c r="W17" i="52"/>
  <c r="W16" i="52"/>
  <c r="Y25" i="51"/>
  <c r="Y24" i="51"/>
  <c r="W24" i="51"/>
  <c r="Y23" i="51"/>
  <c r="W23" i="51"/>
  <c r="Y22" i="51"/>
  <c r="W22" i="51"/>
  <c r="Y21" i="51"/>
  <c r="W21" i="51"/>
  <c r="Y20" i="51"/>
  <c r="W20" i="51"/>
  <c r="Y19" i="51"/>
  <c r="W19" i="51"/>
  <c r="Y18" i="51"/>
  <c r="W18" i="51"/>
  <c r="Y17" i="51"/>
  <c r="W17" i="51"/>
  <c r="W16" i="51"/>
  <c r="AB27" i="50"/>
  <c r="AB26" i="50"/>
  <c r="Z26" i="50"/>
  <c r="AB25" i="50"/>
  <c r="Z25" i="50"/>
  <c r="AB24" i="50"/>
  <c r="Z24" i="50"/>
  <c r="AB23" i="50"/>
  <c r="Z23" i="50"/>
  <c r="AB22" i="50"/>
  <c r="Z22" i="50"/>
  <c r="AB21" i="50"/>
  <c r="Z21" i="50"/>
  <c r="AB20" i="50"/>
  <c r="Z20" i="50"/>
  <c r="AB19" i="50"/>
  <c r="Z19" i="50"/>
  <c r="Z18" i="50"/>
  <c r="Y27" i="50"/>
  <c r="Y26" i="50"/>
  <c r="W26" i="50"/>
  <c r="Y25" i="50"/>
  <c r="W25" i="50"/>
  <c r="Y24" i="50"/>
  <c r="W24" i="50"/>
  <c r="Y23" i="50"/>
  <c r="W23" i="50"/>
  <c r="Y22" i="50"/>
  <c r="W22" i="50"/>
  <c r="Y21" i="50"/>
  <c r="W21" i="50"/>
  <c r="Y20" i="50"/>
  <c r="W20" i="50"/>
  <c r="Y19" i="50"/>
  <c r="W19" i="50"/>
  <c r="W18" i="50"/>
  <c r="Y25" i="49"/>
  <c r="Y24" i="49"/>
  <c r="W24" i="49"/>
  <c r="Y23" i="49"/>
  <c r="W23" i="49"/>
  <c r="Y22" i="49"/>
  <c r="W22" i="49"/>
  <c r="Y21" i="49"/>
  <c r="W21" i="49"/>
  <c r="Y20" i="49"/>
  <c r="W20" i="49"/>
  <c r="Y19" i="49"/>
  <c r="W19" i="49"/>
  <c r="Y18" i="49"/>
  <c r="W18" i="49"/>
  <c r="Y17" i="49"/>
  <c r="W17" i="49"/>
  <c r="W16" i="49"/>
  <c r="Y25" i="48"/>
  <c r="Y24" i="48"/>
  <c r="W24" i="48"/>
  <c r="Y23" i="48"/>
  <c r="W23" i="48"/>
  <c r="Y22" i="48"/>
  <c r="W22" i="48"/>
  <c r="Y21" i="48"/>
  <c r="W21" i="48"/>
  <c r="Y20" i="48"/>
  <c r="W20" i="48"/>
  <c r="Y19" i="48"/>
  <c r="W19" i="48"/>
  <c r="Y18" i="48"/>
  <c r="W18" i="48"/>
  <c r="Y17" i="48"/>
  <c r="W17" i="48"/>
  <c r="W16" i="48"/>
  <c r="AB29" i="47"/>
  <c r="AB28" i="47"/>
  <c r="Z28" i="47"/>
  <c r="AB27" i="47"/>
  <c r="Z27" i="47"/>
  <c r="AB26" i="47"/>
  <c r="Z26" i="47"/>
  <c r="AB25" i="47"/>
  <c r="Z25" i="47"/>
  <c r="AB24" i="47"/>
  <c r="Z24" i="47"/>
  <c r="AB23" i="47"/>
  <c r="Z23" i="47"/>
  <c r="AB22" i="47"/>
  <c r="Z22" i="47"/>
  <c r="AB21" i="47"/>
  <c r="Z21" i="47"/>
  <c r="Z20" i="47"/>
  <c r="Y29" i="47"/>
  <c r="Y28" i="47"/>
  <c r="W28" i="47"/>
  <c r="Y27" i="47"/>
  <c r="W27" i="47"/>
  <c r="Y26" i="47"/>
  <c r="W26" i="47"/>
  <c r="Y25" i="47"/>
  <c r="W25" i="47"/>
  <c r="Y24" i="47"/>
  <c r="W24" i="47"/>
  <c r="Y23" i="47"/>
  <c r="W23" i="47"/>
  <c r="Y22" i="47"/>
  <c r="W22" i="47"/>
  <c r="Y21" i="47"/>
  <c r="W21" i="47"/>
  <c r="W20" i="47"/>
  <c r="Y25" i="46"/>
  <c r="Y24" i="46"/>
  <c r="W24" i="46"/>
  <c r="Y23" i="46"/>
  <c r="W23" i="46"/>
  <c r="Y22" i="46"/>
  <c r="W22" i="46"/>
  <c r="Y21" i="46"/>
  <c r="W21" i="46"/>
  <c r="Y20" i="46"/>
  <c r="W20" i="46"/>
  <c r="Y19" i="46"/>
  <c r="W19" i="46"/>
  <c r="Y18" i="46"/>
  <c r="W18" i="46"/>
  <c r="Y17" i="46"/>
  <c r="W17" i="46"/>
  <c r="W16" i="46"/>
  <c r="Y25" i="45"/>
  <c r="Y24" i="45"/>
  <c r="Y23" i="45"/>
  <c r="Y22" i="45"/>
  <c r="Y21" i="45"/>
  <c r="Y20" i="45"/>
  <c r="Y19" i="45"/>
  <c r="Y18" i="45"/>
  <c r="Y17" i="45"/>
  <c r="W24" i="45"/>
  <c r="W23" i="45"/>
  <c r="W22" i="45"/>
  <c r="W21" i="45"/>
  <c r="W20" i="45"/>
  <c r="W19" i="45"/>
  <c r="W18" i="45"/>
  <c r="W17" i="45"/>
  <c r="W16" i="45"/>
  <c r="Y25" i="44"/>
  <c r="Y24" i="44"/>
  <c r="Y23" i="44"/>
  <c r="Y22" i="44"/>
  <c r="Y21" i="44"/>
  <c r="Y20" i="44"/>
  <c r="Y19" i="44"/>
  <c r="Y18" i="44"/>
  <c r="Y17" i="44"/>
  <c r="W24" i="44"/>
  <c r="W23" i="44"/>
  <c r="W22" i="44"/>
  <c r="W21" i="44"/>
  <c r="W20" i="44"/>
  <c r="W19" i="44"/>
  <c r="W18" i="44"/>
  <c r="W17" i="44"/>
  <c r="W16" i="44"/>
  <c r="Y25" i="43"/>
  <c r="Y24" i="43"/>
  <c r="Y23" i="43"/>
  <c r="Y22" i="43"/>
  <c r="Y21" i="43"/>
  <c r="Y20" i="43"/>
  <c r="Y19" i="43"/>
  <c r="Y18" i="43"/>
  <c r="Y17" i="43"/>
  <c r="W24" i="43"/>
  <c r="W23" i="43"/>
  <c r="W22" i="43"/>
  <c r="W21" i="43"/>
  <c r="W20" i="43"/>
  <c r="W19" i="43"/>
  <c r="W18" i="43"/>
  <c r="W17" i="43"/>
  <c r="W16" i="43"/>
  <c r="Y25" i="42"/>
  <c r="Y24" i="42"/>
  <c r="Y23" i="42"/>
  <c r="Y22" i="42"/>
  <c r="Y21" i="42"/>
  <c r="Y20" i="42"/>
  <c r="Y19" i="42"/>
  <c r="Y18" i="42"/>
  <c r="Y17" i="42"/>
  <c r="W24" i="42"/>
  <c r="W23" i="42"/>
  <c r="W22" i="42"/>
  <c r="W21" i="42"/>
  <c r="W20" i="42"/>
  <c r="W19" i="42"/>
  <c r="W18" i="42"/>
  <c r="W17" i="42"/>
  <c r="W16" i="42"/>
  <c r="Y26" i="41"/>
  <c r="Y25" i="41"/>
  <c r="Y24" i="41"/>
  <c r="Y23" i="41"/>
  <c r="Y22" i="41"/>
  <c r="Y21" i="41"/>
  <c r="Y20" i="41"/>
  <c r="Y19" i="41"/>
  <c r="Y18" i="41"/>
  <c r="W25" i="41"/>
  <c r="W24" i="41"/>
  <c r="W23" i="41"/>
  <c r="W22" i="41"/>
  <c r="W21" i="41"/>
  <c r="W20" i="41"/>
  <c r="W19" i="41"/>
  <c r="W18" i="41"/>
  <c r="W17" i="41"/>
  <c r="Y25" i="18"/>
  <c r="Y24" i="18"/>
  <c r="Y23" i="18"/>
  <c r="Y22" i="18"/>
  <c r="Y21" i="18"/>
  <c r="Y20" i="18"/>
  <c r="Y19" i="18"/>
  <c r="Y18" i="18"/>
  <c r="Y17" i="18"/>
  <c r="W24" i="18"/>
  <c r="W23" i="18"/>
  <c r="W22" i="18"/>
  <c r="W21" i="18"/>
  <c r="W20" i="18"/>
  <c r="W19" i="18"/>
  <c r="W18" i="18"/>
  <c r="W17" i="18"/>
  <c r="W16" i="18"/>
  <c r="AC25" i="4"/>
  <c r="AC24" i="4"/>
  <c r="AC23" i="4"/>
  <c r="AC22" i="4"/>
  <c r="AC21" i="4"/>
  <c r="AC20" i="4"/>
  <c r="AC19" i="4"/>
  <c r="AC18" i="4"/>
  <c r="AC17" i="4"/>
  <c r="AA24" i="4"/>
  <c r="AA23" i="4"/>
  <c r="AA22" i="4"/>
  <c r="AA21" i="4"/>
  <c r="AA20" i="4"/>
  <c r="AA19" i="4"/>
  <c r="AA18" i="4"/>
  <c r="AA17" i="4"/>
  <c r="AA16" i="4"/>
  <c r="Z25" i="4"/>
  <c r="Z24" i="4"/>
  <c r="Z23" i="4"/>
  <c r="Z22" i="4"/>
  <c r="Z21" i="4"/>
  <c r="Z20" i="4"/>
  <c r="Z19" i="4"/>
  <c r="Z18" i="4"/>
  <c r="Z17" i="4"/>
  <c r="X24" i="4"/>
  <c r="X23" i="4"/>
  <c r="X22" i="4"/>
  <c r="X21" i="4"/>
  <c r="X20" i="4"/>
  <c r="X19" i="4"/>
  <c r="X18" i="4"/>
  <c r="X17" i="4"/>
  <c r="X16" i="4"/>
  <c r="Y25" i="8"/>
  <c r="Y24" i="8"/>
  <c r="Y23" i="8"/>
  <c r="Y22" i="8"/>
  <c r="Y21" i="8"/>
  <c r="Y20" i="8"/>
  <c r="Y19" i="8"/>
  <c r="Y18" i="8"/>
  <c r="Y17" i="8"/>
  <c r="W24" i="8"/>
  <c r="W23" i="8"/>
  <c r="W22" i="8"/>
  <c r="W21" i="8"/>
  <c r="W20" i="8"/>
  <c r="W19" i="8"/>
  <c r="W18" i="8"/>
  <c r="W17" i="8"/>
  <c r="W16" i="8"/>
  <c r="Y25" i="7"/>
  <c r="Y24" i="7"/>
  <c r="Y23" i="7"/>
  <c r="Y22" i="7"/>
  <c r="Y21" i="7"/>
  <c r="Y20" i="7"/>
  <c r="Y19" i="7"/>
  <c r="Y18" i="7"/>
  <c r="Y17" i="7"/>
  <c r="W24" i="7"/>
  <c r="W23" i="7"/>
  <c r="W22" i="7"/>
  <c r="W21" i="7"/>
  <c r="W20" i="7"/>
  <c r="W19" i="7"/>
  <c r="W18" i="7"/>
  <c r="W17" i="7"/>
  <c r="W16" i="7"/>
  <c r="Y25" i="6"/>
  <c r="Y24" i="6"/>
  <c r="Y23" i="6"/>
  <c r="Y22" i="6"/>
  <c r="Y21" i="6"/>
  <c r="Y20" i="6"/>
  <c r="Y19" i="6"/>
  <c r="Y18" i="6"/>
  <c r="Y17" i="6"/>
  <c r="W24" i="6"/>
  <c r="W23" i="6"/>
  <c r="W22" i="6"/>
  <c r="W21" i="6"/>
  <c r="W20" i="6"/>
  <c r="W19" i="6"/>
  <c r="W18" i="6"/>
  <c r="W17" i="6"/>
  <c r="W16" i="6"/>
  <c r="Y24" i="1"/>
  <c r="Y23" i="1"/>
  <c r="W23" i="1"/>
  <c r="Y22" i="1"/>
  <c r="W22" i="1"/>
  <c r="Y21" i="1"/>
  <c r="W21" i="1"/>
  <c r="Y20" i="1"/>
  <c r="W20" i="1"/>
  <c r="Y19" i="1"/>
  <c r="W19" i="1"/>
  <c r="Y18" i="1"/>
  <c r="W18" i="1"/>
  <c r="Y17" i="1"/>
  <c r="W17" i="1"/>
  <c r="Y16" i="1"/>
  <c r="W16" i="1"/>
  <c r="W15" i="1"/>
  <c r="H17" i="4"/>
  <c r="G17" i="4"/>
  <c r="A33" i="81" l="1"/>
  <c r="Q28" i="81"/>
  <c r="A28" i="81"/>
  <c r="Q26" i="81"/>
  <c r="Q21" i="81"/>
  <c r="A19" i="81"/>
  <c r="Q17" i="81"/>
  <c r="Q10" i="81"/>
  <c r="D18" i="39" l="1"/>
  <c r="E18" i="39"/>
  <c r="F18" i="39"/>
  <c r="G18" i="39"/>
  <c r="D19" i="39"/>
  <c r="E19" i="39"/>
  <c r="F19" i="39"/>
  <c r="F20" i="39" s="1"/>
  <c r="G19" i="39"/>
  <c r="D10" i="39"/>
  <c r="D41" i="39" s="1"/>
  <c r="D47" i="34"/>
  <c r="E47" i="34" s="1"/>
  <c r="F47" i="34" s="1"/>
  <c r="G47" i="34" s="1"/>
  <c r="H47" i="34" s="1"/>
  <c r="D20" i="34"/>
  <c r="E20" i="34"/>
  <c r="F20" i="34"/>
  <c r="G20" i="34"/>
  <c r="D21" i="34"/>
  <c r="E21" i="34"/>
  <c r="F21" i="34"/>
  <c r="G21" i="34"/>
  <c r="D29" i="34"/>
  <c r="D41" i="34" s="1"/>
  <c r="E29" i="34"/>
  <c r="E41" i="34" s="1"/>
  <c r="F29" i="34"/>
  <c r="F41" i="34" s="1"/>
  <c r="G29" i="34"/>
  <c r="G41" i="34" s="1"/>
  <c r="D42" i="34"/>
  <c r="E42" i="34"/>
  <c r="F42" i="34"/>
  <c r="G42" i="34"/>
  <c r="D43" i="34"/>
  <c r="E43" i="34"/>
  <c r="F43" i="34"/>
  <c r="G43" i="34"/>
  <c r="D94" i="34"/>
  <c r="E94" i="34"/>
  <c r="F94" i="34"/>
  <c r="G94" i="34"/>
  <c r="D95" i="34"/>
  <c r="E95" i="34"/>
  <c r="F95" i="34"/>
  <c r="G95" i="34"/>
  <c r="D96" i="34"/>
  <c r="E96" i="34"/>
  <c r="F96" i="34"/>
  <c r="G96" i="34"/>
  <c r="D97" i="34"/>
  <c r="E97" i="34"/>
  <c r="F97" i="34"/>
  <c r="G97" i="34"/>
  <c r="D99" i="34"/>
  <c r="E99" i="34"/>
  <c r="F99" i="34"/>
  <c r="G99" i="34"/>
  <c r="H29" i="34"/>
  <c r="E20" i="39" l="1"/>
  <c r="D20" i="39"/>
  <c r="F98" i="34"/>
  <c r="E22" i="34"/>
  <c r="D98" i="34"/>
  <c r="F22" i="34"/>
  <c r="D22" i="34"/>
  <c r="D22" i="39"/>
  <c r="D31" i="39"/>
  <c r="G20" i="39"/>
  <c r="F44" i="34"/>
  <c r="E98" i="34"/>
  <c r="G22" i="34"/>
  <c r="G44" i="34"/>
  <c r="G98" i="34"/>
  <c r="E44" i="34"/>
  <c r="D44" i="34"/>
  <c r="E41" i="39" l="1"/>
  <c r="E31" i="39"/>
  <c r="E22" i="39"/>
  <c r="F31" i="39" l="1"/>
  <c r="F22" i="39"/>
  <c r="F41" i="39"/>
  <c r="G22" i="39" l="1"/>
  <c r="G31" i="39"/>
  <c r="G41" i="39"/>
  <c r="H22" i="39" l="1"/>
  <c r="I41" i="39" s="1"/>
  <c r="H41" i="39"/>
  <c r="H31" i="39"/>
  <c r="Z1" i="73" l="1"/>
  <c r="Z1" i="71"/>
  <c r="Z1" i="72"/>
  <c r="A1" i="75"/>
  <c r="Z1" i="70"/>
  <c r="A1" i="79"/>
  <c r="J20" i="46"/>
  <c r="J23" i="46"/>
  <c r="J16" i="46" l="1"/>
  <c r="G19" i="1" l="1"/>
  <c r="G21" i="1" l="1"/>
  <c r="G23" i="1" s="1"/>
  <c r="G15" i="1" s="1"/>
  <c r="F3" i="39"/>
  <c r="I17" i="4" l="1"/>
  <c r="G13" i="53" l="1"/>
  <c r="G13" i="6"/>
  <c r="H11" i="34"/>
  <c r="D25" i="34"/>
  <c r="E25" i="34" s="1"/>
  <c r="F25" i="34" s="1"/>
  <c r="G25" i="34" s="1"/>
  <c r="H25" i="34" s="1"/>
  <c r="H97" i="34" l="1"/>
  <c r="K27" i="4" s="1"/>
  <c r="J27" i="4"/>
  <c r="J17" i="4" l="1"/>
  <c r="J28" i="4" l="1"/>
  <c r="J26" i="4" s="1"/>
  <c r="O11" i="40" l="1"/>
  <c r="AJ11" i="40" s="1"/>
  <c r="G13" i="54"/>
  <c r="G13" i="49"/>
  <c r="G13" i="42"/>
  <c r="G13" i="18"/>
  <c r="G13" i="15"/>
  <c r="G13" i="12"/>
  <c r="G13" i="48"/>
  <c r="G14" i="41"/>
  <c r="H13" i="4"/>
  <c r="G13" i="7"/>
  <c r="G13" i="11"/>
  <c r="G13" i="8"/>
  <c r="G12" i="1"/>
  <c r="R8" i="5"/>
  <c r="F13" i="53"/>
  <c r="L13" i="53" s="1"/>
  <c r="F14" i="41"/>
  <c r="L14" i="41" s="1"/>
  <c r="F13" i="54"/>
  <c r="L13" i="54" s="1"/>
  <c r="F13" i="49"/>
  <c r="L13" i="49" s="1"/>
  <c r="F13" i="42"/>
  <c r="L13" i="42" s="1"/>
  <c r="F13" i="18"/>
  <c r="L13" i="18" s="1"/>
  <c r="F13" i="15"/>
  <c r="L13" i="15" s="1"/>
  <c r="F13" i="12"/>
  <c r="L13" i="12" s="1"/>
  <c r="F13" i="48"/>
  <c r="L13" i="48" s="1"/>
  <c r="F13" i="8"/>
  <c r="L13" i="8" s="1"/>
  <c r="F13" i="6"/>
  <c r="L13" i="6" s="1"/>
  <c r="F13" i="7"/>
  <c r="L13" i="7" s="1"/>
  <c r="G13" i="4"/>
  <c r="M13" i="4" s="1"/>
  <c r="F13" i="11"/>
  <c r="L13" i="11" s="1"/>
  <c r="F12" i="1"/>
  <c r="L12" i="1" s="1"/>
  <c r="O8" i="5"/>
  <c r="AG8" i="5" s="1"/>
  <c r="O20" i="40"/>
  <c r="O44" i="40"/>
  <c r="E10" i="39"/>
  <c r="F10" i="39" s="1"/>
  <c r="G10" i="39" s="1"/>
  <c r="H10" i="39" s="1"/>
  <c r="B57" i="39" l="1"/>
  <c r="A2" i="75"/>
  <c r="A3" i="79"/>
  <c r="O35" i="40"/>
  <c r="AJ35" i="40" s="1"/>
  <c r="O64" i="40"/>
  <c r="AJ64" i="40" s="1"/>
  <c r="O55" i="40"/>
  <c r="AJ55" i="40" s="1"/>
  <c r="F17" i="47"/>
  <c r="L17" i="47" s="1"/>
  <c r="F13" i="46"/>
  <c r="L13" i="46" s="1"/>
  <c r="F13" i="45"/>
  <c r="L13" i="45" s="1"/>
  <c r="F13" i="43"/>
  <c r="L13" i="43" s="1"/>
  <c r="F13" i="52"/>
  <c r="L13" i="52" s="1"/>
  <c r="F13" i="51"/>
  <c r="L13" i="51" s="1"/>
  <c r="F14" i="50"/>
  <c r="L14" i="50" s="1"/>
  <c r="F13" i="44"/>
  <c r="L13" i="44" s="1"/>
  <c r="R11" i="40"/>
  <c r="H13" i="49" l="1"/>
  <c r="H13" i="15"/>
  <c r="H13" i="8"/>
  <c r="I13" i="4"/>
  <c r="H13" i="42"/>
  <c r="H13" i="18"/>
  <c r="H13" i="6"/>
  <c r="U8" i="5"/>
  <c r="H13" i="12"/>
  <c r="H13" i="7"/>
  <c r="H13" i="53"/>
  <c r="H13" i="48"/>
  <c r="H13" i="11"/>
  <c r="H13" i="54"/>
  <c r="H14" i="41"/>
  <c r="H12" i="1"/>
  <c r="I13" i="48"/>
  <c r="I13" i="49"/>
  <c r="I13" i="11"/>
  <c r="I12" i="1"/>
  <c r="I14" i="41"/>
  <c r="I13" i="18"/>
  <c r="I13" i="8"/>
  <c r="J13" i="4"/>
  <c r="I13" i="53"/>
  <c r="I13" i="42"/>
  <c r="I13" i="12"/>
  <c r="I13" i="15"/>
  <c r="I13" i="6"/>
  <c r="X8" i="5"/>
  <c r="I13" i="54"/>
  <c r="I13" i="7"/>
  <c r="R20" i="40"/>
  <c r="AJ20" i="40" s="1"/>
  <c r="R64" i="40"/>
  <c r="R35" i="40"/>
  <c r="R44" i="40"/>
  <c r="AJ44" i="40" s="1"/>
  <c r="R55" i="40"/>
  <c r="G17" i="47"/>
  <c r="G13" i="46"/>
  <c r="G13" i="45"/>
  <c r="G13" i="52"/>
  <c r="G13" i="51"/>
  <c r="G14" i="50"/>
  <c r="G13" i="44"/>
  <c r="G13" i="43"/>
  <c r="U11" i="40"/>
  <c r="J13" i="49" l="1"/>
  <c r="K13" i="49" s="1"/>
  <c r="J13" i="12"/>
  <c r="K13" i="12" s="1"/>
  <c r="J13" i="42"/>
  <c r="K13" i="42" s="1"/>
  <c r="J13" i="7"/>
  <c r="K13" i="7" s="1"/>
  <c r="J13" i="48"/>
  <c r="K13" i="48" s="1"/>
  <c r="K13" i="4"/>
  <c r="L13" i="4" s="1"/>
  <c r="J14" i="41"/>
  <c r="K14" i="41" s="1"/>
  <c r="J13" i="11"/>
  <c r="K13" i="11" s="1"/>
  <c r="AA8" i="5"/>
  <c r="AD8" i="5" s="1"/>
  <c r="J13" i="6"/>
  <c r="K13" i="6" s="1"/>
  <c r="J13" i="53"/>
  <c r="K13" i="53" s="1"/>
  <c r="J13" i="15"/>
  <c r="K13" i="15" s="1"/>
  <c r="J13" i="18"/>
  <c r="K13" i="18" s="1"/>
  <c r="J13" i="8"/>
  <c r="K13" i="8" s="1"/>
  <c r="J13" i="54"/>
  <c r="K13" i="54" s="1"/>
  <c r="J12" i="1"/>
  <c r="K12" i="1" s="1"/>
  <c r="U55" i="40"/>
  <c r="U44" i="40"/>
  <c r="U64" i="40"/>
  <c r="U35" i="40"/>
  <c r="U20" i="40"/>
  <c r="H13" i="52"/>
  <c r="H13" i="51"/>
  <c r="H14" i="50"/>
  <c r="H17" i="47"/>
  <c r="H13" i="44"/>
  <c r="H13" i="43"/>
  <c r="H13" i="46"/>
  <c r="H13" i="45"/>
  <c r="X11" i="40"/>
  <c r="I13" i="43" l="1"/>
  <c r="I13" i="52"/>
  <c r="I14" i="50"/>
  <c r="I17" i="47"/>
  <c r="I13" i="44"/>
  <c r="I13" i="46"/>
  <c r="I13" i="45"/>
  <c r="I13" i="51"/>
  <c r="AA11" i="40"/>
  <c r="AG11" i="40" s="1"/>
  <c r="X44" i="40"/>
  <c r="X64" i="40"/>
  <c r="X20" i="40"/>
  <c r="X35" i="40"/>
  <c r="X55" i="40"/>
  <c r="C84" i="60" l="1"/>
  <c r="J84" i="60"/>
  <c r="AA20" i="40"/>
  <c r="AA64" i="40"/>
  <c r="AG64" i="40" s="1"/>
  <c r="AA35" i="40"/>
  <c r="AG35" i="40" s="1"/>
  <c r="AA55" i="40"/>
  <c r="AG55" i="40" s="1"/>
  <c r="AA44" i="40"/>
  <c r="J13" i="52"/>
  <c r="K13" i="52" s="1"/>
  <c r="J13" i="46"/>
  <c r="K13" i="46" s="1"/>
  <c r="J14" i="50"/>
  <c r="K14" i="50" s="1"/>
  <c r="J13" i="51"/>
  <c r="K13" i="51" s="1"/>
  <c r="J13" i="45"/>
  <c r="K13" i="45" s="1"/>
  <c r="J17" i="47"/>
  <c r="K17" i="47" s="1"/>
  <c r="J13" i="44"/>
  <c r="K13" i="44" s="1"/>
  <c r="J13" i="43"/>
  <c r="K13" i="43" s="1"/>
  <c r="AD11" i="40"/>
  <c r="AD20" i="40" l="1"/>
  <c r="AG20" i="40" s="1"/>
  <c r="AD44" i="40"/>
  <c r="AG44" i="40" s="1"/>
  <c r="AD64" i="40"/>
  <c r="AD35" i="40"/>
  <c r="AD55" i="40"/>
  <c r="L84" i="60"/>
  <c r="E84" i="60"/>
  <c r="I95" i="60" l="1"/>
  <c r="H19" i="39" l="1"/>
  <c r="H18" i="39"/>
  <c r="H38" i="39"/>
  <c r="G38" i="39"/>
  <c r="F38" i="39"/>
  <c r="E38" i="39"/>
  <c r="D38" i="39"/>
  <c r="H20" i="39" l="1"/>
  <c r="H99" i="34" l="1"/>
  <c r="H96" i="34"/>
  <c r="H95" i="34"/>
  <c r="H94" i="34"/>
  <c r="H43" i="34"/>
  <c r="H42" i="34"/>
  <c r="H41" i="34"/>
  <c r="H21" i="34"/>
  <c r="H20" i="34"/>
  <c r="G27" i="4" l="1"/>
  <c r="H27" i="4"/>
  <c r="I27" i="4"/>
  <c r="G25" i="4"/>
  <c r="H98" i="34"/>
  <c r="K28" i="4" s="1"/>
  <c r="K26" i="4" s="1"/>
  <c r="J24" i="11"/>
  <c r="H22" i="34"/>
  <c r="H44" i="34"/>
  <c r="I20" i="11"/>
  <c r="H28" i="4" l="1"/>
  <c r="H26" i="4" s="1"/>
  <c r="I28" i="4"/>
  <c r="I26" i="4" s="1"/>
  <c r="G28" i="4"/>
  <c r="G26" i="4" s="1"/>
  <c r="K17" i="4"/>
  <c r="H15" i="63" l="1"/>
  <c r="H21" i="63" l="1"/>
  <c r="R16" i="53" l="1"/>
  <c r="F20" i="43" l="1"/>
  <c r="F23" i="43"/>
  <c r="F16" i="43" l="1"/>
  <c r="J20" i="7" l="1"/>
  <c r="J23" i="7"/>
  <c r="J16" i="7" l="1"/>
  <c r="F3" i="40" l="1"/>
  <c r="F1" i="5" l="1"/>
  <c r="F1" i="40"/>
  <c r="D2" i="54"/>
  <c r="D2" i="53"/>
  <c r="D2" i="52"/>
  <c r="D2" i="51"/>
  <c r="D2" i="50"/>
  <c r="D2" i="49"/>
  <c r="D2" i="48"/>
  <c r="D2" i="47"/>
  <c r="D2" i="46"/>
  <c r="D2" i="45"/>
  <c r="D2" i="44"/>
  <c r="D2" i="43"/>
  <c r="D2" i="42"/>
  <c r="D2" i="41"/>
  <c r="D1" i="15"/>
  <c r="D1" i="18"/>
  <c r="D1" i="12"/>
  <c r="D1" i="11"/>
  <c r="D1" i="4"/>
  <c r="D1" i="8"/>
  <c r="D1" i="7"/>
  <c r="D1" i="6"/>
  <c r="D1" i="1"/>
  <c r="D1" i="54"/>
  <c r="D1" i="41" l="1"/>
  <c r="D1" i="43"/>
  <c r="D1" i="45"/>
  <c r="D1" i="47"/>
  <c r="D1" i="49"/>
  <c r="D1" i="51"/>
  <c r="D1" i="53"/>
  <c r="D1" i="42"/>
  <c r="D1" i="44"/>
  <c r="D1" i="46"/>
  <c r="D1" i="48"/>
  <c r="D1" i="50"/>
  <c r="D1" i="52"/>
  <c r="BW59" i="40"/>
  <c r="BW57" i="40"/>
  <c r="BW55" i="40"/>
  <c r="BW53" i="40"/>
  <c r="BW51" i="40"/>
  <c r="BW49" i="40"/>
  <c r="BW47" i="40"/>
  <c r="BM59" i="40"/>
  <c r="BM57" i="40"/>
  <c r="BM55" i="40"/>
  <c r="BM53" i="40"/>
  <c r="BM51" i="40"/>
  <c r="BM49" i="40"/>
  <c r="BM47" i="40"/>
  <c r="AW59" i="40"/>
  <c r="AW57" i="40"/>
  <c r="AW55" i="40"/>
  <c r="AW53" i="40"/>
  <c r="AW51" i="40"/>
  <c r="AW49" i="40"/>
  <c r="AW47" i="40"/>
  <c r="J23" i="6" l="1"/>
  <c r="J26" i="53" l="1"/>
  <c r="J23" i="51" l="1"/>
  <c r="J20" i="51"/>
  <c r="J26" i="50"/>
  <c r="J22" i="50"/>
  <c r="J22" i="47"/>
  <c r="J16" i="51" l="1"/>
  <c r="O16" i="51" s="1"/>
  <c r="D19" i="63" s="1"/>
  <c r="E19" i="63" s="1"/>
  <c r="G50" i="60"/>
  <c r="G47" i="60" l="1"/>
  <c r="L18" i="12"/>
  <c r="I20" i="52" l="1"/>
  <c r="I20" i="43" l="1"/>
  <c r="J20" i="43"/>
  <c r="I23" i="43"/>
  <c r="J23" i="43"/>
  <c r="J16" i="43" l="1"/>
  <c r="O16" i="43" s="1"/>
  <c r="I16" i="43"/>
  <c r="J25" i="54"/>
  <c r="I25" i="54"/>
  <c r="H25" i="54"/>
  <c r="G25" i="54"/>
  <c r="J23" i="54"/>
  <c r="J21" i="54" s="1"/>
  <c r="F25" i="54"/>
  <c r="J19" i="54"/>
  <c r="I26" i="53"/>
  <c r="H26" i="53"/>
  <c r="G26" i="53"/>
  <c r="F26" i="53"/>
  <c r="K26" i="53" s="1"/>
  <c r="J24" i="53"/>
  <c r="I24" i="53"/>
  <c r="I22" i="53" s="1"/>
  <c r="H24" i="53"/>
  <c r="G24" i="53"/>
  <c r="F24" i="53"/>
  <c r="J21" i="53"/>
  <c r="I21" i="53"/>
  <c r="H21" i="53"/>
  <c r="G21" i="53"/>
  <c r="F21" i="53"/>
  <c r="K21" i="53" s="1"/>
  <c r="J19" i="53"/>
  <c r="I19" i="53"/>
  <c r="H19" i="53"/>
  <c r="G19" i="53"/>
  <c r="G17" i="53" s="1"/>
  <c r="F19" i="53"/>
  <c r="J17" i="54" l="1"/>
  <c r="I17" i="53"/>
  <c r="G22" i="53"/>
  <c r="H17" i="53"/>
  <c r="F22" i="53"/>
  <c r="J22" i="53"/>
  <c r="O22" i="53" s="1"/>
  <c r="D22" i="63" s="1"/>
  <c r="E22" i="63" s="1"/>
  <c r="F17" i="53"/>
  <c r="J17" i="53"/>
  <c r="H22" i="53"/>
  <c r="O21" i="54"/>
  <c r="O17" i="54"/>
  <c r="D23" i="63" s="1"/>
  <c r="K25" i="54"/>
  <c r="L25" i="54" s="1"/>
  <c r="K19" i="53"/>
  <c r="K24" i="53"/>
  <c r="J23" i="49"/>
  <c r="J20" i="49"/>
  <c r="J16" i="49" l="1"/>
  <c r="O17" i="53"/>
  <c r="D21" i="63" s="1"/>
  <c r="E21" i="63" s="1"/>
  <c r="E23" i="63"/>
  <c r="D24" i="63"/>
  <c r="E24" i="63" s="1"/>
  <c r="J20" i="18"/>
  <c r="J23" i="18"/>
  <c r="K25" i="4"/>
  <c r="P26" i="4" s="1"/>
  <c r="K24" i="4"/>
  <c r="K23" i="4"/>
  <c r="K22" i="4"/>
  <c r="K20" i="4"/>
  <c r="K19" i="4"/>
  <c r="K18" i="4"/>
  <c r="J16" i="18" l="1"/>
  <c r="O16" i="18" s="1"/>
  <c r="K21" i="4"/>
  <c r="K16" i="4"/>
  <c r="K15" i="4" l="1"/>
  <c r="P15" i="4" s="1"/>
  <c r="H24" i="63" l="1"/>
  <c r="S16" i="54" s="1"/>
  <c r="H23" i="63"/>
  <c r="R16" i="54" s="1"/>
  <c r="H22" i="63"/>
  <c r="S16" i="53" s="1"/>
  <c r="H20" i="63"/>
  <c r="R15" i="52" s="1"/>
  <c r="H18" i="63"/>
  <c r="S17" i="50" s="1"/>
  <c r="H19" i="63"/>
  <c r="R15" i="51" s="1"/>
  <c r="H17" i="63"/>
  <c r="R17" i="50" s="1"/>
  <c r="H16" i="63"/>
  <c r="R15" i="49" s="1"/>
  <c r="R15" i="48"/>
  <c r="H14" i="63"/>
  <c r="R15" i="46" s="1"/>
  <c r="H13" i="63"/>
  <c r="R15" i="45" s="1"/>
  <c r="H12" i="63"/>
  <c r="R15" i="44" s="1"/>
  <c r="H9" i="63"/>
  <c r="R15" i="7" l="1"/>
  <c r="G31" i="60"/>
  <c r="J93" i="60"/>
  <c r="K93" i="60"/>
  <c r="O16" i="7" l="1"/>
  <c r="D9" i="63" l="1"/>
  <c r="E9" i="63" s="1"/>
  <c r="C9" i="63"/>
  <c r="BM61" i="40" l="1"/>
  <c r="J20" i="6"/>
  <c r="J19" i="1"/>
  <c r="J16" i="6" l="1"/>
  <c r="O16" i="6" s="1"/>
  <c r="BR61" i="40"/>
  <c r="J23" i="41"/>
  <c r="J21" i="41"/>
  <c r="J20" i="42" l="1"/>
  <c r="S100" i="60" l="1"/>
  <c r="S99" i="60"/>
  <c r="S98" i="60"/>
  <c r="S97" i="60"/>
  <c r="S96" i="60"/>
  <c r="S95" i="60"/>
  <c r="S94" i="60"/>
  <c r="S93" i="60"/>
  <c r="S92" i="60"/>
  <c r="S88" i="60"/>
  <c r="R88" i="60"/>
  <c r="Q88" i="60"/>
  <c r="S87" i="60"/>
  <c r="R87" i="60"/>
  <c r="Q87" i="60"/>
  <c r="AQ69" i="40" l="1"/>
  <c r="AQ67" i="40"/>
  <c r="AQ60" i="40"/>
  <c r="AQ58" i="40"/>
  <c r="CU15" i="40" s="1"/>
  <c r="AQ49" i="40"/>
  <c r="AQ23" i="40"/>
  <c r="BW61" i="40" l="1"/>
  <c r="J21" i="1"/>
  <c r="CB61" i="40"/>
  <c r="J23" i="1" l="1"/>
  <c r="O16" i="49"/>
  <c r="J15" i="1" l="1"/>
  <c r="O15" i="1" s="1"/>
  <c r="AN12" i="5" s="1"/>
  <c r="BS9" i="5" s="1"/>
  <c r="C16" i="63"/>
  <c r="G23" i="49"/>
  <c r="I23" i="49"/>
  <c r="H23" i="49"/>
  <c r="F23" i="49"/>
  <c r="K23" i="49" s="1"/>
  <c r="L23" i="49" s="1"/>
  <c r="H20" i="49"/>
  <c r="G20" i="49"/>
  <c r="F20" i="49"/>
  <c r="I20" i="49"/>
  <c r="I23" i="54"/>
  <c r="I21" i="54" s="1"/>
  <c r="H23" i="54"/>
  <c r="H21" i="54" s="1"/>
  <c r="F23" i="54"/>
  <c r="F21" i="54" s="1"/>
  <c r="G23" i="54"/>
  <c r="G21" i="54" s="1"/>
  <c r="G19" i="54"/>
  <c r="G17" i="54" s="1"/>
  <c r="I19" i="54"/>
  <c r="I17" i="54" s="1"/>
  <c r="H19" i="54"/>
  <c r="H17" i="54" s="1"/>
  <c r="F19" i="54"/>
  <c r="F20" i="52"/>
  <c r="G20" i="52"/>
  <c r="H20" i="52"/>
  <c r="J20" i="52"/>
  <c r="F23" i="52"/>
  <c r="F16" i="52" s="1"/>
  <c r="G23" i="52"/>
  <c r="G16" i="52" s="1"/>
  <c r="H23" i="52"/>
  <c r="H16" i="52" s="1"/>
  <c r="I23" i="52"/>
  <c r="I16" i="52" s="1"/>
  <c r="J23" i="52"/>
  <c r="F20" i="51"/>
  <c r="G20" i="51"/>
  <c r="H20" i="51"/>
  <c r="I20" i="51"/>
  <c r="F23" i="51"/>
  <c r="G23" i="51"/>
  <c r="H23" i="51"/>
  <c r="I23" i="51"/>
  <c r="K23" i="51"/>
  <c r="L23" i="51" s="1"/>
  <c r="F18" i="50"/>
  <c r="G18" i="50"/>
  <c r="H18" i="50"/>
  <c r="I18" i="50"/>
  <c r="J18" i="50"/>
  <c r="F22" i="50"/>
  <c r="G22" i="50"/>
  <c r="H22" i="50"/>
  <c r="I22" i="50"/>
  <c r="F26" i="50"/>
  <c r="G26" i="50"/>
  <c r="H26" i="50"/>
  <c r="I26" i="50"/>
  <c r="F20" i="48"/>
  <c r="G20" i="48"/>
  <c r="H20" i="48"/>
  <c r="I20" i="48"/>
  <c r="J20" i="48"/>
  <c r="F23" i="48"/>
  <c r="G23" i="48"/>
  <c r="H23" i="48"/>
  <c r="I23" i="48"/>
  <c r="J23" i="48"/>
  <c r="F22" i="47"/>
  <c r="G22" i="47"/>
  <c r="H22" i="47"/>
  <c r="I22" i="47"/>
  <c r="F24" i="47"/>
  <c r="G24" i="47"/>
  <c r="H24" i="47"/>
  <c r="I24" i="47"/>
  <c r="J24" i="47"/>
  <c r="F28" i="47"/>
  <c r="G28" i="47"/>
  <c r="H28" i="47"/>
  <c r="I28" i="47"/>
  <c r="J28" i="47"/>
  <c r="J26" i="47" s="1"/>
  <c r="F30" i="47"/>
  <c r="G30" i="47"/>
  <c r="H30" i="47"/>
  <c r="I30" i="47"/>
  <c r="J30" i="47"/>
  <c r="F20" i="46"/>
  <c r="G20" i="46"/>
  <c r="H20" i="46"/>
  <c r="H16" i="46" s="1"/>
  <c r="I20" i="46"/>
  <c r="K20" i="46"/>
  <c r="L20" i="46" s="1"/>
  <c r="F23" i="46"/>
  <c r="G23" i="46"/>
  <c r="H23" i="46"/>
  <c r="I23" i="46"/>
  <c r="F20" i="45"/>
  <c r="G20" i="45"/>
  <c r="G16" i="45" s="1"/>
  <c r="H20" i="45"/>
  <c r="I20" i="45"/>
  <c r="J20" i="45"/>
  <c r="F23" i="45"/>
  <c r="G23" i="45"/>
  <c r="H23" i="45"/>
  <c r="I23" i="45"/>
  <c r="J23" i="45"/>
  <c r="F20" i="44"/>
  <c r="G20" i="44"/>
  <c r="H20" i="44"/>
  <c r="I20" i="44"/>
  <c r="I16" i="44" s="1"/>
  <c r="J20" i="44"/>
  <c r="F23" i="44"/>
  <c r="G23" i="44"/>
  <c r="H23" i="44"/>
  <c r="I23" i="44"/>
  <c r="J23" i="44"/>
  <c r="K20" i="43"/>
  <c r="L20" i="43" s="1"/>
  <c r="G20" i="43"/>
  <c r="H20" i="43"/>
  <c r="K23" i="43"/>
  <c r="L23" i="43" s="1"/>
  <c r="G23" i="43"/>
  <c r="H23" i="43"/>
  <c r="J95" i="60"/>
  <c r="K95" i="60"/>
  <c r="J23" i="42"/>
  <c r="J16" i="42" s="1"/>
  <c r="J16" i="52" l="1"/>
  <c r="G16" i="49"/>
  <c r="H16" i="44"/>
  <c r="X25" i="40" s="1"/>
  <c r="F16" i="45"/>
  <c r="G16" i="46"/>
  <c r="U29" i="40" s="1"/>
  <c r="I26" i="47"/>
  <c r="H16" i="48"/>
  <c r="U38" i="40" s="1"/>
  <c r="F26" i="47"/>
  <c r="I16" i="48"/>
  <c r="M16" i="48" s="1"/>
  <c r="K20" i="45"/>
  <c r="J16" i="45"/>
  <c r="G16" i="44"/>
  <c r="U25" i="40" s="1"/>
  <c r="I16" i="45"/>
  <c r="AA27" i="40" s="1"/>
  <c r="F16" i="46"/>
  <c r="H26" i="47"/>
  <c r="I20" i="47"/>
  <c r="AA31" i="40" s="1"/>
  <c r="G16" i="48"/>
  <c r="R38" i="40" s="1"/>
  <c r="H24" i="50"/>
  <c r="H20" i="50"/>
  <c r="X47" i="40" s="1"/>
  <c r="I16" i="51"/>
  <c r="H16" i="49"/>
  <c r="J20" i="47"/>
  <c r="O20" i="47" s="1"/>
  <c r="AQ31" i="40" s="1"/>
  <c r="CU13" i="40" s="1"/>
  <c r="F20" i="47"/>
  <c r="F16" i="51"/>
  <c r="K16" i="51" s="1"/>
  <c r="H16" i="43"/>
  <c r="J16" i="44"/>
  <c r="F16" i="44"/>
  <c r="H16" i="45"/>
  <c r="X27" i="40" s="1"/>
  <c r="I16" i="46"/>
  <c r="G26" i="47"/>
  <c r="U33" i="40" s="1"/>
  <c r="H20" i="47"/>
  <c r="X31" i="40" s="1"/>
  <c r="K20" i="48"/>
  <c r="L20" i="48" s="1"/>
  <c r="J16" i="48"/>
  <c r="F16" i="48"/>
  <c r="O38" i="40" s="1"/>
  <c r="G24" i="50"/>
  <c r="U51" i="40" s="1"/>
  <c r="G20" i="50"/>
  <c r="U47" i="40" s="1"/>
  <c r="H16" i="51"/>
  <c r="X49" i="40" s="1"/>
  <c r="I16" i="49"/>
  <c r="I24" i="50"/>
  <c r="I20" i="50"/>
  <c r="G16" i="43"/>
  <c r="U23" i="40" s="1"/>
  <c r="G20" i="47"/>
  <c r="U31" i="40" s="1"/>
  <c r="J20" i="50"/>
  <c r="J24" i="50"/>
  <c r="F20" i="50"/>
  <c r="F24" i="50"/>
  <c r="G16" i="51"/>
  <c r="U49" i="40" s="1"/>
  <c r="K20" i="49"/>
  <c r="L20" i="49" s="1"/>
  <c r="F16" i="49"/>
  <c r="K16" i="49" s="1"/>
  <c r="K19" i="54"/>
  <c r="L19" i="54" s="1"/>
  <c r="F17" i="54"/>
  <c r="O16" i="52"/>
  <c r="AQ53" i="40" s="1"/>
  <c r="K20" i="44"/>
  <c r="L20" i="44" s="1"/>
  <c r="L20" i="45"/>
  <c r="O16" i="45"/>
  <c r="O16" i="42"/>
  <c r="AQ16" i="40" s="1"/>
  <c r="CU12" i="40" s="1"/>
  <c r="D16" i="63"/>
  <c r="E16" i="63" s="1"/>
  <c r="AQ40" i="40"/>
  <c r="K23" i="48"/>
  <c r="L23" i="48" s="1"/>
  <c r="O24" i="50"/>
  <c r="K23" i="46"/>
  <c r="L23" i="46" s="1"/>
  <c r="O16" i="46"/>
  <c r="D14" i="63" s="1"/>
  <c r="K23" i="45"/>
  <c r="L23" i="45" s="1"/>
  <c r="K23" i="44"/>
  <c r="L23" i="44" s="1"/>
  <c r="X23" i="40"/>
  <c r="K23" i="54"/>
  <c r="L23" i="54" s="1"/>
  <c r="K20" i="52"/>
  <c r="L20" i="52" s="1"/>
  <c r="K23" i="52"/>
  <c r="L23" i="52" s="1"/>
  <c r="K20" i="51"/>
  <c r="L20" i="51" s="1"/>
  <c r="U53" i="40"/>
  <c r="M16" i="49"/>
  <c r="X33" i="40"/>
  <c r="X58" i="40"/>
  <c r="R60" i="40"/>
  <c r="AA33" i="40"/>
  <c r="U58" i="40"/>
  <c r="K22" i="47"/>
  <c r="L22" i="47" s="1"/>
  <c r="AA25" i="40"/>
  <c r="U27" i="40"/>
  <c r="AA29" i="40"/>
  <c r="X60" i="40"/>
  <c r="R69" i="40"/>
  <c r="K16" i="43"/>
  <c r="N16" i="43" s="1"/>
  <c r="X29" i="40"/>
  <c r="U60" i="40"/>
  <c r="O58" i="40"/>
  <c r="R58" i="40"/>
  <c r="X53" i="40"/>
  <c r="O60" i="40"/>
  <c r="U69" i="40"/>
  <c r="K26" i="50"/>
  <c r="L26" i="50" s="1"/>
  <c r="K22" i="50"/>
  <c r="L22" i="50" s="1"/>
  <c r="H23" i="41"/>
  <c r="I23" i="41"/>
  <c r="F23" i="41"/>
  <c r="G23" i="41"/>
  <c r="X51" i="40"/>
  <c r="K18" i="50"/>
  <c r="L18" i="50" s="1"/>
  <c r="L21" i="53"/>
  <c r="AA40" i="40"/>
  <c r="F23" i="42"/>
  <c r="G23" i="42"/>
  <c r="H23" i="42"/>
  <c r="I23" i="42"/>
  <c r="L24" i="53"/>
  <c r="K30" i="47"/>
  <c r="L30" i="47" s="1"/>
  <c r="L19" i="53"/>
  <c r="K28" i="47"/>
  <c r="L28" i="47" s="1"/>
  <c r="L26" i="53"/>
  <c r="J25" i="41"/>
  <c r="J17" i="41" s="1"/>
  <c r="K24" i="47"/>
  <c r="L24" i="47" s="1"/>
  <c r="K23" i="41" l="1"/>
  <c r="L23" i="41"/>
  <c r="M20" i="47"/>
  <c r="K20" i="47"/>
  <c r="N20" i="47" s="1"/>
  <c r="K23" i="42"/>
  <c r="L23" i="42" s="1"/>
  <c r="O16" i="48"/>
  <c r="D15" i="63" s="1"/>
  <c r="E15" i="63" s="1"/>
  <c r="K16" i="48"/>
  <c r="N16" i="48" s="1"/>
  <c r="K16" i="45"/>
  <c r="N16" i="45" s="1"/>
  <c r="K16" i="44"/>
  <c r="N16" i="44" s="1"/>
  <c r="AD51" i="40"/>
  <c r="O17" i="41"/>
  <c r="AQ14" i="40" s="1"/>
  <c r="CU11" i="40" s="1"/>
  <c r="O20" i="50"/>
  <c r="AQ47" i="40" s="1"/>
  <c r="CU14" i="40" s="1"/>
  <c r="M20" i="50"/>
  <c r="AM47" i="40" s="1"/>
  <c r="CS14" i="40" s="1"/>
  <c r="O26" i="47"/>
  <c r="AQ33" i="40" s="1"/>
  <c r="K16" i="52"/>
  <c r="AG53" i="40" s="1"/>
  <c r="D20" i="63"/>
  <c r="E20" i="63" s="1"/>
  <c r="R49" i="40"/>
  <c r="C17" i="63"/>
  <c r="D18" i="63"/>
  <c r="E18" i="63" s="1"/>
  <c r="AQ51" i="40"/>
  <c r="K16" i="46"/>
  <c r="N16" i="46" s="1"/>
  <c r="E14" i="63"/>
  <c r="AQ29" i="40"/>
  <c r="D13" i="63"/>
  <c r="E13" i="63" s="1"/>
  <c r="AQ27" i="40"/>
  <c r="O16" i="44"/>
  <c r="N16" i="51"/>
  <c r="AG49" i="40"/>
  <c r="AG23" i="40"/>
  <c r="K17" i="53"/>
  <c r="AG58" i="40" s="1"/>
  <c r="N16" i="49"/>
  <c r="AG40" i="40"/>
  <c r="M26" i="47"/>
  <c r="AM33" i="40" s="1"/>
  <c r="K26" i="47"/>
  <c r="C19" i="63"/>
  <c r="AA16" i="40"/>
  <c r="C20" i="63"/>
  <c r="M16" i="52"/>
  <c r="AM53" i="40" s="1"/>
  <c r="C12" i="63"/>
  <c r="M16" i="44"/>
  <c r="AM25" i="40" s="1"/>
  <c r="C15" i="63"/>
  <c r="C14" i="63"/>
  <c r="M16" i="46"/>
  <c r="AM29" i="40" s="1"/>
  <c r="AM38" i="40"/>
  <c r="C13" i="63"/>
  <c r="M16" i="45"/>
  <c r="AM27" i="40" s="1"/>
  <c r="M16" i="51"/>
  <c r="AM49" i="40" s="1"/>
  <c r="C24" i="63"/>
  <c r="M21" i="54"/>
  <c r="AM69" i="40" s="1"/>
  <c r="K17" i="54"/>
  <c r="C23" i="63"/>
  <c r="M17" i="54"/>
  <c r="AM67" i="40" s="1"/>
  <c r="C22" i="63"/>
  <c r="M22" i="53"/>
  <c r="AM60" i="40" s="1"/>
  <c r="K22" i="53"/>
  <c r="C21" i="63"/>
  <c r="M17" i="53"/>
  <c r="AM58" i="40" s="1"/>
  <c r="CS15" i="40" s="1"/>
  <c r="C18" i="63"/>
  <c r="M24" i="50"/>
  <c r="AM51" i="40" s="1"/>
  <c r="AA38" i="40"/>
  <c r="AD47" i="40"/>
  <c r="K20" i="50"/>
  <c r="AG47" i="40" s="1"/>
  <c r="U67" i="40"/>
  <c r="U40" i="40"/>
  <c r="R67" i="40"/>
  <c r="R40" i="40"/>
  <c r="AA67" i="40"/>
  <c r="K24" i="50"/>
  <c r="AG51" i="40" s="1"/>
  <c r="AD53" i="40"/>
  <c r="L95" i="60"/>
  <c r="M16" i="43" s="1"/>
  <c r="AM23" i="40" s="1"/>
  <c r="R47" i="40"/>
  <c r="R51" i="40"/>
  <c r="R25" i="40"/>
  <c r="R31" i="40"/>
  <c r="O40" i="40"/>
  <c r="R33" i="40"/>
  <c r="R27" i="40"/>
  <c r="R29" i="40"/>
  <c r="R53" i="40"/>
  <c r="AD33" i="40"/>
  <c r="AD31" i="40"/>
  <c r="AM31" i="40"/>
  <c r="CS13" i="40" s="1"/>
  <c r="AD25" i="40"/>
  <c r="AA69" i="40"/>
  <c r="AA49" i="40"/>
  <c r="AA53" i="40"/>
  <c r="R23" i="40"/>
  <c r="X69" i="40"/>
  <c r="X40" i="40"/>
  <c r="AM40" i="40"/>
  <c r="AA47" i="40"/>
  <c r="AA51" i="40"/>
  <c r="X67" i="40"/>
  <c r="X38" i="40"/>
  <c r="AA60" i="40"/>
  <c r="AA23" i="40"/>
  <c r="AA58" i="40"/>
  <c r="AD49" i="40"/>
  <c r="O67" i="40"/>
  <c r="AD29" i="40"/>
  <c r="AD27" i="40"/>
  <c r="AD23" i="40"/>
  <c r="AG31" i="40" l="1"/>
  <c r="AG38" i="40"/>
  <c r="N16" i="52"/>
  <c r="AO53" i="40" s="1"/>
  <c r="AQ38" i="40"/>
  <c r="AG29" i="40"/>
  <c r="D17" i="63"/>
  <c r="E17" i="63" s="1"/>
  <c r="AQ25" i="40"/>
  <c r="D12" i="63"/>
  <c r="E12" i="63" s="1"/>
  <c r="L17" i="53"/>
  <c r="AJ58" i="40" s="1"/>
  <c r="N17" i="53"/>
  <c r="AO58" i="40" s="1"/>
  <c r="CT15" i="40" s="1"/>
  <c r="AO27" i="40"/>
  <c r="AG27" i="40"/>
  <c r="N26" i="47"/>
  <c r="AO33" i="40" s="1"/>
  <c r="AG33" i="40"/>
  <c r="AO25" i="40"/>
  <c r="AG25" i="40"/>
  <c r="L22" i="53"/>
  <c r="AJ60" i="40" s="1"/>
  <c r="AG60" i="40"/>
  <c r="L17" i="54"/>
  <c r="AG67" i="40"/>
  <c r="AO38" i="40"/>
  <c r="O69" i="40"/>
  <c r="K21" i="54"/>
  <c r="N22" i="53"/>
  <c r="AO60" i="40" s="1"/>
  <c r="H20" i="42"/>
  <c r="L20" i="50"/>
  <c r="F21" i="41"/>
  <c r="L21" i="41" s="1"/>
  <c r="I21" i="41"/>
  <c r="I25" i="41" s="1"/>
  <c r="G21" i="41"/>
  <c r="G25" i="41" s="1"/>
  <c r="L24" i="50"/>
  <c r="AO49" i="40"/>
  <c r="I20" i="42"/>
  <c r="I16" i="42" s="1"/>
  <c r="AA14" i="40"/>
  <c r="AO29" i="40"/>
  <c r="AO40" i="40"/>
  <c r="AO31" i="40"/>
  <c r="CT13" i="40" s="1"/>
  <c r="H21" i="41"/>
  <c r="H25" i="41" s="1"/>
  <c r="H17" i="41" s="1"/>
  <c r="G20" i="42"/>
  <c r="G16" i="42" s="1"/>
  <c r="F20" i="42"/>
  <c r="AO23" i="40"/>
  <c r="G17" i="41" l="1"/>
  <c r="R14" i="40" s="1"/>
  <c r="H16" i="42"/>
  <c r="U16" i="40" s="1"/>
  <c r="I17" i="41"/>
  <c r="X14" i="40" s="1"/>
  <c r="K20" i="42"/>
  <c r="L20" i="42" s="1"/>
  <c r="F16" i="42"/>
  <c r="K16" i="42" s="1"/>
  <c r="AJ67" i="40"/>
  <c r="N17" i="54"/>
  <c r="AO67" i="40" s="1"/>
  <c r="N20" i="50"/>
  <c r="AO47" i="40" s="1"/>
  <c r="CT14" i="40" s="1"/>
  <c r="AJ47" i="40"/>
  <c r="N24" i="50"/>
  <c r="AO51" i="40" s="1"/>
  <c r="AJ51" i="40"/>
  <c r="L21" i="54"/>
  <c r="AJ69" i="40" s="1"/>
  <c r="AG69" i="40"/>
  <c r="F25" i="41"/>
  <c r="K21" i="41"/>
  <c r="R16" i="40"/>
  <c r="U14" i="40"/>
  <c r="F17" i="41" l="1"/>
  <c r="K17" i="41" s="1"/>
  <c r="L25" i="41"/>
  <c r="M17" i="41"/>
  <c r="AM14" i="40" s="1"/>
  <c r="CS11" i="40" s="1"/>
  <c r="N16" i="42"/>
  <c r="AO16" i="40" s="1"/>
  <c r="CT12" i="40" s="1"/>
  <c r="AG16" i="40"/>
  <c r="N21" i="54"/>
  <c r="AO69" i="40" s="1"/>
  <c r="M16" i="42"/>
  <c r="AM16" i="40" s="1"/>
  <c r="CS12" i="40" s="1"/>
  <c r="X16" i="40"/>
  <c r="K25" i="41"/>
  <c r="O16" i="40"/>
  <c r="I21" i="1"/>
  <c r="N17" i="41" l="1"/>
  <c r="AO14" i="40" s="1"/>
  <c r="CT11" i="40" s="1"/>
  <c r="AG14" i="40"/>
  <c r="O14" i="40"/>
  <c r="J20" i="15"/>
  <c r="J20" i="11"/>
  <c r="H21" i="1"/>
  <c r="F21" i="1"/>
  <c r="K21" i="1" l="1"/>
  <c r="L21" i="1"/>
  <c r="J18" i="15"/>
  <c r="J22" i="15" s="1"/>
  <c r="J20" i="12"/>
  <c r="J18" i="11"/>
  <c r="J22" i="11" s="1"/>
  <c r="J16" i="11" s="1"/>
  <c r="J24" i="4"/>
  <c r="I24" i="4"/>
  <c r="H24" i="4"/>
  <c r="J23" i="4"/>
  <c r="I23" i="4"/>
  <c r="H23" i="4"/>
  <c r="G24" i="4"/>
  <c r="M24" i="4" s="1"/>
  <c r="I23" i="18"/>
  <c r="H23" i="18"/>
  <c r="G23" i="18"/>
  <c r="J22" i="4"/>
  <c r="I22" i="4"/>
  <c r="H22" i="4"/>
  <c r="J19" i="4"/>
  <c r="I19" i="4"/>
  <c r="H19" i="4"/>
  <c r="J20" i="4"/>
  <c r="I20" i="4"/>
  <c r="H20" i="4"/>
  <c r="I20" i="18"/>
  <c r="H20" i="18"/>
  <c r="G20" i="18"/>
  <c r="G19" i="4"/>
  <c r="M19" i="4" s="1"/>
  <c r="G20" i="4"/>
  <c r="M20" i="4" s="1"/>
  <c r="F20" i="18"/>
  <c r="AN31" i="5"/>
  <c r="BS13" i="5" s="1"/>
  <c r="AN24" i="5"/>
  <c r="AN22" i="5"/>
  <c r="BS12" i="5" s="1"/>
  <c r="AN16" i="5"/>
  <c r="AN14" i="5"/>
  <c r="BS10" i="5" s="1"/>
  <c r="J18" i="4"/>
  <c r="I18" i="4"/>
  <c r="H18" i="4"/>
  <c r="M17" i="4"/>
  <c r="G16" i="18" l="1"/>
  <c r="I16" i="18"/>
  <c r="H16" i="18"/>
  <c r="U31" i="5" s="1"/>
  <c r="I16" i="4"/>
  <c r="R31" i="5"/>
  <c r="H16" i="4"/>
  <c r="L20" i="18"/>
  <c r="M16" i="18"/>
  <c r="H25" i="4"/>
  <c r="J16" i="4"/>
  <c r="I25" i="4"/>
  <c r="J25" i="4"/>
  <c r="F23" i="18"/>
  <c r="F16" i="18" s="1"/>
  <c r="G23" i="4"/>
  <c r="G18" i="4"/>
  <c r="L24" i="4"/>
  <c r="L19" i="4"/>
  <c r="L20" i="4"/>
  <c r="K20" i="18"/>
  <c r="L17" i="4"/>
  <c r="G22" i="4"/>
  <c r="M22" i="4" s="1"/>
  <c r="AA16" i="5"/>
  <c r="M27" i="4" l="1"/>
  <c r="M25" i="4"/>
  <c r="L25" i="4"/>
  <c r="L23" i="4"/>
  <c r="M23" i="4"/>
  <c r="K16" i="18"/>
  <c r="N16" i="18" s="1"/>
  <c r="L23" i="18"/>
  <c r="L18" i="4"/>
  <c r="M18" i="4"/>
  <c r="H21" i="4"/>
  <c r="H15" i="4" s="1"/>
  <c r="I21" i="4"/>
  <c r="I15" i="4" s="1"/>
  <c r="K23" i="18"/>
  <c r="J21" i="4"/>
  <c r="J15" i="4" s="1"/>
  <c r="F20" i="15"/>
  <c r="F20" i="11"/>
  <c r="I20" i="15"/>
  <c r="H20" i="11"/>
  <c r="H20" i="15"/>
  <c r="G20" i="11"/>
  <c r="G20" i="15"/>
  <c r="L22" i="4"/>
  <c r="G21" i="4"/>
  <c r="H18" i="15"/>
  <c r="H20" i="12"/>
  <c r="H18" i="11"/>
  <c r="H22" i="11" s="1"/>
  <c r="G18" i="11"/>
  <c r="G18" i="15"/>
  <c r="G20" i="12"/>
  <c r="I18" i="15"/>
  <c r="I20" i="12"/>
  <c r="I18" i="11"/>
  <c r="F18" i="15"/>
  <c r="L18" i="15" s="1"/>
  <c r="F20" i="12"/>
  <c r="F18" i="11"/>
  <c r="AJ31" i="5"/>
  <c r="BQ13" i="5" s="1"/>
  <c r="AA31" i="5"/>
  <c r="G16" i="4"/>
  <c r="X31" i="5"/>
  <c r="AA24" i="5"/>
  <c r="G15" i="4" l="1"/>
  <c r="L15" i="4" s="1"/>
  <c r="AD22" i="5" s="1"/>
  <c r="N15" i="4"/>
  <c r="AJ22" i="5" s="1"/>
  <c r="BQ12" i="5" s="1"/>
  <c r="M16" i="4"/>
  <c r="M28" i="4"/>
  <c r="L26" i="4"/>
  <c r="O31" i="5"/>
  <c r="K20" i="11"/>
  <c r="L20" i="11"/>
  <c r="L21" i="4"/>
  <c r="M21" i="4"/>
  <c r="K20" i="15"/>
  <c r="L20" i="15"/>
  <c r="L18" i="11"/>
  <c r="F22" i="11"/>
  <c r="K20" i="12"/>
  <c r="L20" i="12"/>
  <c r="I22" i="15"/>
  <c r="I22" i="11"/>
  <c r="G22" i="15"/>
  <c r="G22" i="11"/>
  <c r="H22" i="15"/>
  <c r="K18" i="11"/>
  <c r="K18" i="15"/>
  <c r="F22" i="15"/>
  <c r="L22" i="15" s="1"/>
  <c r="L27" i="4"/>
  <c r="AD31" i="5"/>
  <c r="AA22" i="5"/>
  <c r="U22" i="5"/>
  <c r="R22" i="5"/>
  <c r="L16" i="4"/>
  <c r="L28" i="4"/>
  <c r="L22" i="11" l="1"/>
  <c r="X22" i="5"/>
  <c r="O15" i="4"/>
  <c r="K22" i="15"/>
  <c r="K22" i="11"/>
  <c r="U24" i="5"/>
  <c r="R24" i="5"/>
  <c r="X24" i="5"/>
  <c r="AD24" i="5"/>
  <c r="AL31" i="5"/>
  <c r="BR13" i="5" s="1"/>
  <c r="O22" i="5"/>
  <c r="J22" i="8"/>
  <c r="J23" i="12" l="1"/>
  <c r="J16" i="12" s="1"/>
  <c r="I22" i="8"/>
  <c r="G22" i="8"/>
  <c r="J20" i="8"/>
  <c r="J24" i="15"/>
  <c r="J16" i="15" s="1"/>
  <c r="I20" i="8"/>
  <c r="J18" i="8"/>
  <c r="AL22" i="5"/>
  <c r="BR12" i="5" s="1"/>
  <c r="O24" i="5"/>
  <c r="F22" i="8"/>
  <c r="F20" i="8"/>
  <c r="G20" i="8"/>
  <c r="H22" i="8"/>
  <c r="H20" i="8"/>
  <c r="I23" i="6"/>
  <c r="H23" i="6"/>
  <c r="G23" i="6"/>
  <c r="F23" i="6"/>
  <c r="F19" i="1" l="1"/>
  <c r="F20" i="6"/>
  <c r="L20" i="6" s="1"/>
  <c r="L20" i="8"/>
  <c r="K22" i="8"/>
  <c r="L22" i="8"/>
  <c r="F24" i="11"/>
  <c r="F16" i="11" s="1"/>
  <c r="K20" i="8"/>
  <c r="J24" i="8"/>
  <c r="I24" i="11"/>
  <c r="I16" i="11" s="1"/>
  <c r="I24" i="15"/>
  <c r="I23" i="12"/>
  <c r="G23" i="12"/>
  <c r="G16" i="12" s="1"/>
  <c r="G24" i="15"/>
  <c r="G24" i="11"/>
  <c r="G16" i="11" s="1"/>
  <c r="H24" i="11"/>
  <c r="H16" i="11" s="1"/>
  <c r="H23" i="12"/>
  <c r="H16" i="12" s="1"/>
  <c r="H24" i="15"/>
  <c r="H16" i="15" s="1"/>
  <c r="F24" i="15"/>
  <c r="F16" i="15" s="1"/>
  <c r="F23" i="12"/>
  <c r="F16" i="12" s="1"/>
  <c r="G18" i="8"/>
  <c r="G24" i="8" s="1"/>
  <c r="G16" i="8" s="1"/>
  <c r="F20" i="7"/>
  <c r="L20" i="7" s="1"/>
  <c r="G20" i="7"/>
  <c r="H20" i="7"/>
  <c r="I20" i="7"/>
  <c r="I16" i="12" l="1"/>
  <c r="M16" i="12" s="1"/>
  <c r="F16" i="6"/>
  <c r="K16" i="6" s="1"/>
  <c r="AD14" i="5" s="1"/>
  <c r="J16" i="8"/>
  <c r="O16" i="8" s="1"/>
  <c r="AN19" i="5" s="1"/>
  <c r="BS11" i="5" s="1"/>
  <c r="M16" i="15"/>
  <c r="AJ33" i="5" s="1"/>
  <c r="I16" i="15"/>
  <c r="G16" i="15"/>
  <c r="R33" i="5" s="1"/>
  <c r="M16" i="11"/>
  <c r="AA26" i="5"/>
  <c r="H20" i="6"/>
  <c r="H19" i="1"/>
  <c r="H23" i="1" s="1"/>
  <c r="H15" i="1" s="1"/>
  <c r="I20" i="6"/>
  <c r="I19" i="1"/>
  <c r="I23" i="1" s="1"/>
  <c r="G20" i="6"/>
  <c r="L24" i="11"/>
  <c r="K23" i="6"/>
  <c r="L23" i="6"/>
  <c r="L16" i="12"/>
  <c r="N16" i="12" s="1"/>
  <c r="L23" i="12"/>
  <c r="K19" i="1"/>
  <c r="L19" i="1"/>
  <c r="F23" i="1"/>
  <c r="F15" i="1" s="1"/>
  <c r="K20" i="6"/>
  <c r="L16" i="15"/>
  <c r="N16" i="15" s="1"/>
  <c r="L24" i="15"/>
  <c r="K24" i="11"/>
  <c r="K24" i="15"/>
  <c r="U33" i="5"/>
  <c r="H18" i="8"/>
  <c r="H24" i="8" s="1"/>
  <c r="H16" i="8" s="1"/>
  <c r="I18" i="8"/>
  <c r="I24" i="8" s="1"/>
  <c r="F18" i="8"/>
  <c r="L18" i="8" s="1"/>
  <c r="K20" i="7"/>
  <c r="AA33" i="5"/>
  <c r="AA14" i="5"/>
  <c r="AA28" i="5"/>
  <c r="R28" i="5"/>
  <c r="R26" i="5"/>
  <c r="AA12" i="5"/>
  <c r="I23" i="7"/>
  <c r="F23" i="7"/>
  <c r="F16" i="7" s="1"/>
  <c r="AA19" i="5" l="1"/>
  <c r="I16" i="8"/>
  <c r="M16" i="8" s="1"/>
  <c r="AJ19" i="5" s="1"/>
  <c r="BQ11" i="5" s="1"/>
  <c r="I16" i="7"/>
  <c r="X16" i="5" s="1"/>
  <c r="G16" i="6"/>
  <c r="R14" i="5" s="1"/>
  <c r="H16" i="6"/>
  <c r="U14" i="5" s="1"/>
  <c r="I15" i="1"/>
  <c r="M15" i="1" s="1"/>
  <c r="AJ12" i="5" s="1"/>
  <c r="BQ9" i="5" s="1"/>
  <c r="I16" i="6"/>
  <c r="M16" i="6" s="1"/>
  <c r="AJ14" i="5" s="1"/>
  <c r="BQ10" i="5" s="1"/>
  <c r="L16" i="11"/>
  <c r="N16" i="11" s="1"/>
  <c r="K16" i="11"/>
  <c r="L23" i="1"/>
  <c r="N16" i="6"/>
  <c r="K23" i="1"/>
  <c r="K23" i="7"/>
  <c r="L23" i="7"/>
  <c r="K16" i="15"/>
  <c r="AG33" i="5" s="1"/>
  <c r="K23" i="12"/>
  <c r="K16" i="7"/>
  <c r="AD16" i="5" s="1"/>
  <c r="K15" i="1"/>
  <c r="AD12" i="5" s="1"/>
  <c r="G23" i="7"/>
  <c r="H23" i="7"/>
  <c r="K18" i="8"/>
  <c r="F24" i="8"/>
  <c r="R19" i="5"/>
  <c r="U19" i="5"/>
  <c r="R12" i="5"/>
  <c r="X33" i="5"/>
  <c r="U28" i="5"/>
  <c r="U26" i="5"/>
  <c r="U12" i="5"/>
  <c r="M16" i="7" l="1"/>
  <c r="AJ16" i="5" s="1"/>
  <c r="X19" i="5"/>
  <c r="G16" i="7"/>
  <c r="R16" i="5" s="1"/>
  <c r="H16" i="7"/>
  <c r="U16" i="5" s="1"/>
  <c r="L24" i="8"/>
  <c r="F16" i="8"/>
  <c r="K16" i="8" s="1"/>
  <c r="N15" i="1"/>
  <c r="N16" i="7"/>
  <c r="O33" i="5"/>
  <c r="AD33" i="5"/>
  <c r="AL33" i="5"/>
  <c r="K16" i="12"/>
  <c r="AL28" i="5" s="1"/>
  <c r="K24" i="8"/>
  <c r="X28" i="5"/>
  <c r="AJ28" i="5"/>
  <c r="X26" i="5"/>
  <c r="AJ26" i="5"/>
  <c r="X12" i="5"/>
  <c r="X14" i="5"/>
  <c r="O26" i="5"/>
  <c r="O28" i="5"/>
  <c r="O14" i="5"/>
  <c r="O16" i="5"/>
  <c r="N16" i="8" l="1"/>
  <c r="AL19" i="5" s="1"/>
  <c r="BR11" i="5" s="1"/>
  <c r="AD19" i="5"/>
  <c r="AG28" i="5"/>
  <c r="AD28" i="5"/>
  <c r="O19" i="5"/>
  <c r="AD26" i="5"/>
  <c r="O12" i="5"/>
  <c r="AL16" i="5"/>
  <c r="AL12" i="5" l="1"/>
  <c r="BR9" i="5" s="1"/>
  <c r="AL26" i="5"/>
  <c r="AG26" i="5"/>
  <c r="AL14" i="5"/>
  <c r="BR10" i="5" s="1"/>
  <c r="BR49" i="40" l="1"/>
  <c r="CB49" i="40"/>
  <c r="CG49" i="40" s="1"/>
  <c r="CB55" i="40"/>
  <c r="CG55" i="40" s="1"/>
  <c r="BR55" i="40"/>
  <c r="BR59" i="40"/>
  <c r="CB59" i="40"/>
  <c r="CG59" i="40" s="1"/>
  <c r="CB53" i="40"/>
  <c r="CG53" i="40" s="1"/>
  <c r="BR53" i="40"/>
  <c r="BR57" i="40"/>
  <c r="CB57" i="40"/>
  <c r="CG57" i="40" s="1"/>
  <c r="BR51" i="40"/>
  <c r="CB51" i="40"/>
  <c r="CG51" i="40" s="1"/>
  <c r="CB47" i="40"/>
  <c r="BR47" i="40"/>
  <c r="CG47" i="40" l="1"/>
  <c r="CG61" i="40"/>
  <c r="C11" i="60"/>
  <c r="E11" i="60"/>
  <c r="E61" i="60" s="1"/>
  <c r="C22" i="60" l="1"/>
  <c r="C61" i="60"/>
  <c r="C72" i="60"/>
  <c r="C35" i="60"/>
  <c r="E22" i="60"/>
  <c r="E35" i="60"/>
  <c r="E72" i="60"/>
</calcChain>
</file>

<file path=xl/comments1.xml><?xml version="1.0" encoding="utf-8"?>
<comments xmlns="http://schemas.openxmlformats.org/spreadsheetml/2006/main">
  <authors>
    <author>作成者</author>
  </authors>
  <commentList>
    <comment ref="C11" authorId="0" shapeId="0">
      <text>
        <r>
          <rPr>
            <b/>
            <sz val="9"/>
            <color indexed="81"/>
            <rFont val="ＭＳ Ｐゴシック"/>
            <family val="3"/>
            <charset val="128"/>
          </rPr>
          <t>チェックリスト本体で表示される数値については該当の記号を示しています。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10" authorId="0" shapeId="0">
      <text>
        <r>
          <rPr>
            <b/>
            <sz val="9"/>
            <color indexed="81"/>
            <rFont val="ＭＳ Ｐゴシック"/>
            <family val="3"/>
            <charset val="128"/>
          </rPr>
          <t>チェックリスト本体で表示される数値については該当の記号を示しています。</t>
        </r>
      </text>
    </comment>
  </commentList>
</comments>
</file>

<file path=xl/comments3.xml><?xml version="1.0" encoding="utf-8"?>
<comments xmlns="http://schemas.openxmlformats.org/spreadsheetml/2006/main">
  <authors>
    <author>作成者</author>
  </authors>
  <commentList>
    <comment ref="F21" authorId="0" shapeId="0">
      <text>
        <r>
          <rPr>
            <b/>
            <sz val="9"/>
            <color indexed="81"/>
            <rFont val="ＭＳ Ｐゴシック"/>
            <family val="3"/>
            <charset val="128"/>
          </rPr>
          <t>円単位まで入力してください。百万円単位で表示します。</t>
        </r>
      </text>
    </comment>
    <comment ref="F22" authorId="0" shapeId="0">
      <text>
        <r>
          <rPr>
            <b/>
            <sz val="9"/>
            <color indexed="81"/>
            <rFont val="ＭＳ Ｐゴシック"/>
            <family val="3"/>
            <charset val="128"/>
          </rPr>
          <t>円単位まで入力してください。百万円単位で表示します。</t>
        </r>
      </text>
    </comment>
    <comment ref="F23" authorId="0" shapeId="0">
      <text>
        <r>
          <rPr>
            <b/>
            <sz val="9"/>
            <color indexed="81"/>
            <rFont val="ＭＳ Ｐゴシック"/>
            <family val="3"/>
            <charset val="128"/>
          </rPr>
          <t>円単位まで入力してください。千円単位で表示します。</t>
        </r>
        <r>
          <rPr>
            <sz val="9"/>
            <color indexed="81"/>
            <rFont val="ＭＳ Ｐゴシック"/>
            <family val="3"/>
            <charset val="128"/>
          </rPr>
          <t xml:space="preserve">
</t>
        </r>
      </text>
    </comment>
    <comment ref="F24" authorId="0" shapeId="0">
      <text>
        <r>
          <rPr>
            <b/>
            <sz val="9"/>
            <color indexed="81"/>
            <rFont val="ＭＳ Ｐゴシック"/>
            <family val="3"/>
            <charset val="128"/>
          </rPr>
          <t>円単位まで入力してください。千円単位で表示します。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G47" authorId="0" shapeId="0">
      <text>
        <r>
          <rPr>
            <b/>
            <sz val="11"/>
            <color indexed="81"/>
            <rFont val="ＭＳ Ｐゴシック"/>
            <family val="3"/>
            <charset val="128"/>
          </rPr>
          <t>大学法人＝4
短大法人＝2
高校法人＝3
高専法人＝3</t>
        </r>
      </text>
    </comment>
    <comment ref="G50" authorId="0" shapeId="0">
      <text>
        <r>
          <rPr>
            <b/>
            <sz val="11"/>
            <color indexed="81"/>
            <rFont val="ＭＳ Ｐゴシック"/>
            <family val="3"/>
            <charset val="128"/>
          </rPr>
          <t>大学法人＝4
短大法人＝2
高校法人＝3
高専法人＝3</t>
        </r>
      </text>
    </comment>
  </commentList>
</comments>
</file>

<file path=xl/sharedStrings.xml><?xml version="1.0" encoding="utf-8"?>
<sst xmlns="http://schemas.openxmlformats.org/spreadsheetml/2006/main" count="4220" uniqueCount="1327">
  <si>
    <t>学校法人名</t>
    <rPh sb="0" eb="2">
      <t>ガッコウ</t>
    </rPh>
    <rPh sb="2" eb="4">
      <t>ホウジン</t>
    </rPh>
    <rPh sb="4" eb="5">
      <t>メイ</t>
    </rPh>
    <phoneticPr fontId="1"/>
  </si>
  <si>
    <t>１－１　財務比率等に関するチェックリスト（法人全体）</t>
    <rPh sb="4" eb="6">
      <t>ザイム</t>
    </rPh>
    <rPh sb="6" eb="8">
      <t>ヒリツ</t>
    </rPh>
    <rPh sb="8" eb="9">
      <t>ナド</t>
    </rPh>
    <rPh sb="10" eb="11">
      <t>カン</t>
    </rPh>
    <rPh sb="21" eb="23">
      <t>ホウジン</t>
    </rPh>
    <rPh sb="23" eb="25">
      <t>ゼンタイ</t>
    </rPh>
    <phoneticPr fontId="1"/>
  </si>
  <si>
    <t>１．経常収支差額比率</t>
    <rPh sb="2" eb="4">
      <t>ケイジョウ</t>
    </rPh>
    <rPh sb="4" eb="6">
      <t>シュウシ</t>
    </rPh>
    <rPh sb="6" eb="8">
      <t>サガク</t>
    </rPh>
    <rPh sb="8" eb="10">
      <t>ヒリツ</t>
    </rPh>
    <phoneticPr fontId="1"/>
  </si>
  <si>
    <t>【比率の意味】</t>
    <rPh sb="1" eb="3">
      <t>ヒリツ</t>
    </rPh>
    <rPh sb="4" eb="6">
      <t>イミ</t>
    </rPh>
    <phoneticPr fontId="1"/>
  </si>
  <si>
    <t>経常収入</t>
    <rPh sb="0" eb="2">
      <t>ケイジョウ</t>
    </rPh>
    <rPh sb="2" eb="4">
      <t>シュウニュウ</t>
    </rPh>
    <phoneticPr fontId="1"/>
  </si>
  <si>
    <t>経常収支差額</t>
    <rPh sb="0" eb="2">
      <t>ケイジョウ</t>
    </rPh>
    <rPh sb="2" eb="4">
      <t>シュウシ</t>
    </rPh>
    <rPh sb="4" eb="6">
      <t>サガク</t>
    </rPh>
    <phoneticPr fontId="1"/>
  </si>
  <si>
    <t>経常収入(a)</t>
    <rPh sb="0" eb="2">
      <t>ケイジョウ</t>
    </rPh>
    <rPh sb="2" eb="4">
      <t>シュウニュウ</t>
    </rPh>
    <phoneticPr fontId="1"/>
  </si>
  <si>
    <t>経常支出(b)</t>
    <rPh sb="0" eb="2">
      <t>ケイジョウ</t>
    </rPh>
    <rPh sb="2" eb="4">
      <t>シシュツ</t>
    </rPh>
    <phoneticPr fontId="1"/>
  </si>
  <si>
    <t>経常収支差額(c)=(a)-(b)</t>
    <rPh sb="0" eb="2">
      <t>ケイジョウ</t>
    </rPh>
    <rPh sb="2" eb="4">
      <t>シュウシ</t>
    </rPh>
    <rPh sb="4" eb="6">
      <t>サガク</t>
    </rPh>
    <phoneticPr fontId="1"/>
  </si>
  <si>
    <t>経常収支差額比率(c)／(a)</t>
    <rPh sb="0" eb="2">
      <t>ケイジョウ</t>
    </rPh>
    <rPh sb="2" eb="4">
      <t>シュウシ</t>
    </rPh>
    <rPh sb="4" eb="6">
      <t>サガク</t>
    </rPh>
    <rPh sb="6" eb="8">
      <t>ヒリツ</t>
    </rPh>
    <phoneticPr fontId="1"/>
  </si>
  <si>
    <t>絶対評価</t>
    <rPh sb="0" eb="2">
      <t>ゼッタイ</t>
    </rPh>
    <rPh sb="2" eb="4">
      <t>ヒョウカ</t>
    </rPh>
    <phoneticPr fontId="1"/>
  </si>
  <si>
    <t>相対評価</t>
    <rPh sb="0" eb="2">
      <t>ソウタイ</t>
    </rPh>
    <rPh sb="2" eb="4">
      <t>ヒョウカ</t>
    </rPh>
    <phoneticPr fontId="1"/>
  </si>
  <si>
    <t>～</t>
    <phoneticPr fontId="1"/>
  </si>
  <si>
    <t>趨勢
評価</t>
    <rPh sb="0" eb="2">
      <t>スウセイ</t>
    </rPh>
    <rPh sb="3" eb="5">
      <t>ヒョウカ</t>
    </rPh>
    <phoneticPr fontId="1"/>
  </si>
  <si>
    <t>絶対
評価</t>
    <rPh sb="0" eb="2">
      <t>ゼッタイ</t>
    </rPh>
    <rPh sb="3" eb="5">
      <t>ヒョウカ</t>
    </rPh>
    <phoneticPr fontId="1"/>
  </si>
  <si>
    <t>相対
評価</t>
    <rPh sb="0" eb="2">
      <t>ソウタイ</t>
    </rPh>
    <rPh sb="3" eb="5">
      <t>ヒョウカ</t>
    </rPh>
    <phoneticPr fontId="1"/>
  </si>
  <si>
    <t>項目</t>
    <rPh sb="0" eb="2">
      <t>コウモク</t>
    </rPh>
    <phoneticPr fontId="1"/>
  </si>
  <si>
    <t>＜算定式＞</t>
    <rPh sb="1" eb="3">
      <t>サンテイ</t>
    </rPh>
    <rPh sb="3" eb="4">
      <t>シキ</t>
    </rPh>
    <phoneticPr fontId="1"/>
  </si>
  <si>
    <t>Ⅲ　運用資産の状況</t>
    <rPh sb="2" eb="4">
      <t>ウンヨウ</t>
    </rPh>
    <rPh sb="4" eb="6">
      <t>シサン</t>
    </rPh>
    <rPh sb="7" eb="9">
      <t>ジョウキョウ</t>
    </rPh>
    <phoneticPr fontId="1"/>
  </si>
  <si>
    <t>５．積立率</t>
    <rPh sb="2" eb="4">
      <t>ツミタテ</t>
    </rPh>
    <rPh sb="4" eb="5">
      <t>リツ</t>
    </rPh>
    <phoneticPr fontId="1"/>
  </si>
  <si>
    <t>運用資産</t>
    <rPh sb="0" eb="2">
      <t>ウンヨウ</t>
    </rPh>
    <rPh sb="2" eb="4">
      <t>シサン</t>
    </rPh>
    <phoneticPr fontId="1"/>
  </si>
  <si>
    <r>
      <t>運用資産</t>
    </r>
    <r>
      <rPr>
        <b/>
        <sz val="8"/>
        <color theme="1"/>
        <rFont val="ＭＳ ゴシック"/>
        <family val="3"/>
        <charset val="128"/>
      </rPr>
      <t>（特定資産+有価証券+現金預金）</t>
    </r>
    <rPh sb="0" eb="2">
      <t>ウンヨウ</t>
    </rPh>
    <rPh sb="2" eb="4">
      <t>シサン</t>
    </rPh>
    <rPh sb="5" eb="7">
      <t>トクテイ</t>
    </rPh>
    <rPh sb="7" eb="9">
      <t>シサン</t>
    </rPh>
    <rPh sb="10" eb="12">
      <t>ユウカ</t>
    </rPh>
    <rPh sb="12" eb="14">
      <t>ショウケン</t>
    </rPh>
    <rPh sb="15" eb="17">
      <t>ゲンキン</t>
    </rPh>
    <rPh sb="17" eb="19">
      <t>ヨキン</t>
    </rPh>
    <phoneticPr fontId="1"/>
  </si>
  <si>
    <t>学校法人名</t>
    <rPh sb="0" eb="2">
      <t>ガッコウ</t>
    </rPh>
    <rPh sb="2" eb="4">
      <t>ホウジン</t>
    </rPh>
    <rPh sb="4" eb="5">
      <t>メイ</t>
    </rPh>
    <phoneticPr fontId="7"/>
  </si>
  <si>
    <t>１－１</t>
    <phoneticPr fontId="11"/>
  </si>
  <si>
    <t>財務比率等に関するチェックリスト（法人全体）</t>
    <rPh sb="0" eb="2">
      <t>ザイム</t>
    </rPh>
    <rPh sb="2" eb="4">
      <t>ヒリツ</t>
    </rPh>
    <rPh sb="4" eb="5">
      <t>トウ</t>
    </rPh>
    <rPh sb="6" eb="7">
      <t>カン</t>
    </rPh>
    <rPh sb="17" eb="19">
      <t>ホウジン</t>
    </rPh>
    <rPh sb="19" eb="21">
      <t>ゼンタイ</t>
    </rPh>
    <phoneticPr fontId="11"/>
  </si>
  <si>
    <t>総括表</t>
    <rPh sb="0" eb="3">
      <t>ソウカツヒョウ</t>
    </rPh>
    <phoneticPr fontId="11"/>
  </si>
  <si>
    <t>項目</t>
    <rPh sb="0" eb="2">
      <t>コウモク</t>
    </rPh>
    <phoneticPr fontId="11"/>
  </si>
  <si>
    <t>Ⅱ　活動区分資金収支状況</t>
    <rPh sb="2" eb="4">
      <t>カツドウ</t>
    </rPh>
    <rPh sb="4" eb="6">
      <t>クブン</t>
    </rPh>
    <rPh sb="6" eb="8">
      <t>シキン</t>
    </rPh>
    <rPh sb="8" eb="10">
      <t>シュウシ</t>
    </rPh>
    <rPh sb="10" eb="12">
      <t>ジョウキョウ</t>
    </rPh>
    <phoneticPr fontId="11"/>
  </si>
  <si>
    <t>Ⅳ　外部負債状況</t>
    <rPh sb="2" eb="4">
      <t>ガイブ</t>
    </rPh>
    <rPh sb="4" eb="6">
      <t>フサイ</t>
    </rPh>
    <rPh sb="6" eb="8">
      <t>ジョウキョウ</t>
    </rPh>
    <phoneticPr fontId="11"/>
  </si>
  <si>
    <t>はレーダーチャートで使用する項目です。</t>
    <rPh sb="10" eb="12">
      <t>シヨウ</t>
    </rPh>
    <rPh sb="14" eb="16">
      <t>コウモク</t>
    </rPh>
    <phoneticPr fontId="11"/>
  </si>
  <si>
    <t>２．人件費比率</t>
    <rPh sb="2" eb="5">
      <t>ジンケンヒ</t>
    </rPh>
    <rPh sb="5" eb="7">
      <t>ヒリツ</t>
    </rPh>
    <phoneticPr fontId="1"/>
  </si>
  <si>
    <t>人件費</t>
    <rPh sb="0" eb="3">
      <t>ジンケンヒ</t>
    </rPh>
    <phoneticPr fontId="1"/>
  </si>
  <si>
    <t>３．人件費依存率</t>
    <rPh sb="2" eb="5">
      <t>ジンケンヒ</t>
    </rPh>
    <rPh sb="5" eb="7">
      <t>イゾン</t>
    </rPh>
    <rPh sb="7" eb="8">
      <t>リツ</t>
    </rPh>
    <phoneticPr fontId="1"/>
  </si>
  <si>
    <t>学生生徒等納付金</t>
    <rPh sb="0" eb="2">
      <t>ガクセイ</t>
    </rPh>
    <rPh sb="2" eb="4">
      <t>セイト</t>
    </rPh>
    <rPh sb="4" eb="5">
      <t>トウ</t>
    </rPh>
    <rPh sb="5" eb="8">
      <t>ノウフキン</t>
    </rPh>
    <phoneticPr fontId="1"/>
  </si>
  <si>
    <t>Ⅱ　活動区分資金収支状況</t>
    <rPh sb="2" eb="4">
      <t>カツドウ</t>
    </rPh>
    <rPh sb="4" eb="6">
      <t>クブン</t>
    </rPh>
    <rPh sb="6" eb="8">
      <t>シキン</t>
    </rPh>
    <rPh sb="8" eb="10">
      <t>シュウシ</t>
    </rPh>
    <rPh sb="10" eb="12">
      <t>ジョウキョウ</t>
    </rPh>
    <phoneticPr fontId="1"/>
  </si>
  <si>
    <t>４．教育活動資金収支差額比率</t>
    <rPh sb="10" eb="12">
      <t>サガク</t>
    </rPh>
    <rPh sb="12" eb="14">
      <t>ヒリツ</t>
    </rPh>
    <phoneticPr fontId="1"/>
  </si>
  <si>
    <t>教育活動資金収支差額</t>
    <rPh sb="0" eb="2">
      <t>キョウイク</t>
    </rPh>
    <rPh sb="2" eb="4">
      <t>カツドウ</t>
    </rPh>
    <rPh sb="4" eb="6">
      <t>シキン</t>
    </rPh>
    <rPh sb="6" eb="8">
      <t>シュウシ</t>
    </rPh>
    <rPh sb="8" eb="10">
      <t>サガク</t>
    </rPh>
    <phoneticPr fontId="1"/>
  </si>
  <si>
    <t>※2)教育活動資金支出=人件費支出+教育研究経費支出+管理経費支出</t>
  </si>
  <si>
    <t>目標</t>
    <rPh sb="0" eb="2">
      <t>モクヒョウ</t>
    </rPh>
    <phoneticPr fontId="1"/>
  </si>
  <si>
    <t>2年連続
目標達成</t>
    <rPh sb="1" eb="2">
      <t>ネン</t>
    </rPh>
    <rPh sb="2" eb="4">
      <t>レンゾク</t>
    </rPh>
    <rPh sb="5" eb="7">
      <t>モクヒョウ</t>
    </rPh>
    <rPh sb="7" eb="9">
      <t>タッセイ</t>
    </rPh>
    <phoneticPr fontId="1"/>
  </si>
  <si>
    <t>直近年度
は目標達成</t>
    <rPh sb="0" eb="2">
      <t>チョッキン</t>
    </rPh>
    <rPh sb="2" eb="3">
      <t>ネン</t>
    </rPh>
    <rPh sb="6" eb="8">
      <t>モクヒョウ</t>
    </rPh>
    <rPh sb="8" eb="10">
      <t>タッセイ</t>
    </rPh>
    <phoneticPr fontId="1"/>
  </si>
  <si>
    <t>６．運用資産超過額対教育活動資金収支差額比（年）</t>
    <rPh sb="2" eb="4">
      <t>ウンヨウ</t>
    </rPh>
    <rPh sb="4" eb="6">
      <t>シサン</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ネン</t>
    </rPh>
    <phoneticPr fontId="1"/>
  </si>
  <si>
    <t>運用資産超過額</t>
    <rPh sb="0" eb="2">
      <t>ウンヨウ</t>
    </rPh>
    <rPh sb="2" eb="4">
      <t>シサン</t>
    </rPh>
    <rPh sb="4" eb="6">
      <t>チョウカ</t>
    </rPh>
    <rPh sb="6" eb="7">
      <t>ガク</t>
    </rPh>
    <phoneticPr fontId="1"/>
  </si>
  <si>
    <t>７．運用資産対教育活動資金収支差額比（年）</t>
    <rPh sb="2" eb="4">
      <t>ウンヨウ</t>
    </rPh>
    <rPh sb="4" eb="6">
      <t>シサン</t>
    </rPh>
    <rPh sb="6" eb="7">
      <t>タイ</t>
    </rPh>
    <rPh sb="7" eb="9">
      <t>キョウイク</t>
    </rPh>
    <rPh sb="9" eb="11">
      <t>カツドウ</t>
    </rPh>
    <rPh sb="11" eb="13">
      <t>シキン</t>
    </rPh>
    <rPh sb="13" eb="15">
      <t>シュウシ</t>
    </rPh>
    <rPh sb="15" eb="17">
      <t>サガク</t>
    </rPh>
    <rPh sb="17" eb="18">
      <t>ヒ</t>
    </rPh>
    <rPh sb="19" eb="20">
      <t>ネン</t>
    </rPh>
    <phoneticPr fontId="1"/>
  </si>
  <si>
    <t>Ⅳ　外部負債状況</t>
    <rPh sb="2" eb="4">
      <t>ガイブ</t>
    </rPh>
    <rPh sb="4" eb="6">
      <t>フサイ</t>
    </rPh>
    <rPh sb="6" eb="8">
      <t>ジョウキョウ</t>
    </rPh>
    <phoneticPr fontId="1"/>
  </si>
  <si>
    <t>９．外部負債超過額対教育活動資金収支差額比（年）</t>
    <rPh sb="2" eb="4">
      <t>ガイブ</t>
    </rPh>
    <rPh sb="4" eb="6">
      <t>フサイ</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ネン</t>
    </rPh>
    <phoneticPr fontId="1"/>
  </si>
  <si>
    <t>外部負債超過額</t>
    <rPh sb="0" eb="4">
      <t>ガイブフサイ</t>
    </rPh>
    <rPh sb="4" eb="6">
      <t>チョウカ</t>
    </rPh>
    <rPh sb="6" eb="7">
      <t>ガク</t>
    </rPh>
    <phoneticPr fontId="1"/>
  </si>
  <si>
    <t>【単位】百万円</t>
    <phoneticPr fontId="1"/>
  </si>
  <si>
    <t>教育活動資金収入計</t>
    <rPh sb="0" eb="2">
      <t>キョウイク</t>
    </rPh>
    <rPh sb="2" eb="4">
      <t>カツドウ</t>
    </rPh>
    <rPh sb="4" eb="6">
      <t>シキン</t>
    </rPh>
    <rPh sb="6" eb="8">
      <t>シュウニュウ</t>
    </rPh>
    <rPh sb="8" eb="9">
      <t>ケイ</t>
    </rPh>
    <phoneticPr fontId="1"/>
  </si>
  <si>
    <t>Ⅲ　運用資産の状況</t>
    <rPh sb="2" eb="4">
      <t>ウンヨウ</t>
    </rPh>
    <rPh sb="4" eb="6">
      <t>シサン</t>
    </rPh>
    <rPh sb="7" eb="9">
      <t>ジョウキョウ</t>
    </rPh>
    <phoneticPr fontId="11"/>
  </si>
  <si>
    <t>点</t>
    <rPh sb="0" eb="1">
      <t>テン</t>
    </rPh>
    <phoneticPr fontId="1"/>
  </si>
  <si>
    <t>相対評価</t>
    <phoneticPr fontId="1"/>
  </si>
  <si>
    <t>積立率</t>
    <rPh sb="0" eb="2">
      <t>ツミタテ</t>
    </rPh>
    <rPh sb="2" eb="3">
      <t>リツ</t>
    </rPh>
    <phoneticPr fontId="1"/>
  </si>
  <si>
    <t>人件費(d)</t>
    <rPh sb="0" eb="3">
      <t>ジンケンヒ</t>
    </rPh>
    <phoneticPr fontId="1"/>
  </si>
  <si>
    <t>人件費比率(d)／(a)</t>
    <rPh sb="0" eb="3">
      <t>ジンケンヒ</t>
    </rPh>
    <rPh sb="3" eb="5">
      <t>ヒリツ</t>
    </rPh>
    <phoneticPr fontId="1"/>
  </si>
  <si>
    <t>（教育活動資金収支差額がマイナスの時のみ）</t>
    <rPh sb="1" eb="3">
      <t>キョウイク</t>
    </rPh>
    <rPh sb="3" eb="5">
      <t>カツドウ</t>
    </rPh>
    <rPh sb="5" eb="7">
      <t>シキン</t>
    </rPh>
    <rPh sb="7" eb="9">
      <t>シュウシ</t>
    </rPh>
    <rPh sb="9" eb="11">
      <t>サガク</t>
    </rPh>
    <rPh sb="17" eb="18">
      <t>トキ</t>
    </rPh>
    <phoneticPr fontId="1"/>
  </si>
  <si>
    <t>（参考）減価償却比率</t>
    <rPh sb="1" eb="3">
      <t>サンコウ</t>
    </rPh>
    <rPh sb="4" eb="6">
      <t>ゲンカ</t>
    </rPh>
    <rPh sb="6" eb="8">
      <t>ショウキャク</t>
    </rPh>
    <rPh sb="8" eb="10">
      <t>ヒリツ</t>
    </rPh>
    <phoneticPr fontId="7"/>
  </si>
  <si>
    <t>８．流動比率</t>
    <rPh sb="2" eb="4">
      <t>リュウドウ</t>
    </rPh>
    <rPh sb="4" eb="6">
      <t>ヒリツ</t>
    </rPh>
    <phoneticPr fontId="1"/>
  </si>
  <si>
    <t>流動資産</t>
    <rPh sb="0" eb="2">
      <t>リュウドウ</t>
    </rPh>
    <rPh sb="2" eb="4">
      <t>シサン</t>
    </rPh>
    <phoneticPr fontId="1"/>
  </si>
  <si>
    <t>流動負債</t>
    <rPh sb="0" eb="2">
      <t>リュウドウ</t>
    </rPh>
    <rPh sb="2" eb="4">
      <t>フサイ</t>
    </rPh>
    <phoneticPr fontId="1"/>
  </si>
  <si>
    <t>【単位】百万円</t>
    <phoneticPr fontId="1"/>
  </si>
  <si>
    <t>相対評価</t>
    <phoneticPr fontId="1"/>
  </si>
  <si>
    <t>評価表</t>
    <rPh sb="0" eb="2">
      <t>ヒョウカ</t>
    </rPh>
    <rPh sb="2" eb="3">
      <t>ヒョウ</t>
    </rPh>
    <phoneticPr fontId="1"/>
  </si>
  <si>
    <t>３．人件費依存率</t>
    <rPh sb="2" eb="5">
      <t>ジンケンヒ</t>
    </rPh>
    <rPh sb="5" eb="7">
      <t>イゾン</t>
    </rPh>
    <rPh sb="7" eb="8">
      <t>リツ</t>
    </rPh>
    <phoneticPr fontId="7"/>
  </si>
  <si>
    <t>５．積立率</t>
    <rPh sb="2" eb="4">
      <t>ツミタテ</t>
    </rPh>
    <rPh sb="4" eb="5">
      <t>リツ</t>
    </rPh>
    <phoneticPr fontId="7"/>
  </si>
  <si>
    <t>８．流動比率</t>
    <rPh sb="2" eb="4">
      <t>リュウドウ</t>
    </rPh>
    <rPh sb="4" eb="6">
      <t>ヒリツ</t>
    </rPh>
    <phoneticPr fontId="7"/>
  </si>
  <si>
    <t>2年連続
10%以上</t>
    <rPh sb="1" eb="2">
      <t>ネン</t>
    </rPh>
    <rPh sb="2" eb="4">
      <t>レンゾク</t>
    </rPh>
    <rPh sb="8" eb="10">
      <t>イジョウ</t>
    </rPh>
    <phoneticPr fontId="1"/>
  </si>
  <si>
    <t>直近年度
10%以上</t>
    <rPh sb="0" eb="2">
      <t>チョッキン</t>
    </rPh>
    <rPh sb="2" eb="3">
      <t>ネン</t>
    </rPh>
    <rPh sb="8" eb="10">
      <t>イジョウ</t>
    </rPh>
    <phoneticPr fontId="1"/>
  </si>
  <si>
    <r>
      <t xml:space="preserve">直近年度
</t>
    </r>
    <r>
      <rPr>
        <sz val="10"/>
        <color theme="1"/>
        <rFont val="ＭＳ ゴシック"/>
        <family val="3"/>
        <charset val="128"/>
      </rPr>
      <t>0％以上10%未満</t>
    </r>
    <rPh sb="0" eb="2">
      <t>チョッキン</t>
    </rPh>
    <rPh sb="2" eb="3">
      <t>ネン</t>
    </rPh>
    <rPh sb="7" eb="9">
      <t>イジョウ</t>
    </rPh>
    <rPh sb="12" eb="14">
      <t>ミマン</t>
    </rPh>
    <phoneticPr fontId="1"/>
  </si>
  <si>
    <t>直近年度
0%未満</t>
    <rPh sb="0" eb="2">
      <t>チョッキン</t>
    </rPh>
    <rPh sb="2" eb="3">
      <t>ネン</t>
    </rPh>
    <rPh sb="7" eb="9">
      <t>ミマン</t>
    </rPh>
    <phoneticPr fontId="1"/>
  </si>
  <si>
    <t>2年連続
0%未満</t>
    <rPh sb="1" eb="2">
      <t>ネン</t>
    </rPh>
    <rPh sb="2" eb="4">
      <t>レンゾク</t>
    </rPh>
    <rPh sb="4" eb="5">
      <t>ネンド</t>
    </rPh>
    <rPh sb="7" eb="9">
      <t>ミマン</t>
    </rPh>
    <phoneticPr fontId="1"/>
  </si>
  <si>
    <t>5P以上増加</t>
    <rPh sb="2" eb="4">
      <t>イジョウ</t>
    </rPh>
    <rPh sb="4" eb="6">
      <t>ゾウカ</t>
    </rPh>
    <phoneticPr fontId="1"/>
  </si>
  <si>
    <r>
      <t xml:space="preserve">趨勢評価
</t>
    </r>
    <r>
      <rPr>
        <sz val="8"/>
        <color theme="1"/>
        <rFont val="ＭＳ ゴシック"/>
        <family val="3"/>
        <charset val="128"/>
      </rPr>
      <t>（P:ポイント）</t>
    </r>
    <rPh sb="0" eb="2">
      <t>スウセイ</t>
    </rPh>
    <rPh sb="2" eb="4">
      <t>ヒョウカ</t>
    </rPh>
    <phoneticPr fontId="1"/>
  </si>
  <si>
    <t>2.5P以上増加</t>
    <rPh sb="4" eb="6">
      <t>イジョウ</t>
    </rPh>
    <rPh sb="6" eb="8">
      <t>ゾウカ</t>
    </rPh>
    <phoneticPr fontId="1"/>
  </si>
  <si>
    <t>2.5～△2.5P
増減</t>
    <rPh sb="10" eb="12">
      <t>ゾウゲン</t>
    </rPh>
    <phoneticPr fontId="1"/>
  </si>
  <si>
    <t>2.5P以上減少</t>
    <rPh sb="4" eb="6">
      <t>イジョウ</t>
    </rPh>
    <rPh sb="6" eb="8">
      <t>ゲンショウ</t>
    </rPh>
    <phoneticPr fontId="1"/>
  </si>
  <si>
    <t>5P以上減少</t>
    <rPh sb="2" eb="4">
      <t>イジョウ</t>
    </rPh>
    <rPh sb="4" eb="6">
      <t>ゲンショウ</t>
    </rPh>
    <phoneticPr fontId="1"/>
  </si>
  <si>
    <t>2年連続
50%未満</t>
    <rPh sb="1" eb="2">
      <t>ネン</t>
    </rPh>
    <rPh sb="2" eb="4">
      <t>レンゾク</t>
    </rPh>
    <rPh sb="8" eb="10">
      <t>ミマン</t>
    </rPh>
    <phoneticPr fontId="1"/>
  </si>
  <si>
    <t>直近年度
50%未満</t>
    <rPh sb="0" eb="2">
      <t>チョッキン</t>
    </rPh>
    <rPh sb="2" eb="3">
      <t>ネン</t>
    </rPh>
    <rPh sb="8" eb="10">
      <t>ミマン</t>
    </rPh>
    <phoneticPr fontId="1"/>
  </si>
  <si>
    <r>
      <t xml:space="preserve">直近年度
</t>
    </r>
    <r>
      <rPr>
        <sz val="10"/>
        <color theme="1"/>
        <rFont val="ＭＳ ゴシック"/>
        <family val="3"/>
        <charset val="128"/>
      </rPr>
      <t>50%以上60%未満</t>
    </r>
    <rPh sb="0" eb="2">
      <t>チョッキン</t>
    </rPh>
    <rPh sb="2" eb="3">
      <t>ネン</t>
    </rPh>
    <rPh sb="8" eb="10">
      <t>イジョウ</t>
    </rPh>
    <rPh sb="13" eb="15">
      <t>ミマン</t>
    </rPh>
    <phoneticPr fontId="1"/>
  </si>
  <si>
    <t>直近年度
60%以上</t>
    <rPh sb="0" eb="2">
      <t>チョッキン</t>
    </rPh>
    <rPh sb="2" eb="3">
      <t>ネン</t>
    </rPh>
    <rPh sb="8" eb="10">
      <t>イジョウ</t>
    </rPh>
    <phoneticPr fontId="1"/>
  </si>
  <si>
    <t>2年連続
60%以上</t>
    <rPh sb="1" eb="2">
      <t>ネン</t>
    </rPh>
    <rPh sb="2" eb="4">
      <t>レンゾク</t>
    </rPh>
    <rPh sb="4" eb="5">
      <t>ネンド</t>
    </rPh>
    <rPh sb="8" eb="10">
      <t>イジョウ</t>
    </rPh>
    <phoneticPr fontId="1"/>
  </si>
  <si>
    <t>直近年度は
目標未達成</t>
    <rPh sb="0" eb="2">
      <t>チョッキン</t>
    </rPh>
    <rPh sb="2" eb="3">
      <t>ネン</t>
    </rPh>
    <rPh sb="6" eb="8">
      <t>モクヒョウ</t>
    </rPh>
    <rPh sb="8" eb="11">
      <t>ミタッセイ</t>
    </rPh>
    <phoneticPr fontId="1"/>
  </si>
  <si>
    <t>10P以上減少</t>
    <rPh sb="3" eb="5">
      <t>イジョウ</t>
    </rPh>
    <rPh sb="5" eb="7">
      <t>ゲンショウ</t>
    </rPh>
    <phoneticPr fontId="1"/>
  </si>
  <si>
    <t>5～△5P
増減</t>
    <rPh sb="6" eb="8">
      <t>ゾウゲン</t>
    </rPh>
    <phoneticPr fontId="1"/>
  </si>
  <si>
    <t>10P以上増加</t>
    <rPh sb="3" eb="5">
      <t>イジョウ</t>
    </rPh>
    <rPh sb="5" eb="7">
      <t>ゾウカ</t>
    </rPh>
    <phoneticPr fontId="1"/>
  </si>
  <si>
    <t>2年連続
20%以上</t>
    <rPh sb="1" eb="2">
      <t>ネン</t>
    </rPh>
    <rPh sb="2" eb="4">
      <t>レンゾク</t>
    </rPh>
    <rPh sb="8" eb="10">
      <t>イジョウ</t>
    </rPh>
    <phoneticPr fontId="1"/>
  </si>
  <si>
    <t>直近年度
20%以上</t>
    <rPh sb="0" eb="2">
      <t>チョッキン</t>
    </rPh>
    <rPh sb="2" eb="3">
      <t>ネン</t>
    </rPh>
    <rPh sb="8" eb="10">
      <t>イジョウ</t>
    </rPh>
    <phoneticPr fontId="1"/>
  </si>
  <si>
    <t>直近年度
10%未満</t>
    <rPh sb="0" eb="2">
      <t>チョッキン</t>
    </rPh>
    <rPh sb="2" eb="3">
      <t>ネン</t>
    </rPh>
    <rPh sb="8" eb="10">
      <t>ミマン</t>
    </rPh>
    <phoneticPr fontId="1"/>
  </si>
  <si>
    <t>5P以上増加</t>
    <rPh sb="2" eb="4">
      <t>イジョウ</t>
    </rPh>
    <rPh sb="4" eb="5">
      <t>ゾウ</t>
    </rPh>
    <rPh sb="5" eb="6">
      <t>カ</t>
    </rPh>
    <phoneticPr fontId="1"/>
  </si>
  <si>
    <t>2.5P以上増加</t>
    <rPh sb="4" eb="6">
      <t>イジョウ</t>
    </rPh>
    <rPh sb="6" eb="7">
      <t>ゾウ</t>
    </rPh>
    <rPh sb="7" eb="8">
      <t>カ</t>
    </rPh>
    <phoneticPr fontId="1"/>
  </si>
  <si>
    <t>－</t>
    <phoneticPr fontId="1"/>
  </si>
  <si>
    <t>直近年度
100%未満</t>
    <rPh sb="0" eb="2">
      <t>チョッキン</t>
    </rPh>
    <rPh sb="2" eb="3">
      <t>ネン</t>
    </rPh>
    <rPh sb="9" eb="11">
      <t>ミマン</t>
    </rPh>
    <phoneticPr fontId="1"/>
  </si>
  <si>
    <t>2年連続
100%未満</t>
    <rPh sb="1" eb="2">
      <t>ネン</t>
    </rPh>
    <rPh sb="2" eb="4">
      <t>レンゾク</t>
    </rPh>
    <rPh sb="4" eb="5">
      <t>ネンド</t>
    </rPh>
    <rPh sb="9" eb="11">
      <t>ミマン</t>
    </rPh>
    <phoneticPr fontId="1"/>
  </si>
  <si>
    <t>2年連続
200%以上</t>
    <rPh sb="1" eb="2">
      <t>ネン</t>
    </rPh>
    <rPh sb="2" eb="4">
      <t>レンゾク</t>
    </rPh>
    <rPh sb="9" eb="11">
      <t>イジョウ</t>
    </rPh>
    <phoneticPr fontId="1"/>
  </si>
  <si>
    <t>直近年度
200%以上</t>
    <rPh sb="0" eb="2">
      <t>チョッキン</t>
    </rPh>
    <rPh sb="2" eb="3">
      <t>ネン</t>
    </rPh>
    <rPh sb="9" eb="11">
      <t>イジョウ</t>
    </rPh>
    <phoneticPr fontId="1"/>
  </si>
  <si>
    <r>
      <t xml:space="preserve">直近年度
</t>
    </r>
    <r>
      <rPr>
        <sz val="8"/>
        <color theme="1"/>
        <rFont val="ＭＳ ゴシック"/>
        <family val="3"/>
        <charset val="128"/>
      </rPr>
      <t>100%以上200%未満</t>
    </r>
    <rPh sb="0" eb="2">
      <t>チョッキン</t>
    </rPh>
    <rPh sb="2" eb="3">
      <t>ネン</t>
    </rPh>
    <rPh sb="9" eb="11">
      <t>イジョウ</t>
    </rPh>
    <rPh sb="15" eb="17">
      <t>ミマン</t>
    </rPh>
    <phoneticPr fontId="1"/>
  </si>
  <si>
    <t>2年連続
10年以内</t>
    <rPh sb="1" eb="2">
      <t>ネン</t>
    </rPh>
    <rPh sb="2" eb="4">
      <t>レンゾク</t>
    </rPh>
    <rPh sb="7" eb="8">
      <t>ネン</t>
    </rPh>
    <rPh sb="8" eb="10">
      <t>イナイ</t>
    </rPh>
    <phoneticPr fontId="1"/>
  </si>
  <si>
    <t>直近年度
10年以内</t>
    <rPh sb="0" eb="2">
      <t>チョッキン</t>
    </rPh>
    <rPh sb="2" eb="3">
      <t>ネン</t>
    </rPh>
    <rPh sb="7" eb="8">
      <t>ネン</t>
    </rPh>
    <rPh sb="8" eb="10">
      <t>イナイ</t>
    </rPh>
    <phoneticPr fontId="1"/>
  </si>
  <si>
    <t>直近年度
10年超</t>
    <rPh sb="0" eb="2">
      <t>チョッキン</t>
    </rPh>
    <rPh sb="2" eb="3">
      <t>ネン</t>
    </rPh>
    <rPh sb="7" eb="8">
      <t>ネン</t>
    </rPh>
    <rPh sb="8" eb="9">
      <t>チョウ</t>
    </rPh>
    <phoneticPr fontId="1"/>
  </si>
  <si>
    <t>2年連続
10年超</t>
    <rPh sb="1" eb="2">
      <t>ネン</t>
    </rPh>
    <rPh sb="2" eb="4">
      <t>レンゾク</t>
    </rPh>
    <rPh sb="4" eb="5">
      <t>ネンド</t>
    </rPh>
    <rPh sb="7" eb="8">
      <t>ネン</t>
    </rPh>
    <rPh sb="8" eb="9">
      <t>チョウ</t>
    </rPh>
    <phoneticPr fontId="1"/>
  </si>
  <si>
    <t>　　4年以上⇒2年以上、4年未満⇒2年未満</t>
    <rPh sb="3" eb="4">
      <t>ネン</t>
    </rPh>
    <rPh sb="4" eb="6">
      <t>イジョウ</t>
    </rPh>
    <rPh sb="8" eb="11">
      <t>ネンイジョウ</t>
    </rPh>
    <rPh sb="13" eb="14">
      <t>ネン</t>
    </rPh>
    <rPh sb="14" eb="16">
      <t>ミマン</t>
    </rPh>
    <rPh sb="18" eb="19">
      <t>ネン</t>
    </rPh>
    <rPh sb="19" eb="21">
      <t>ミマン</t>
    </rPh>
    <phoneticPr fontId="1"/>
  </si>
  <si>
    <t>絶対
評価</t>
    <rPh sb="3" eb="5">
      <t>ヒョウカ</t>
    </rPh>
    <phoneticPr fontId="11"/>
  </si>
  <si>
    <t>趨勢
評価</t>
    <rPh sb="0" eb="2">
      <t>スウセイ</t>
    </rPh>
    <rPh sb="3" eb="5">
      <t>ヒョウカ</t>
    </rPh>
    <phoneticPr fontId="11"/>
  </si>
  <si>
    <t>相対
評価</t>
    <rPh sb="3" eb="5">
      <t>ヒョウカ</t>
    </rPh>
    <phoneticPr fontId="11"/>
  </si>
  <si>
    <t>学校名</t>
    <rPh sb="0" eb="2">
      <t>ガッコウ</t>
    </rPh>
    <rPh sb="2" eb="3">
      <t>ジンメイ</t>
    </rPh>
    <phoneticPr fontId="7"/>
  </si>
  <si>
    <t>財務比率等に関するチェックリスト（学校単位）</t>
    <rPh sb="0" eb="2">
      <t>ザイム</t>
    </rPh>
    <rPh sb="2" eb="4">
      <t>ヒリツ</t>
    </rPh>
    <rPh sb="4" eb="5">
      <t>トウ</t>
    </rPh>
    <rPh sb="6" eb="7">
      <t>カン</t>
    </rPh>
    <rPh sb="17" eb="19">
      <t>ガッコウ</t>
    </rPh>
    <rPh sb="19" eb="21">
      <t>タンイ</t>
    </rPh>
    <phoneticPr fontId="11"/>
  </si>
  <si>
    <t>相対
評価</t>
    <rPh sb="3" eb="5">
      <t>ヒョウカ</t>
    </rPh>
    <phoneticPr fontId="1"/>
  </si>
  <si>
    <t>Ⅵ　学生数関係</t>
    <rPh sb="2" eb="5">
      <t>ガクセイスウ</t>
    </rPh>
    <rPh sb="5" eb="7">
      <t>カンケイ</t>
    </rPh>
    <phoneticPr fontId="11"/>
  </si>
  <si>
    <t>3.志願倍率</t>
    <rPh sb="2" eb="4">
      <t>シガン</t>
    </rPh>
    <rPh sb="4" eb="6">
      <t>バイリツ</t>
    </rPh>
    <phoneticPr fontId="7"/>
  </si>
  <si>
    <t>4.合格率</t>
    <rPh sb="2" eb="5">
      <t>ゴウカクリツ</t>
    </rPh>
    <phoneticPr fontId="7"/>
  </si>
  <si>
    <t>5.歩留率</t>
    <rPh sb="2" eb="4">
      <t>ブドマリ</t>
    </rPh>
    <rPh sb="4" eb="5">
      <t>リツ</t>
    </rPh>
    <phoneticPr fontId="7"/>
  </si>
  <si>
    <t>6.推薦割合</t>
    <rPh sb="2" eb="4">
      <t>スイセン</t>
    </rPh>
    <rPh sb="4" eb="6">
      <t>ワリアイ</t>
    </rPh>
    <phoneticPr fontId="7"/>
  </si>
  <si>
    <t>7.入学定員充足率</t>
    <rPh sb="2" eb="4">
      <t>ニュウガク</t>
    </rPh>
    <rPh sb="4" eb="6">
      <t>テイイン</t>
    </rPh>
    <rPh sb="6" eb="9">
      <t>ジュウソクリツ</t>
    </rPh>
    <phoneticPr fontId="7"/>
  </si>
  <si>
    <t>8.収容定員充足率</t>
    <rPh sb="2" eb="4">
      <t>シュウヨウ</t>
    </rPh>
    <rPh sb="4" eb="6">
      <t>テイイン</t>
    </rPh>
    <rPh sb="6" eb="9">
      <t>ジュウソクリツ</t>
    </rPh>
    <phoneticPr fontId="7"/>
  </si>
  <si>
    <t>10.奨学費割合</t>
    <rPh sb="3" eb="5">
      <t>ショウガク</t>
    </rPh>
    <rPh sb="5" eb="6">
      <t>ヒ</t>
    </rPh>
    <rPh sb="6" eb="8">
      <t>ワリアイ</t>
    </rPh>
    <phoneticPr fontId="7"/>
  </si>
  <si>
    <t>Ⅶ　教職員関係</t>
    <rPh sb="2" eb="5">
      <t>キョウショクイン</t>
    </rPh>
    <rPh sb="5" eb="7">
      <t>カンケイ</t>
    </rPh>
    <phoneticPr fontId="11"/>
  </si>
  <si>
    <t>経常収入</t>
    <rPh sb="0" eb="2">
      <t>ケイジョウ</t>
    </rPh>
    <phoneticPr fontId="1"/>
  </si>
  <si>
    <t>経常支出</t>
    <rPh sb="0" eb="2">
      <t>ケイジョウ</t>
    </rPh>
    <phoneticPr fontId="1"/>
  </si>
  <si>
    <t>経常収支
差額</t>
    <rPh sb="0" eb="2">
      <t>ケイジョウ</t>
    </rPh>
    <phoneticPr fontId="1"/>
  </si>
  <si>
    <t>摘要</t>
  </si>
  <si>
    <t>12.専任教員対非常勤教員割合</t>
    <rPh sb="3" eb="5">
      <t>センニン</t>
    </rPh>
    <rPh sb="5" eb="7">
      <t>キョウイン</t>
    </rPh>
    <rPh sb="7" eb="8">
      <t>タイ</t>
    </rPh>
    <rPh sb="8" eb="11">
      <t>ヒジョウキン</t>
    </rPh>
    <rPh sb="11" eb="13">
      <t>キョウイン</t>
    </rPh>
    <rPh sb="13" eb="15">
      <t>ワリアイ</t>
    </rPh>
    <phoneticPr fontId="7"/>
  </si>
  <si>
    <t>13.専任教員対専任職員割合</t>
    <rPh sb="3" eb="5">
      <t>センニン</t>
    </rPh>
    <rPh sb="5" eb="7">
      <t>キョウイン</t>
    </rPh>
    <rPh sb="7" eb="8">
      <t>タイ</t>
    </rPh>
    <rPh sb="8" eb="10">
      <t>センニン</t>
    </rPh>
    <rPh sb="10" eb="12">
      <t>ショクイン</t>
    </rPh>
    <rPh sb="12" eb="14">
      <t>ワリアイ</t>
    </rPh>
    <phoneticPr fontId="7"/>
  </si>
  <si>
    <t>法人計</t>
    <rPh sb="0" eb="2">
      <t>ホウジン</t>
    </rPh>
    <rPh sb="2" eb="3">
      <t>ケイ</t>
    </rPh>
    <phoneticPr fontId="1"/>
  </si>
  <si>
    <t>Ⅷ　経費関係</t>
    <rPh sb="2" eb="4">
      <t>ケイヒ</t>
    </rPh>
    <rPh sb="4" eb="6">
      <t>カンケイ</t>
    </rPh>
    <phoneticPr fontId="11"/>
  </si>
  <si>
    <t>B</t>
    <phoneticPr fontId="45"/>
  </si>
  <si>
    <t>さらに、収入支出を構成する要素（人数と単価）を下記のように分解して、その原因を評価する。</t>
    <rPh sb="4" eb="6">
      <t>シュウニュウ</t>
    </rPh>
    <rPh sb="6" eb="8">
      <t>シシュツ</t>
    </rPh>
    <rPh sb="9" eb="11">
      <t>コウセイ</t>
    </rPh>
    <rPh sb="13" eb="15">
      <t>ヨウソ</t>
    </rPh>
    <rPh sb="16" eb="18">
      <t>ニンズウ</t>
    </rPh>
    <rPh sb="19" eb="21">
      <t>タンカ</t>
    </rPh>
    <rPh sb="23" eb="25">
      <t>カキ</t>
    </rPh>
    <phoneticPr fontId="45"/>
  </si>
  <si>
    <t>１．大学は収入の7～8割が学納金、1割が補助金であるため、収入のほとんどが学生数で決まる。</t>
    <rPh sb="2" eb="4">
      <t>ダイガク</t>
    </rPh>
    <rPh sb="5" eb="7">
      <t>シュウニュウ</t>
    </rPh>
    <rPh sb="11" eb="12">
      <t>ワリ</t>
    </rPh>
    <rPh sb="13" eb="14">
      <t>ガク</t>
    </rPh>
    <rPh sb="14" eb="16">
      <t>ノウキン</t>
    </rPh>
    <rPh sb="18" eb="19">
      <t>ワリ</t>
    </rPh>
    <rPh sb="20" eb="23">
      <t>ホジョキン</t>
    </rPh>
    <phoneticPr fontId="45"/>
  </si>
  <si>
    <t>学生生徒等納付金=人数（学生生徒等数）×単価（授業料等）</t>
    <phoneticPr fontId="1"/>
  </si>
  <si>
    <t>２．支出の5割強は人件費であるため、支出の最重要要素は教職員数である。</t>
    <rPh sb="2" eb="4">
      <t>シシュツ</t>
    </rPh>
    <rPh sb="6" eb="7">
      <t>ワリ</t>
    </rPh>
    <rPh sb="7" eb="8">
      <t>キョウ</t>
    </rPh>
    <rPh sb="9" eb="12">
      <t>ジンケンヒ</t>
    </rPh>
    <rPh sb="18" eb="20">
      <t>シシュツ</t>
    </rPh>
    <rPh sb="21" eb="24">
      <t>サイジュウヨウ</t>
    </rPh>
    <rPh sb="24" eb="25">
      <t>ヨウ</t>
    </rPh>
    <phoneticPr fontId="45"/>
  </si>
  <si>
    <t>人件費=人数（教職員数）×単価（給与等）</t>
    <phoneticPr fontId="1"/>
  </si>
  <si>
    <t>学校名</t>
    <rPh sb="0" eb="2">
      <t>ガッコウ</t>
    </rPh>
    <rPh sb="2" eb="3">
      <t>メイ</t>
    </rPh>
    <phoneticPr fontId="1"/>
  </si>
  <si>
    <t>１－２　財務比率等に関するチェックリスト（学校単位）</t>
    <rPh sb="4" eb="6">
      <t>ザイム</t>
    </rPh>
    <rPh sb="6" eb="8">
      <t>ヒリツ</t>
    </rPh>
    <rPh sb="8" eb="9">
      <t>ナド</t>
    </rPh>
    <rPh sb="10" eb="11">
      <t>カン</t>
    </rPh>
    <rPh sb="21" eb="23">
      <t>ガッコウ</t>
    </rPh>
    <rPh sb="23" eb="25">
      <t>タンイ</t>
    </rPh>
    <phoneticPr fontId="1"/>
  </si>
  <si>
    <t>2.5P以上減少</t>
    <rPh sb="4" eb="6">
      <t>イジョウ</t>
    </rPh>
    <rPh sb="6" eb="7">
      <t>ゲン</t>
    </rPh>
    <rPh sb="7" eb="8">
      <t>ショウ</t>
    </rPh>
    <phoneticPr fontId="1"/>
  </si>
  <si>
    <t>2年連続
0%未満</t>
    <rPh sb="1" eb="2">
      <t>ネン</t>
    </rPh>
    <rPh sb="2" eb="4">
      <t>レンゾク</t>
    </rPh>
    <rPh sb="7" eb="9">
      <t>ミマン</t>
    </rPh>
    <phoneticPr fontId="1"/>
  </si>
  <si>
    <t>5P以上減少</t>
    <rPh sb="2" eb="4">
      <t>イジョウ</t>
    </rPh>
    <rPh sb="4" eb="5">
      <t>ゲン</t>
    </rPh>
    <phoneticPr fontId="1"/>
  </si>
  <si>
    <t>2年連続
60%以上</t>
    <rPh sb="1" eb="2">
      <t>ネン</t>
    </rPh>
    <rPh sb="2" eb="4">
      <t>レンゾク</t>
    </rPh>
    <rPh sb="8" eb="10">
      <t>イジョウ</t>
    </rPh>
    <phoneticPr fontId="1"/>
  </si>
  <si>
    <t>Ⅵ　学生数関係</t>
    <rPh sb="2" eb="5">
      <t>ガクセイスウ</t>
    </rPh>
    <rPh sb="5" eb="7">
      <t>カンケイ</t>
    </rPh>
    <phoneticPr fontId="1"/>
  </si>
  <si>
    <t>志願者数</t>
    <rPh sb="0" eb="3">
      <t>シガンシャ</t>
    </rPh>
    <rPh sb="3" eb="4">
      <t>スウ</t>
    </rPh>
    <phoneticPr fontId="1"/>
  </si>
  <si>
    <t>入学定員</t>
    <rPh sb="0" eb="2">
      <t>ニュウガク</t>
    </rPh>
    <rPh sb="2" eb="4">
      <t>テイイン</t>
    </rPh>
    <phoneticPr fontId="1"/>
  </si>
  <si>
    <t>趨勢評価</t>
    <rPh sb="0" eb="2">
      <t>スウセイ</t>
    </rPh>
    <rPh sb="2" eb="4">
      <t>ヒョウカ</t>
    </rPh>
    <phoneticPr fontId="1"/>
  </si>
  <si>
    <t>志願倍率(e)／(f)</t>
    <rPh sb="0" eb="2">
      <t>シガン</t>
    </rPh>
    <rPh sb="2" eb="4">
      <t>バイリツ</t>
    </rPh>
    <phoneticPr fontId="1"/>
  </si>
  <si>
    <t>志願者数(e)</t>
    <rPh sb="0" eb="3">
      <t>シガンシャ</t>
    </rPh>
    <rPh sb="3" eb="4">
      <t>スウ</t>
    </rPh>
    <phoneticPr fontId="1"/>
  </si>
  <si>
    <t>入学定員(f)</t>
    <rPh sb="0" eb="2">
      <t>ニュウガク</t>
    </rPh>
    <rPh sb="2" eb="4">
      <t>テイイン</t>
    </rPh>
    <phoneticPr fontId="1"/>
  </si>
  <si>
    <t>４．合格率</t>
    <rPh sb="2" eb="4">
      <t>ゴウカク</t>
    </rPh>
    <rPh sb="4" eb="5">
      <t>リツ</t>
    </rPh>
    <phoneticPr fontId="1"/>
  </si>
  <si>
    <t>合格者数</t>
    <rPh sb="0" eb="3">
      <t>ゴウカクシャ</t>
    </rPh>
    <rPh sb="3" eb="4">
      <t>スウ</t>
    </rPh>
    <phoneticPr fontId="1"/>
  </si>
  <si>
    <t>受験者数</t>
    <rPh sb="0" eb="2">
      <t>ジュケン</t>
    </rPh>
    <rPh sb="2" eb="3">
      <t>シャ</t>
    </rPh>
    <rPh sb="3" eb="4">
      <t>スウ</t>
    </rPh>
    <phoneticPr fontId="1"/>
  </si>
  <si>
    <t>合格率(g)／(h)</t>
    <rPh sb="0" eb="3">
      <t>ゴウカクリツ</t>
    </rPh>
    <phoneticPr fontId="1"/>
  </si>
  <si>
    <t>10P以上減少
（5P）</t>
    <rPh sb="3" eb="5">
      <t>イジョウ</t>
    </rPh>
    <rPh sb="5" eb="7">
      <t>ゲンショウ</t>
    </rPh>
    <phoneticPr fontId="1"/>
  </si>
  <si>
    <t>直近年度
目標達成</t>
    <rPh sb="0" eb="2">
      <t>チョッキン</t>
    </rPh>
    <rPh sb="2" eb="3">
      <t>ネン</t>
    </rPh>
    <rPh sb="5" eb="7">
      <t>モクヒョウ</t>
    </rPh>
    <rPh sb="7" eb="9">
      <t>タッセイ</t>
    </rPh>
    <phoneticPr fontId="1"/>
  </si>
  <si>
    <t>5P以上減少
（3P）</t>
    <rPh sb="2" eb="4">
      <t>イジョウ</t>
    </rPh>
    <rPh sb="4" eb="6">
      <t>ゲンショウ</t>
    </rPh>
    <phoneticPr fontId="1"/>
  </si>
  <si>
    <t>合格者数(g)</t>
    <rPh sb="0" eb="3">
      <t>ゴウカクシャ</t>
    </rPh>
    <rPh sb="3" eb="4">
      <t>スウ</t>
    </rPh>
    <phoneticPr fontId="1"/>
  </si>
  <si>
    <t>5～△5P
増減
（3～△3P）</t>
    <rPh sb="6" eb="8">
      <t>ゾウゲン</t>
    </rPh>
    <phoneticPr fontId="1"/>
  </si>
  <si>
    <t>直近年度
目標未達成</t>
    <rPh sb="0" eb="2">
      <t>チョッキン</t>
    </rPh>
    <rPh sb="2" eb="3">
      <t>ネン</t>
    </rPh>
    <rPh sb="5" eb="7">
      <t>モクヒョウ</t>
    </rPh>
    <rPh sb="7" eb="10">
      <t>ミタッセイ</t>
    </rPh>
    <phoneticPr fontId="1"/>
  </si>
  <si>
    <t>5P以上増加
（3P）</t>
    <rPh sb="2" eb="4">
      <t>イジョウ</t>
    </rPh>
    <rPh sb="4" eb="6">
      <t>ゾウカ</t>
    </rPh>
    <phoneticPr fontId="1"/>
  </si>
  <si>
    <t>受験者数(h)</t>
    <rPh sb="0" eb="3">
      <t>ジュケンシャ</t>
    </rPh>
    <rPh sb="3" eb="4">
      <t>スウ</t>
    </rPh>
    <phoneticPr fontId="1"/>
  </si>
  <si>
    <t>2年連続
目標未達成</t>
    <rPh sb="1" eb="2">
      <t>ネン</t>
    </rPh>
    <rPh sb="2" eb="4">
      <t>レンゾク</t>
    </rPh>
    <rPh sb="5" eb="7">
      <t>モクヒョウ</t>
    </rPh>
    <rPh sb="7" eb="8">
      <t>ミ</t>
    </rPh>
    <rPh sb="8" eb="10">
      <t>タッセイ</t>
    </rPh>
    <phoneticPr fontId="1"/>
  </si>
  <si>
    <t>10P以上増加
（5P）</t>
    <rPh sb="3" eb="5">
      <t>イジョウ</t>
    </rPh>
    <rPh sb="5" eb="7">
      <t>ゾウカ</t>
    </rPh>
    <phoneticPr fontId="1"/>
  </si>
  <si>
    <t>５．歩留率</t>
    <rPh sb="2" eb="4">
      <t>ブドマリ</t>
    </rPh>
    <rPh sb="4" eb="5">
      <t>リツ</t>
    </rPh>
    <phoneticPr fontId="1"/>
  </si>
  <si>
    <t>入学者数</t>
    <rPh sb="0" eb="3">
      <t>ニュウガクシャ</t>
    </rPh>
    <rPh sb="3" eb="4">
      <t>スウ</t>
    </rPh>
    <phoneticPr fontId="1"/>
  </si>
  <si>
    <t>歩留率(i)／(g)</t>
    <rPh sb="0" eb="2">
      <t>ブドマリ</t>
    </rPh>
    <rPh sb="2" eb="3">
      <t>リツ</t>
    </rPh>
    <phoneticPr fontId="1"/>
  </si>
  <si>
    <t>入学者数(i)</t>
    <rPh sb="0" eb="2">
      <t>ニュウガク</t>
    </rPh>
    <rPh sb="2" eb="3">
      <t>シャ</t>
    </rPh>
    <rPh sb="3" eb="4">
      <t>スウ</t>
    </rPh>
    <phoneticPr fontId="1"/>
  </si>
  <si>
    <t>６．推薦割合</t>
    <rPh sb="2" eb="4">
      <t>スイセン</t>
    </rPh>
    <rPh sb="4" eb="6">
      <t>ワリアイ</t>
    </rPh>
    <phoneticPr fontId="1"/>
  </si>
  <si>
    <t>推薦割合(j)／(i)</t>
    <rPh sb="0" eb="2">
      <t>スイセン</t>
    </rPh>
    <rPh sb="2" eb="4">
      <t>ワリアイ</t>
    </rPh>
    <phoneticPr fontId="1"/>
  </si>
  <si>
    <t>入学者数(i)</t>
    <phoneticPr fontId="1"/>
  </si>
  <si>
    <t>７．入学定員充足率</t>
    <rPh sb="2" eb="4">
      <t>ニュウガク</t>
    </rPh>
    <rPh sb="4" eb="6">
      <t>テイイン</t>
    </rPh>
    <rPh sb="6" eb="9">
      <t>ジュウソクリツ</t>
    </rPh>
    <phoneticPr fontId="1"/>
  </si>
  <si>
    <t>８．収容定員充足率</t>
    <rPh sb="2" eb="4">
      <t>シュウヨウ</t>
    </rPh>
    <rPh sb="4" eb="6">
      <t>テイイン</t>
    </rPh>
    <rPh sb="6" eb="9">
      <t>ジュウソクリツ</t>
    </rPh>
    <phoneticPr fontId="1"/>
  </si>
  <si>
    <t>在籍者数</t>
    <rPh sb="0" eb="3">
      <t>ザイセキシャ</t>
    </rPh>
    <rPh sb="3" eb="4">
      <t>スウ</t>
    </rPh>
    <phoneticPr fontId="1"/>
  </si>
  <si>
    <t>入学定員充足率(i)／(f)</t>
    <rPh sb="0" eb="2">
      <t>ニュウガク</t>
    </rPh>
    <rPh sb="2" eb="4">
      <t>テイイン</t>
    </rPh>
    <rPh sb="4" eb="7">
      <t>ジュウソクリツ</t>
    </rPh>
    <phoneticPr fontId="1"/>
  </si>
  <si>
    <t>入学定員(f)</t>
    <rPh sb="2" eb="4">
      <t>テイイン</t>
    </rPh>
    <phoneticPr fontId="1"/>
  </si>
  <si>
    <t>収容定員充足率(k)／(l)</t>
    <rPh sb="0" eb="2">
      <t>シュウヨウ</t>
    </rPh>
    <rPh sb="2" eb="4">
      <t>テイイン</t>
    </rPh>
    <rPh sb="4" eb="7">
      <t>ジュウソクリツ</t>
    </rPh>
    <phoneticPr fontId="1"/>
  </si>
  <si>
    <t>70％以上
90%未満</t>
    <rPh sb="3" eb="5">
      <t>イジョウ</t>
    </rPh>
    <rPh sb="9" eb="11">
      <t>ミマン</t>
    </rPh>
    <phoneticPr fontId="1"/>
  </si>
  <si>
    <t>在籍者数(k)</t>
    <rPh sb="0" eb="2">
      <t>ザイセキ</t>
    </rPh>
    <rPh sb="2" eb="3">
      <t>シャ</t>
    </rPh>
    <rPh sb="3" eb="4">
      <t>スウ</t>
    </rPh>
    <phoneticPr fontId="1"/>
  </si>
  <si>
    <t>70%未満</t>
    <rPh sb="3" eb="5">
      <t>ミマン</t>
    </rPh>
    <phoneticPr fontId="1"/>
  </si>
  <si>
    <t>９．中途退学者率</t>
    <rPh sb="2" eb="4">
      <t>チュウト</t>
    </rPh>
    <rPh sb="4" eb="7">
      <t>タイガクシャ</t>
    </rPh>
    <rPh sb="7" eb="8">
      <t>リツ</t>
    </rPh>
    <phoneticPr fontId="1"/>
  </si>
  <si>
    <t>中途退学者数</t>
    <rPh sb="0" eb="2">
      <t>チュウト</t>
    </rPh>
    <rPh sb="2" eb="5">
      <t>タイガクシャ</t>
    </rPh>
    <rPh sb="5" eb="6">
      <t>スウ</t>
    </rPh>
    <phoneticPr fontId="1"/>
  </si>
  <si>
    <t>中途退学者率(m)／(k)</t>
    <rPh sb="0" eb="2">
      <t>チュウト</t>
    </rPh>
    <rPh sb="2" eb="5">
      <t>タイガクシャ</t>
    </rPh>
    <rPh sb="5" eb="6">
      <t>リツ</t>
    </rPh>
    <phoneticPr fontId="1"/>
  </si>
  <si>
    <t>2年連続
目標達成</t>
    <rPh sb="5" eb="7">
      <t>モクヒョウ</t>
    </rPh>
    <rPh sb="7" eb="9">
      <t>タッセイ</t>
    </rPh>
    <phoneticPr fontId="1"/>
  </si>
  <si>
    <t>1P以上減少</t>
    <rPh sb="2" eb="4">
      <t>イジョウ</t>
    </rPh>
    <rPh sb="4" eb="5">
      <t>ゲン</t>
    </rPh>
    <rPh sb="5" eb="6">
      <t>ショウ</t>
    </rPh>
    <phoneticPr fontId="1"/>
  </si>
  <si>
    <t>0.5P以上減少</t>
    <rPh sb="4" eb="6">
      <t>イジョウ</t>
    </rPh>
    <rPh sb="6" eb="7">
      <t>ゲン</t>
    </rPh>
    <rPh sb="7" eb="8">
      <t>ショウ</t>
    </rPh>
    <phoneticPr fontId="1"/>
  </si>
  <si>
    <t>中途退学者数(m)</t>
    <rPh sb="0" eb="2">
      <t>チュウト</t>
    </rPh>
    <rPh sb="2" eb="5">
      <t>タイガクシャ</t>
    </rPh>
    <rPh sb="5" eb="6">
      <t>スウ</t>
    </rPh>
    <phoneticPr fontId="1"/>
  </si>
  <si>
    <t>0.5～△0.5P
増減</t>
    <rPh sb="10" eb="12">
      <t>ゾウゲン</t>
    </rPh>
    <phoneticPr fontId="1"/>
  </si>
  <si>
    <t>0.5P以上増加</t>
    <rPh sb="4" eb="6">
      <t>イジョウ</t>
    </rPh>
    <rPh sb="6" eb="7">
      <t>ゾウ</t>
    </rPh>
    <rPh sb="7" eb="8">
      <t>カ</t>
    </rPh>
    <phoneticPr fontId="1"/>
  </si>
  <si>
    <t>在籍者数(k)</t>
    <phoneticPr fontId="1"/>
  </si>
  <si>
    <t>2年連続
目標未達成</t>
    <rPh sb="5" eb="7">
      <t>モクヒョウ</t>
    </rPh>
    <rPh sb="7" eb="8">
      <t>ミ</t>
    </rPh>
    <rPh sb="8" eb="10">
      <t>タッセイ</t>
    </rPh>
    <phoneticPr fontId="1"/>
  </si>
  <si>
    <t>1P以上増加</t>
    <rPh sb="2" eb="4">
      <t>イジョウ</t>
    </rPh>
    <rPh sb="4" eb="5">
      <t>ゾウ</t>
    </rPh>
    <rPh sb="5" eb="6">
      <t>カ</t>
    </rPh>
    <phoneticPr fontId="1"/>
  </si>
  <si>
    <t>１０．奨学費割合</t>
    <rPh sb="3" eb="5">
      <t>ショウガク</t>
    </rPh>
    <rPh sb="5" eb="6">
      <t>ヒ</t>
    </rPh>
    <rPh sb="6" eb="8">
      <t>ワリアイ</t>
    </rPh>
    <phoneticPr fontId="1"/>
  </si>
  <si>
    <t>奨学費割合(n)／(o)</t>
    <rPh sb="0" eb="2">
      <t>ショウガク</t>
    </rPh>
    <rPh sb="2" eb="3">
      <t>ヒ</t>
    </rPh>
    <rPh sb="3" eb="5">
      <t>ワリアイ</t>
    </rPh>
    <phoneticPr fontId="1"/>
  </si>
  <si>
    <t>2年連続
目標達成</t>
    <phoneticPr fontId="1"/>
  </si>
  <si>
    <t>奨学費支出(n)</t>
    <rPh sb="0" eb="2">
      <t>ショウガク</t>
    </rPh>
    <rPh sb="2" eb="3">
      <t>ヒ</t>
    </rPh>
    <rPh sb="3" eb="5">
      <t>シシュツ</t>
    </rPh>
    <phoneticPr fontId="1"/>
  </si>
  <si>
    <t>Ⅶ　教職員関係</t>
    <rPh sb="2" eb="5">
      <t>キョウショクイン</t>
    </rPh>
    <rPh sb="5" eb="7">
      <t>カンケイ</t>
    </rPh>
    <phoneticPr fontId="1"/>
  </si>
  <si>
    <t>「専任教員数」または「専任職員数」</t>
    <rPh sb="1" eb="3">
      <t>センニン</t>
    </rPh>
    <rPh sb="3" eb="5">
      <t>キョウイン</t>
    </rPh>
    <rPh sb="5" eb="6">
      <t>スウ</t>
    </rPh>
    <phoneticPr fontId="1"/>
  </si>
  <si>
    <t>在籍者/教員</t>
    <rPh sb="0" eb="3">
      <t>ザイセキシャ</t>
    </rPh>
    <phoneticPr fontId="1"/>
  </si>
  <si>
    <t>在籍者/職員</t>
    <rPh sb="0" eb="3">
      <t>ザイセキシャ</t>
    </rPh>
    <rPh sb="4" eb="6">
      <t>ショクイン</t>
    </rPh>
    <phoneticPr fontId="1"/>
  </si>
  <si>
    <t>在籍者数(k)</t>
  </si>
  <si>
    <t>専任教員数(p)</t>
    <rPh sb="0" eb="2">
      <t>センニン</t>
    </rPh>
    <rPh sb="2" eb="4">
      <t>キョウイン</t>
    </rPh>
    <rPh sb="4" eb="5">
      <t>スウ</t>
    </rPh>
    <phoneticPr fontId="1"/>
  </si>
  <si>
    <t>専任職員数(r)</t>
    <rPh sb="0" eb="2">
      <t>センニン</t>
    </rPh>
    <rPh sb="2" eb="4">
      <t>ショクイン</t>
    </rPh>
    <rPh sb="4" eb="5">
      <t>スウ</t>
    </rPh>
    <phoneticPr fontId="1"/>
  </si>
  <si>
    <t>2年連続
目標未達成</t>
    <phoneticPr fontId="1"/>
  </si>
  <si>
    <t>１２．専任教員対非常勤教員割合</t>
    <rPh sb="3" eb="5">
      <t>センニン</t>
    </rPh>
    <rPh sb="5" eb="7">
      <t>キョウイン</t>
    </rPh>
    <rPh sb="7" eb="8">
      <t>タイ</t>
    </rPh>
    <rPh sb="8" eb="11">
      <t>ヒジョウキン</t>
    </rPh>
    <rPh sb="11" eb="13">
      <t>キョウイン</t>
    </rPh>
    <rPh sb="13" eb="15">
      <t>ワリアイ</t>
    </rPh>
    <phoneticPr fontId="1"/>
  </si>
  <si>
    <t>非常勤教員数</t>
    <rPh sb="0" eb="3">
      <t>ヒジョウキン</t>
    </rPh>
    <rPh sb="3" eb="5">
      <t>キョウイン</t>
    </rPh>
    <rPh sb="5" eb="6">
      <t>スウ</t>
    </rPh>
    <phoneticPr fontId="1"/>
  </si>
  <si>
    <t>専任教員数</t>
    <rPh sb="0" eb="2">
      <t>センニン</t>
    </rPh>
    <rPh sb="2" eb="4">
      <t>キョウイン</t>
    </rPh>
    <rPh sb="4" eb="5">
      <t>スウ</t>
    </rPh>
    <phoneticPr fontId="1"/>
  </si>
  <si>
    <t>非常勤教員数(q)</t>
    <rPh sb="0" eb="3">
      <t>ヒジョウキン</t>
    </rPh>
    <rPh sb="3" eb="5">
      <t>キョウイン</t>
    </rPh>
    <rPh sb="5" eb="6">
      <t>スウ</t>
    </rPh>
    <phoneticPr fontId="1"/>
  </si>
  <si>
    <t>１３．専任教員対専任職員割合</t>
    <rPh sb="3" eb="5">
      <t>センニン</t>
    </rPh>
    <rPh sb="5" eb="7">
      <t>キョウイン</t>
    </rPh>
    <rPh sb="7" eb="8">
      <t>タイ</t>
    </rPh>
    <rPh sb="8" eb="10">
      <t>センニン</t>
    </rPh>
    <rPh sb="10" eb="12">
      <t>ショクイン</t>
    </rPh>
    <rPh sb="12" eb="14">
      <t>ワリアイ</t>
    </rPh>
    <phoneticPr fontId="1"/>
  </si>
  <si>
    <t>専任職員数</t>
    <rPh sb="0" eb="2">
      <t>センニン</t>
    </rPh>
    <rPh sb="2" eb="4">
      <t>ショクイン</t>
    </rPh>
    <rPh sb="4" eb="5">
      <t>スウ</t>
    </rPh>
    <phoneticPr fontId="1"/>
  </si>
  <si>
    <t>専任教員対専任職員割合(r)／(p)</t>
    <rPh sb="0" eb="2">
      <t>センニン</t>
    </rPh>
    <rPh sb="2" eb="4">
      <t>キョウイン</t>
    </rPh>
    <rPh sb="4" eb="5">
      <t>タイ</t>
    </rPh>
    <rPh sb="5" eb="7">
      <t>センニン</t>
    </rPh>
    <rPh sb="7" eb="9">
      <t>ショクイン</t>
    </rPh>
    <rPh sb="9" eb="11">
      <t>ワリアイ</t>
    </rPh>
    <phoneticPr fontId="1"/>
  </si>
  <si>
    <t>専任職員数(r)</t>
    <rPh sb="2" eb="3">
      <t>ショク</t>
    </rPh>
    <phoneticPr fontId="1"/>
  </si>
  <si>
    <t>専任教員
人件費/人</t>
    <rPh sb="9" eb="10">
      <t>ニン</t>
    </rPh>
    <phoneticPr fontId="1"/>
  </si>
  <si>
    <t>専任職員
人件費/人</t>
    <rPh sb="9" eb="10">
      <t>ニン</t>
    </rPh>
    <phoneticPr fontId="1"/>
  </si>
  <si>
    <t>専任教員人件費/人</t>
    <rPh sb="8" eb="9">
      <t>ヒト</t>
    </rPh>
    <phoneticPr fontId="1"/>
  </si>
  <si>
    <t>専任職員人件費/人</t>
    <rPh sb="8" eb="9">
      <t>ヒト</t>
    </rPh>
    <phoneticPr fontId="1"/>
  </si>
  <si>
    <t>100万円以上
減少</t>
    <rPh sb="5" eb="7">
      <t>イジョウ</t>
    </rPh>
    <rPh sb="8" eb="9">
      <t>ゲン</t>
    </rPh>
    <rPh sb="9" eb="10">
      <t>ショウ</t>
    </rPh>
    <phoneticPr fontId="1"/>
  </si>
  <si>
    <t>50～△50万円
増減</t>
    <rPh sb="9" eb="11">
      <t>ゾウゲン</t>
    </rPh>
    <phoneticPr fontId="1"/>
  </si>
  <si>
    <t>100万円以上
増加</t>
    <rPh sb="5" eb="7">
      <t>イジョウ</t>
    </rPh>
    <rPh sb="8" eb="9">
      <t>ゾウ</t>
    </rPh>
    <rPh sb="9" eb="10">
      <t>カ</t>
    </rPh>
    <phoneticPr fontId="1"/>
  </si>
  <si>
    <t>Ⅷ　経費関係</t>
    <rPh sb="2" eb="4">
      <t>ケイヒ</t>
    </rPh>
    <rPh sb="4" eb="6">
      <t>カンケイ</t>
    </rPh>
    <phoneticPr fontId="1"/>
  </si>
  <si>
    <t>「教育研究経費支出」または「管理経費支出」</t>
    <rPh sb="1" eb="3">
      <t>キョウイク</t>
    </rPh>
    <rPh sb="3" eb="5">
      <t>ケンキュウ</t>
    </rPh>
    <rPh sb="5" eb="7">
      <t>ケイヒ</t>
    </rPh>
    <rPh sb="7" eb="9">
      <t>シシュツ</t>
    </rPh>
    <rPh sb="14" eb="16">
      <t>カンリ</t>
    </rPh>
    <rPh sb="16" eb="18">
      <t>ケイヒ</t>
    </rPh>
    <rPh sb="18" eb="20">
      <t>シシュツ</t>
    </rPh>
    <phoneticPr fontId="1"/>
  </si>
  <si>
    <t>在籍者数</t>
    <rPh sb="0" eb="4">
      <t>ザイセキシャスウ</t>
    </rPh>
    <phoneticPr fontId="1"/>
  </si>
  <si>
    <t>【単位】千円</t>
    <rPh sb="4" eb="5">
      <t>セン</t>
    </rPh>
    <phoneticPr fontId="1"/>
  </si>
  <si>
    <t>教育研究経費支出/人</t>
    <rPh sb="9" eb="10">
      <t>ニン</t>
    </rPh>
    <phoneticPr fontId="1"/>
  </si>
  <si>
    <t>管理経費
支出/人</t>
    <rPh sb="8" eb="9">
      <t>ニン</t>
    </rPh>
    <phoneticPr fontId="1"/>
  </si>
  <si>
    <t>教育研究経費
支出/人</t>
    <rPh sb="10" eb="11">
      <t>ニン</t>
    </rPh>
    <phoneticPr fontId="1"/>
  </si>
  <si>
    <t>在籍者数(k)</t>
    <rPh sb="0" eb="3">
      <t>ザイセキシャ</t>
    </rPh>
    <rPh sb="3" eb="4">
      <t>スウ</t>
    </rPh>
    <phoneticPr fontId="1"/>
  </si>
  <si>
    <t>人件費支出 本務教員給</t>
    <rPh sb="0" eb="3">
      <t>ジンケンヒ</t>
    </rPh>
    <rPh sb="3" eb="5">
      <t>シシュツ</t>
    </rPh>
    <rPh sb="6" eb="8">
      <t>ホンム</t>
    </rPh>
    <rPh sb="8" eb="10">
      <t>キョウイン</t>
    </rPh>
    <rPh sb="10" eb="11">
      <t>キュウ</t>
    </rPh>
    <phoneticPr fontId="1"/>
  </si>
  <si>
    <t>人件費支出 本務職員給</t>
    <rPh sb="0" eb="3">
      <t>ジンケンヒ</t>
    </rPh>
    <rPh sb="3" eb="5">
      <t>シシュツ</t>
    </rPh>
    <rPh sb="6" eb="8">
      <t>ホンム</t>
    </rPh>
    <rPh sb="8" eb="10">
      <t>ショクイン</t>
    </rPh>
    <rPh sb="10" eb="11">
      <t>キュウ</t>
    </rPh>
    <phoneticPr fontId="1"/>
  </si>
  <si>
    <t>人件費支出　本務教員給(s)</t>
    <rPh sb="0" eb="3">
      <t>ジンケンヒ</t>
    </rPh>
    <rPh sb="3" eb="5">
      <t>シシュツ</t>
    </rPh>
    <rPh sb="6" eb="8">
      <t>ホンム</t>
    </rPh>
    <rPh sb="8" eb="10">
      <t>キョウイン</t>
    </rPh>
    <rPh sb="10" eb="11">
      <t>キュウ</t>
    </rPh>
    <phoneticPr fontId="1"/>
  </si>
  <si>
    <t>人件費支出　本務職員給(t)</t>
    <rPh sb="0" eb="3">
      <t>ジンケンヒ</t>
    </rPh>
    <rPh sb="3" eb="5">
      <t>シシュツ</t>
    </rPh>
    <rPh sb="6" eb="8">
      <t>ホンム</t>
    </rPh>
    <rPh sb="8" eb="10">
      <t>ショクイン</t>
    </rPh>
    <rPh sb="10" eb="11">
      <t>キュウ</t>
    </rPh>
    <phoneticPr fontId="1"/>
  </si>
  <si>
    <t>2年連続
5倍以上
（2倍）</t>
    <rPh sb="1" eb="2">
      <t>ネン</t>
    </rPh>
    <rPh sb="2" eb="4">
      <t>レンゾク</t>
    </rPh>
    <rPh sb="6" eb="7">
      <t>バイ</t>
    </rPh>
    <rPh sb="7" eb="9">
      <t>イジョウ</t>
    </rPh>
    <rPh sb="12" eb="13">
      <t>バイ</t>
    </rPh>
    <phoneticPr fontId="1"/>
  </si>
  <si>
    <t>2年連続
2.5倍以上
（1.5倍）</t>
    <rPh sb="1" eb="2">
      <t>ネン</t>
    </rPh>
    <rPh sb="2" eb="4">
      <t>レンゾク</t>
    </rPh>
    <rPh sb="8" eb="9">
      <t>バイ</t>
    </rPh>
    <rPh sb="9" eb="11">
      <t>イジョウ</t>
    </rPh>
    <phoneticPr fontId="1"/>
  </si>
  <si>
    <t>直近年度
2.5倍以上
（1.5倍）</t>
    <rPh sb="0" eb="2">
      <t>チョッキン</t>
    </rPh>
    <rPh sb="2" eb="3">
      <t>ネン</t>
    </rPh>
    <rPh sb="8" eb="9">
      <t>バイ</t>
    </rPh>
    <rPh sb="9" eb="11">
      <t>イジョウ</t>
    </rPh>
    <phoneticPr fontId="1"/>
  </si>
  <si>
    <t>直近年度
2.5倍未満
（1.5倍）</t>
    <rPh sb="0" eb="2">
      <t>チョッキン</t>
    </rPh>
    <rPh sb="2" eb="3">
      <t>ネン</t>
    </rPh>
    <rPh sb="8" eb="9">
      <t>バイ</t>
    </rPh>
    <rPh sb="9" eb="11">
      <t>ミマン</t>
    </rPh>
    <phoneticPr fontId="1"/>
  </si>
  <si>
    <t>2年連続
2.5倍未満
（1.5倍）</t>
    <rPh sb="1" eb="2">
      <t>ネン</t>
    </rPh>
    <rPh sb="2" eb="4">
      <t>レンゾク</t>
    </rPh>
    <rPh sb="8" eb="9">
      <t>バイ</t>
    </rPh>
    <rPh sb="9" eb="11">
      <t>ミマン</t>
    </rPh>
    <phoneticPr fontId="1"/>
  </si>
  <si>
    <t>学校法人名</t>
    <rPh sb="0" eb="2">
      <t>ガッコウ</t>
    </rPh>
    <rPh sb="2" eb="4">
      <t>ホウジン</t>
    </rPh>
    <rPh sb="4" eb="5">
      <t>メイ</t>
    </rPh>
    <phoneticPr fontId="45"/>
  </si>
  <si>
    <t>法人種別</t>
    <rPh sb="0" eb="2">
      <t>ホウジン</t>
    </rPh>
    <rPh sb="2" eb="4">
      <t>シュベツ</t>
    </rPh>
    <phoneticPr fontId="45"/>
  </si>
  <si>
    <t>記号</t>
    <rPh sb="0" eb="2">
      <t>キゴウ</t>
    </rPh>
    <phoneticPr fontId="45"/>
  </si>
  <si>
    <t xml:space="preserve"> 学生生徒等納付金</t>
    <rPh sb="1" eb="3">
      <t>ガクセイ</t>
    </rPh>
    <rPh sb="3" eb="5">
      <t>セイト</t>
    </rPh>
    <rPh sb="5" eb="6">
      <t>ナド</t>
    </rPh>
    <rPh sb="6" eb="9">
      <t>ノウフキン</t>
    </rPh>
    <phoneticPr fontId="45"/>
  </si>
  <si>
    <t xml:space="preserve"> 人件費</t>
    <rPh sb="1" eb="4">
      <t>ジンケンヒ</t>
    </rPh>
    <phoneticPr fontId="45"/>
  </si>
  <si>
    <t>d</t>
    <phoneticPr fontId="45"/>
  </si>
  <si>
    <t>[収入の部から]</t>
    <rPh sb="1" eb="3">
      <t>シュウニュウ</t>
    </rPh>
    <rPh sb="4" eb="5">
      <t>ブ</t>
    </rPh>
    <phoneticPr fontId="45"/>
  </si>
  <si>
    <t xml:space="preserve"> 学生生徒等納付金収入</t>
    <phoneticPr fontId="45"/>
  </si>
  <si>
    <t xml:space="preserve"> 手数料収入</t>
    <phoneticPr fontId="45"/>
  </si>
  <si>
    <t>[支出の部から]</t>
    <rPh sb="1" eb="3">
      <t>シシュツ</t>
    </rPh>
    <rPh sb="4" eb="5">
      <t>ブ</t>
    </rPh>
    <phoneticPr fontId="45"/>
  </si>
  <si>
    <t xml:space="preserve"> 人件費支出</t>
    <phoneticPr fontId="45"/>
  </si>
  <si>
    <t xml:space="preserve"> 教育研究経費支出</t>
    <phoneticPr fontId="45"/>
  </si>
  <si>
    <t xml:space="preserve"> 管理経費支出</t>
    <phoneticPr fontId="45"/>
  </si>
  <si>
    <t>[資産の部から]</t>
    <rPh sb="1" eb="3">
      <t>シサン</t>
    </rPh>
    <rPh sb="4" eb="5">
      <t>ブ</t>
    </rPh>
    <phoneticPr fontId="45"/>
  </si>
  <si>
    <t xml:space="preserve">   建物</t>
    <rPh sb="3" eb="5">
      <t>タテモノ</t>
    </rPh>
    <phoneticPr fontId="45"/>
  </si>
  <si>
    <t xml:space="preserve">   構築物</t>
    <rPh sb="3" eb="6">
      <t>コウチクブツ</t>
    </rPh>
    <phoneticPr fontId="45"/>
  </si>
  <si>
    <t xml:space="preserve"> </t>
    <phoneticPr fontId="45"/>
  </si>
  <si>
    <t xml:space="preserve">   教育研究用機器備品</t>
    <rPh sb="3" eb="5">
      <t>キョウイク</t>
    </rPh>
    <rPh sb="5" eb="8">
      <t>ケンキュウヨウ</t>
    </rPh>
    <rPh sb="8" eb="10">
      <t>キキ</t>
    </rPh>
    <rPh sb="10" eb="12">
      <t>ビヒン</t>
    </rPh>
    <phoneticPr fontId="45"/>
  </si>
  <si>
    <t xml:space="preserve">   車輌</t>
    <rPh sb="3" eb="5">
      <t>シャリョウ</t>
    </rPh>
    <phoneticPr fontId="45"/>
  </si>
  <si>
    <t xml:space="preserve">   有価証券（長期）</t>
    <rPh sb="3" eb="5">
      <t>ユウカ</t>
    </rPh>
    <rPh sb="5" eb="7">
      <t>ショウケン</t>
    </rPh>
    <rPh sb="8" eb="10">
      <t>チョウキ</t>
    </rPh>
    <phoneticPr fontId="45"/>
  </si>
  <si>
    <t xml:space="preserve">   退職給与引当特定資産</t>
    <rPh sb="3" eb="5">
      <t>タイショク</t>
    </rPh>
    <rPh sb="5" eb="7">
      <t>キュウヨ</t>
    </rPh>
    <rPh sb="7" eb="9">
      <t>ヒキアテ</t>
    </rPh>
    <rPh sb="9" eb="11">
      <t>トクテイ</t>
    </rPh>
    <rPh sb="11" eb="13">
      <t>シサン</t>
    </rPh>
    <phoneticPr fontId="45"/>
  </si>
  <si>
    <t xml:space="preserve">   施設設備引当特定資産</t>
    <rPh sb="3" eb="5">
      <t>シセツ</t>
    </rPh>
    <rPh sb="5" eb="7">
      <t>セツビ</t>
    </rPh>
    <rPh sb="7" eb="9">
      <t>ヒキアテ</t>
    </rPh>
    <rPh sb="9" eb="11">
      <t>トクテイ</t>
    </rPh>
    <rPh sb="11" eb="13">
      <t>シサン</t>
    </rPh>
    <phoneticPr fontId="45"/>
  </si>
  <si>
    <t xml:space="preserve">   減価償却引当特定資産</t>
    <rPh sb="3" eb="5">
      <t>ゲンカ</t>
    </rPh>
    <rPh sb="5" eb="7">
      <t>ショウキャク</t>
    </rPh>
    <rPh sb="7" eb="9">
      <t>ヒキアテ</t>
    </rPh>
    <rPh sb="9" eb="11">
      <t>トクテイ</t>
    </rPh>
    <rPh sb="11" eb="13">
      <t>シサン</t>
    </rPh>
    <phoneticPr fontId="45"/>
  </si>
  <si>
    <t>　 その他（運用資産に相当するもの）</t>
    <rPh sb="4" eb="5">
      <t>タ</t>
    </rPh>
    <rPh sb="6" eb="8">
      <t>ウンヨウ</t>
    </rPh>
    <rPh sb="8" eb="10">
      <t>シサン</t>
    </rPh>
    <rPh sb="11" eb="13">
      <t>ソウトウ</t>
    </rPh>
    <phoneticPr fontId="45"/>
  </si>
  <si>
    <t xml:space="preserve"> 流動資産</t>
    <rPh sb="1" eb="3">
      <t>リュウドウ</t>
    </rPh>
    <rPh sb="3" eb="5">
      <t>シサン</t>
    </rPh>
    <phoneticPr fontId="45"/>
  </si>
  <si>
    <t xml:space="preserve"> 　　現金預金</t>
    <rPh sb="3" eb="5">
      <t>ゲンキン</t>
    </rPh>
    <rPh sb="5" eb="7">
      <t>ヨキン</t>
    </rPh>
    <phoneticPr fontId="45"/>
  </si>
  <si>
    <t xml:space="preserve"> 　　有価証券（短期）</t>
    <rPh sb="3" eb="5">
      <t>ユウカ</t>
    </rPh>
    <rPh sb="5" eb="7">
      <t>ショウケン</t>
    </rPh>
    <rPh sb="8" eb="10">
      <t>タンキ</t>
    </rPh>
    <phoneticPr fontId="45"/>
  </si>
  <si>
    <t>[負債の部から]</t>
    <rPh sb="1" eb="3">
      <t>フサイ</t>
    </rPh>
    <rPh sb="4" eb="5">
      <t>ブ</t>
    </rPh>
    <phoneticPr fontId="45"/>
  </si>
  <si>
    <t xml:space="preserve">   長期借入金</t>
    <phoneticPr fontId="45"/>
  </si>
  <si>
    <t xml:space="preserve">   長期学校債</t>
    <phoneticPr fontId="45"/>
  </si>
  <si>
    <t xml:space="preserve">   退職給与引当金</t>
    <rPh sb="3" eb="5">
      <t>タイショク</t>
    </rPh>
    <rPh sb="5" eb="7">
      <t>キュウヨ</t>
    </rPh>
    <rPh sb="7" eb="9">
      <t>ヒキアテ</t>
    </rPh>
    <rPh sb="9" eb="10">
      <t>キン</t>
    </rPh>
    <phoneticPr fontId="45"/>
  </si>
  <si>
    <t xml:space="preserve">   長期未払金</t>
    <phoneticPr fontId="45"/>
  </si>
  <si>
    <t xml:space="preserve"> 流動負債</t>
    <rPh sb="1" eb="3">
      <t>リュウドウ</t>
    </rPh>
    <rPh sb="3" eb="5">
      <t>フサイ</t>
    </rPh>
    <phoneticPr fontId="45"/>
  </si>
  <si>
    <t xml:space="preserve"> 　　短期借入金</t>
    <phoneticPr fontId="45"/>
  </si>
  <si>
    <t xml:space="preserve"> 　　手形債務</t>
    <phoneticPr fontId="45"/>
  </si>
  <si>
    <t xml:space="preserve"> 　　未払金</t>
    <phoneticPr fontId="45"/>
  </si>
  <si>
    <t xml:space="preserve"> 第2号基本金</t>
    <rPh sb="1" eb="2">
      <t>ダイ</t>
    </rPh>
    <rPh sb="3" eb="4">
      <t>ゴウ</t>
    </rPh>
    <rPh sb="4" eb="6">
      <t>キホン</t>
    </rPh>
    <rPh sb="6" eb="7">
      <t>キン</t>
    </rPh>
    <phoneticPr fontId="45"/>
  </si>
  <si>
    <t xml:space="preserve"> 第3号基本金</t>
    <rPh sb="1" eb="2">
      <t>ダイ</t>
    </rPh>
    <rPh sb="3" eb="4">
      <t>ゴウ</t>
    </rPh>
    <rPh sb="4" eb="6">
      <t>キホン</t>
    </rPh>
    <rPh sb="6" eb="7">
      <t>キン</t>
    </rPh>
    <phoneticPr fontId="45"/>
  </si>
  <si>
    <t xml:space="preserve"> 建物減価償却累計額</t>
    <rPh sb="4" eb="5">
      <t>カ</t>
    </rPh>
    <rPh sb="5" eb="7">
      <t>ショウキャク</t>
    </rPh>
    <rPh sb="7" eb="9">
      <t>ルイケイ</t>
    </rPh>
    <rPh sb="9" eb="10">
      <t>ガク</t>
    </rPh>
    <phoneticPr fontId="45"/>
  </si>
  <si>
    <t xml:space="preserve"> 構築物減価償却累計額</t>
    <rPh sb="3" eb="4">
      <t>ブツ</t>
    </rPh>
    <rPh sb="4" eb="6">
      <t>ゲンカ</t>
    </rPh>
    <rPh sb="6" eb="8">
      <t>ショウキャク</t>
    </rPh>
    <rPh sb="8" eb="10">
      <t>ルイケイ</t>
    </rPh>
    <rPh sb="10" eb="11">
      <t>ガク</t>
    </rPh>
    <phoneticPr fontId="45"/>
  </si>
  <si>
    <t xml:space="preserve"> 教育研究用機器備品減価償却累計額</t>
    <rPh sb="1" eb="3">
      <t>キョウイク</t>
    </rPh>
    <rPh sb="3" eb="6">
      <t>ケンキュウヨウ</t>
    </rPh>
    <rPh sb="6" eb="8">
      <t>キキ</t>
    </rPh>
    <rPh sb="8" eb="10">
      <t>ビヒン</t>
    </rPh>
    <phoneticPr fontId="45"/>
  </si>
  <si>
    <t xml:space="preserve"> 車輌減価償却累計額</t>
    <rPh sb="1" eb="3">
      <t>シャリョウ</t>
    </rPh>
    <phoneticPr fontId="45"/>
  </si>
  <si>
    <t xml:space="preserve"> その他の有形固定資産減価償却累計額</t>
    <rPh sb="3" eb="4">
      <t>タ</t>
    </rPh>
    <rPh sb="5" eb="7">
      <t>ユウケイ</t>
    </rPh>
    <rPh sb="7" eb="9">
      <t>コテイ</t>
    </rPh>
    <rPh sb="9" eb="11">
      <t>シサン</t>
    </rPh>
    <phoneticPr fontId="45"/>
  </si>
  <si>
    <t>運用資産</t>
    <rPh sb="0" eb="2">
      <t>ウンヨウ</t>
    </rPh>
    <rPh sb="2" eb="4">
      <t>シサン</t>
    </rPh>
    <phoneticPr fontId="45"/>
  </si>
  <si>
    <t>要積立額</t>
    <rPh sb="0" eb="1">
      <t>ヨウ</t>
    </rPh>
    <rPh sb="1" eb="3">
      <t>ツミタテ</t>
    </rPh>
    <rPh sb="3" eb="4">
      <t>ガク</t>
    </rPh>
    <phoneticPr fontId="45"/>
  </si>
  <si>
    <t>減価償却資産の貸借対照表計上額（図書を除く有形固定資産）</t>
    <rPh sb="0" eb="2">
      <t>ゲンカ</t>
    </rPh>
    <rPh sb="2" eb="4">
      <t>ショウキャク</t>
    </rPh>
    <rPh sb="4" eb="6">
      <t>シサン</t>
    </rPh>
    <rPh sb="7" eb="9">
      <t>タイシャク</t>
    </rPh>
    <rPh sb="9" eb="12">
      <t>タイショウヒョウ</t>
    </rPh>
    <rPh sb="12" eb="14">
      <t>ケイジョウ</t>
    </rPh>
    <rPh sb="14" eb="15">
      <t>ガク</t>
    </rPh>
    <rPh sb="16" eb="18">
      <t>トショ</t>
    </rPh>
    <rPh sb="19" eb="20">
      <t>ノゾ</t>
    </rPh>
    <rPh sb="21" eb="23">
      <t>ユウケイ</t>
    </rPh>
    <rPh sb="23" eb="25">
      <t>コテイ</t>
    </rPh>
    <rPh sb="25" eb="27">
      <t>シサン</t>
    </rPh>
    <phoneticPr fontId="45"/>
  </si>
  <si>
    <t>減価償却資産の減価償却累計額（図書を除く有形固定資産）</t>
    <rPh sb="0" eb="2">
      <t>ゲンカ</t>
    </rPh>
    <rPh sb="2" eb="4">
      <t>ショウキャク</t>
    </rPh>
    <rPh sb="4" eb="6">
      <t>シサン</t>
    </rPh>
    <rPh sb="7" eb="9">
      <t>ゲンカ</t>
    </rPh>
    <rPh sb="9" eb="11">
      <t>ショウキャク</t>
    </rPh>
    <rPh sb="11" eb="13">
      <t>ルイケイ</t>
    </rPh>
    <rPh sb="13" eb="14">
      <t>ガク</t>
    </rPh>
    <rPh sb="15" eb="17">
      <t>トショ</t>
    </rPh>
    <rPh sb="18" eb="19">
      <t>ノゾ</t>
    </rPh>
    <rPh sb="20" eb="22">
      <t>ユウケイ</t>
    </rPh>
    <rPh sb="22" eb="24">
      <t>コテイ</t>
    </rPh>
    <rPh sb="24" eb="26">
      <t>シサン</t>
    </rPh>
    <phoneticPr fontId="45"/>
  </si>
  <si>
    <t>減価償却資産取得価額（図書を除く有形固定資産）</t>
    <rPh sb="0" eb="2">
      <t>ゲンカ</t>
    </rPh>
    <rPh sb="2" eb="4">
      <t>ショウキャク</t>
    </rPh>
    <rPh sb="4" eb="6">
      <t>シサン</t>
    </rPh>
    <rPh sb="6" eb="8">
      <t>シュトク</t>
    </rPh>
    <rPh sb="8" eb="10">
      <t>カガク</t>
    </rPh>
    <rPh sb="11" eb="13">
      <t>トショ</t>
    </rPh>
    <rPh sb="14" eb="15">
      <t>ノゾ</t>
    </rPh>
    <rPh sb="16" eb="18">
      <t>ユウケイ</t>
    </rPh>
    <rPh sb="18" eb="20">
      <t>コテイ</t>
    </rPh>
    <rPh sb="20" eb="22">
      <t>シサン</t>
    </rPh>
    <phoneticPr fontId="45"/>
  </si>
  <si>
    <t>外部負債</t>
    <rPh sb="0" eb="2">
      <t>ガイブ</t>
    </rPh>
    <rPh sb="2" eb="4">
      <t>フサイ</t>
    </rPh>
    <phoneticPr fontId="45"/>
  </si>
  <si>
    <t>[事業活動収入の部から]</t>
    <rPh sb="1" eb="3">
      <t>ジギョウ</t>
    </rPh>
    <rPh sb="3" eb="5">
      <t>カツドウ</t>
    </rPh>
    <rPh sb="5" eb="7">
      <t>シュウニュウ</t>
    </rPh>
    <rPh sb="8" eb="9">
      <t>ブ</t>
    </rPh>
    <phoneticPr fontId="45"/>
  </si>
  <si>
    <t>[事業活動支出の部から]</t>
    <rPh sb="1" eb="3">
      <t>ジギョウ</t>
    </rPh>
    <rPh sb="3" eb="5">
      <t>カツドウ</t>
    </rPh>
    <rPh sb="5" eb="7">
      <t>シシュツ</t>
    </rPh>
    <rPh sb="8" eb="9">
      <t>ブ</t>
    </rPh>
    <phoneticPr fontId="45"/>
  </si>
  <si>
    <t xml:space="preserve"> 教育活動収入計</t>
    <rPh sb="1" eb="3">
      <t>キョウイク</t>
    </rPh>
    <rPh sb="3" eb="5">
      <t>カツドウ</t>
    </rPh>
    <rPh sb="5" eb="7">
      <t>シュウニュウ</t>
    </rPh>
    <rPh sb="7" eb="8">
      <t>ケイ</t>
    </rPh>
    <phoneticPr fontId="1"/>
  </si>
  <si>
    <t xml:space="preserve"> 教育活動支出計</t>
    <rPh sb="1" eb="3">
      <t>キョウイク</t>
    </rPh>
    <rPh sb="3" eb="5">
      <t>カツドウ</t>
    </rPh>
    <rPh sb="5" eb="7">
      <t>シシュツ</t>
    </rPh>
    <rPh sb="7" eb="8">
      <t>ケイ</t>
    </rPh>
    <phoneticPr fontId="1"/>
  </si>
  <si>
    <t xml:space="preserve"> 教育活動外収入計</t>
    <rPh sb="1" eb="3">
      <t>キョウイク</t>
    </rPh>
    <rPh sb="3" eb="5">
      <t>カツドウ</t>
    </rPh>
    <rPh sb="5" eb="6">
      <t>ガイ</t>
    </rPh>
    <rPh sb="6" eb="8">
      <t>シュウニュウ</t>
    </rPh>
    <rPh sb="8" eb="9">
      <t>ケイ</t>
    </rPh>
    <phoneticPr fontId="1"/>
  </si>
  <si>
    <t xml:space="preserve"> 経常費等補助金収入</t>
    <rPh sb="1" eb="4">
      <t>ケイジョウヒ</t>
    </rPh>
    <rPh sb="4" eb="5">
      <t>トウ</t>
    </rPh>
    <rPh sb="5" eb="8">
      <t>ホジョキン</t>
    </rPh>
    <rPh sb="8" eb="10">
      <t>シュウニュウ</t>
    </rPh>
    <phoneticPr fontId="1"/>
  </si>
  <si>
    <t xml:space="preserve"> 付随事業収入</t>
    <rPh sb="1" eb="3">
      <t>フズイ</t>
    </rPh>
    <rPh sb="3" eb="5">
      <t>ジギョウ</t>
    </rPh>
    <rPh sb="5" eb="7">
      <t>シュウニュウ</t>
    </rPh>
    <phoneticPr fontId="1"/>
  </si>
  <si>
    <t xml:space="preserve"> 雑収入</t>
    <rPh sb="1" eb="4">
      <t>ザツシュウニュウ</t>
    </rPh>
    <phoneticPr fontId="1"/>
  </si>
  <si>
    <t>教育活動資金収入の計</t>
    <rPh sb="0" eb="2">
      <t>キョウイク</t>
    </rPh>
    <rPh sb="2" eb="4">
      <t>カツドウ</t>
    </rPh>
    <rPh sb="4" eb="6">
      <t>シキン</t>
    </rPh>
    <rPh sb="6" eb="8">
      <t>シュウニュウ</t>
    </rPh>
    <rPh sb="9" eb="10">
      <t>ケイ</t>
    </rPh>
    <phoneticPr fontId="45"/>
  </si>
  <si>
    <t>教育活動資金支出の計</t>
    <rPh sb="0" eb="2">
      <t>キョウイク</t>
    </rPh>
    <rPh sb="2" eb="4">
      <t>カツドウ</t>
    </rPh>
    <rPh sb="4" eb="6">
      <t>シキン</t>
    </rPh>
    <rPh sb="6" eb="8">
      <t>シシュツ</t>
    </rPh>
    <rPh sb="9" eb="10">
      <t>ケイ</t>
    </rPh>
    <phoneticPr fontId="45"/>
  </si>
  <si>
    <t>【単位】円</t>
    <rPh sb="1" eb="3">
      <t>タンイ</t>
    </rPh>
    <rPh sb="4" eb="5">
      <t>エン</t>
    </rPh>
    <phoneticPr fontId="45"/>
  </si>
  <si>
    <t>調整勘定等（教育活動）</t>
    <rPh sb="0" eb="2">
      <t>チョウセイ</t>
    </rPh>
    <rPh sb="2" eb="4">
      <t>カンジョウ</t>
    </rPh>
    <rPh sb="4" eb="5">
      <t>トウ</t>
    </rPh>
    <rPh sb="6" eb="8">
      <t>キョウイク</t>
    </rPh>
    <rPh sb="8" eb="10">
      <t>カツドウ</t>
    </rPh>
    <phoneticPr fontId="1"/>
  </si>
  <si>
    <t xml:space="preserve"> 教育活動外支出計</t>
    <rPh sb="1" eb="3">
      <t>キョウイク</t>
    </rPh>
    <rPh sb="3" eb="5">
      <t>カツドウ</t>
    </rPh>
    <rPh sb="5" eb="6">
      <t>ガイ</t>
    </rPh>
    <rPh sb="6" eb="8">
      <t>シシュツ</t>
    </rPh>
    <rPh sb="8" eb="9">
      <t>ケイ</t>
    </rPh>
    <phoneticPr fontId="1"/>
  </si>
  <si>
    <t>経常支出(教育活動支出計+教育活動外支出計)</t>
    <rPh sb="0" eb="2">
      <t>ケイジョウ</t>
    </rPh>
    <rPh sb="2" eb="4">
      <t>シシュツ</t>
    </rPh>
    <rPh sb="5" eb="7">
      <t>キョウイク</t>
    </rPh>
    <rPh sb="7" eb="9">
      <t>カツドウ</t>
    </rPh>
    <rPh sb="9" eb="11">
      <t>シシュツ</t>
    </rPh>
    <rPh sb="11" eb="12">
      <t>ケイ</t>
    </rPh>
    <rPh sb="13" eb="15">
      <t>キョウイク</t>
    </rPh>
    <rPh sb="15" eb="17">
      <t>カツドウ</t>
    </rPh>
    <rPh sb="17" eb="18">
      <t>ガイ</t>
    </rPh>
    <rPh sb="18" eb="20">
      <t>シシュツ</t>
    </rPh>
    <rPh sb="20" eb="21">
      <t>ケイ</t>
    </rPh>
    <phoneticPr fontId="45"/>
  </si>
  <si>
    <t xml:space="preserve"> 寄付金収入(教育活動)</t>
    <rPh sb="1" eb="4">
      <t>キフキン</t>
    </rPh>
    <rPh sb="4" eb="6">
      <t>シュウニュウ</t>
    </rPh>
    <rPh sb="7" eb="9">
      <t>キョウイク</t>
    </rPh>
    <rPh sb="9" eb="11">
      <t>カツドウ</t>
    </rPh>
    <phoneticPr fontId="1"/>
  </si>
  <si>
    <t xml:space="preserve"> 調整勘定等（教育活動）</t>
    <phoneticPr fontId="1"/>
  </si>
  <si>
    <t xml:space="preserve">   管理用機器備品</t>
    <rPh sb="3" eb="6">
      <t>カンリヨウ</t>
    </rPh>
    <rPh sb="6" eb="8">
      <t>キキ</t>
    </rPh>
    <rPh sb="8" eb="10">
      <t>ビヒン</t>
    </rPh>
    <phoneticPr fontId="45"/>
  </si>
  <si>
    <t xml:space="preserve">   第2号基本金引当特定資産</t>
    <rPh sb="3" eb="4">
      <t>ダイ</t>
    </rPh>
    <rPh sb="5" eb="6">
      <t>ゴウ</t>
    </rPh>
    <rPh sb="6" eb="8">
      <t>キホン</t>
    </rPh>
    <rPh sb="8" eb="9">
      <t>キン</t>
    </rPh>
    <rPh sb="9" eb="11">
      <t>ヒキアテ</t>
    </rPh>
    <rPh sb="11" eb="13">
      <t>トクテイ</t>
    </rPh>
    <rPh sb="13" eb="15">
      <t>シサン</t>
    </rPh>
    <phoneticPr fontId="45"/>
  </si>
  <si>
    <t xml:space="preserve">   第3号基本金引当特定資産</t>
    <rPh sb="3" eb="4">
      <t>ダイ</t>
    </rPh>
    <rPh sb="5" eb="6">
      <t>ゴウ</t>
    </rPh>
    <rPh sb="6" eb="8">
      <t>キホン</t>
    </rPh>
    <rPh sb="8" eb="9">
      <t>キン</t>
    </rPh>
    <rPh sb="9" eb="11">
      <t>ヒキアテ</t>
    </rPh>
    <rPh sb="11" eb="13">
      <t>トクテイ</t>
    </rPh>
    <rPh sb="13" eb="15">
      <t>シサン</t>
    </rPh>
    <phoneticPr fontId="45"/>
  </si>
  <si>
    <t>（有形固定資産）</t>
    <rPh sb="1" eb="3">
      <t>ユウケイ</t>
    </rPh>
    <rPh sb="3" eb="5">
      <t>コテイ</t>
    </rPh>
    <rPh sb="5" eb="7">
      <t>シサン</t>
    </rPh>
    <phoneticPr fontId="1"/>
  </si>
  <si>
    <t>（特定資産）</t>
    <rPh sb="1" eb="3">
      <t>トクテイ</t>
    </rPh>
    <rPh sb="3" eb="5">
      <t>シサン</t>
    </rPh>
    <phoneticPr fontId="1"/>
  </si>
  <si>
    <t>（その他の固定資産）</t>
    <rPh sb="3" eb="4">
      <t>タ</t>
    </rPh>
    <rPh sb="5" eb="7">
      <t>コテイ</t>
    </rPh>
    <rPh sb="7" eb="9">
      <t>シサン</t>
    </rPh>
    <phoneticPr fontId="1"/>
  </si>
  <si>
    <t>（流動資産）</t>
    <rPh sb="1" eb="3">
      <t>リュウドウ</t>
    </rPh>
    <rPh sb="3" eb="5">
      <t>シサン</t>
    </rPh>
    <phoneticPr fontId="1"/>
  </si>
  <si>
    <t>[収入から]</t>
    <rPh sb="1" eb="3">
      <t>シュウニュウ</t>
    </rPh>
    <phoneticPr fontId="45"/>
  </si>
  <si>
    <t>[支出から]</t>
    <rPh sb="1" eb="3">
      <t>シシュツ</t>
    </rPh>
    <phoneticPr fontId="45"/>
  </si>
  <si>
    <t>[調整勘定等から]</t>
    <rPh sb="1" eb="3">
      <t>チョウセイ</t>
    </rPh>
    <rPh sb="3" eb="5">
      <t>カンジョウ</t>
    </rPh>
    <rPh sb="5" eb="6">
      <t>トウ</t>
    </rPh>
    <phoneticPr fontId="45"/>
  </si>
  <si>
    <t>（固定負債）</t>
    <rPh sb="1" eb="3">
      <t>コテイ</t>
    </rPh>
    <rPh sb="3" eb="5">
      <t>フサイ</t>
    </rPh>
    <phoneticPr fontId="1"/>
  </si>
  <si>
    <t>（流動負債）</t>
    <rPh sb="1" eb="3">
      <t>リュウドウ</t>
    </rPh>
    <rPh sb="3" eb="5">
      <t>フサイ</t>
    </rPh>
    <phoneticPr fontId="1"/>
  </si>
  <si>
    <t>[純資産の部から]</t>
    <rPh sb="1" eb="4">
      <t>ジュンシサン</t>
    </rPh>
    <rPh sb="5" eb="6">
      <t>ブ</t>
    </rPh>
    <phoneticPr fontId="45"/>
  </si>
  <si>
    <t>（基本金）</t>
    <rPh sb="1" eb="3">
      <t>キホン</t>
    </rPh>
    <rPh sb="3" eb="4">
      <t>キン</t>
    </rPh>
    <phoneticPr fontId="1"/>
  </si>
  <si>
    <t xml:space="preserve"> 管理用機器備品減価償却累計額</t>
    <rPh sb="1" eb="3">
      <t>カンリ</t>
    </rPh>
    <rPh sb="3" eb="4">
      <t>ヨウ</t>
    </rPh>
    <rPh sb="4" eb="6">
      <t>キキ</t>
    </rPh>
    <rPh sb="6" eb="8">
      <t>ビヒン</t>
    </rPh>
    <phoneticPr fontId="45"/>
  </si>
  <si>
    <t>絶</t>
    <phoneticPr fontId="11"/>
  </si>
  <si>
    <t>趨</t>
    <rPh sb="0" eb="1">
      <t>スウ</t>
    </rPh>
    <phoneticPr fontId="11"/>
  </si>
  <si>
    <t>相</t>
    <phoneticPr fontId="11"/>
  </si>
  <si>
    <t>①</t>
    <phoneticPr fontId="1"/>
  </si>
  <si>
    <t>②</t>
    <phoneticPr fontId="1"/>
  </si>
  <si>
    <t>③</t>
    <phoneticPr fontId="1"/>
  </si>
  <si>
    <t>④</t>
    <phoneticPr fontId="1"/>
  </si>
  <si>
    <t>⑤</t>
    <phoneticPr fontId="1"/>
  </si>
  <si>
    <t>原則基準区分</t>
    <rPh sb="0" eb="2">
      <t>ゲンソク</t>
    </rPh>
    <rPh sb="2" eb="4">
      <t>キジュン</t>
    </rPh>
    <rPh sb="4" eb="6">
      <t>クブン</t>
    </rPh>
    <phoneticPr fontId="45"/>
  </si>
  <si>
    <t>以上</t>
    <rPh sb="0" eb="2">
      <t>イジョウ</t>
    </rPh>
    <phoneticPr fontId="45"/>
  </si>
  <si>
    <t>以下</t>
    <rPh sb="0" eb="2">
      <t>イカ</t>
    </rPh>
    <phoneticPr fontId="45"/>
  </si>
  <si>
    <t>評価</t>
    <rPh sb="0" eb="2">
      <t>ヒョウカ</t>
    </rPh>
    <phoneticPr fontId="45"/>
  </si>
  <si>
    <t>くもの巣</t>
    <rPh sb="3" eb="4">
      <t>ス</t>
    </rPh>
    <phoneticPr fontId="45"/>
  </si>
  <si>
    <t>昇順</t>
    <rPh sb="0" eb="2">
      <t>ショウジュン</t>
    </rPh>
    <phoneticPr fontId="45"/>
  </si>
  <si>
    <t>降順</t>
    <rPh sb="0" eb="2">
      <t>コウジュン</t>
    </rPh>
    <phoneticPr fontId="45"/>
  </si>
  <si>
    <t>10％以上改善</t>
    <rPh sb="3" eb="5">
      <t>イジョウ</t>
    </rPh>
    <rPh sb="5" eb="7">
      <t>カイゼン</t>
    </rPh>
    <phoneticPr fontId="45"/>
  </si>
  <si>
    <t>A</t>
    <phoneticPr fontId="45"/>
  </si>
  <si>
    <t>E</t>
    <phoneticPr fontId="45"/>
  </si>
  <si>
    <t>5％以上改善</t>
    <rPh sb="2" eb="4">
      <t>イジョウ</t>
    </rPh>
    <rPh sb="4" eb="6">
      <t>カイゼン</t>
    </rPh>
    <phoneticPr fontId="45"/>
  </si>
  <si>
    <t>D</t>
    <phoneticPr fontId="45"/>
  </si>
  <si>
    <t>5％～△5％</t>
    <phoneticPr fontId="45"/>
  </si>
  <si>
    <t>C</t>
    <phoneticPr fontId="45"/>
  </si>
  <si>
    <t>5％以上悪化</t>
    <rPh sb="2" eb="4">
      <t>イジョウ</t>
    </rPh>
    <rPh sb="4" eb="6">
      <t>アッカ</t>
    </rPh>
    <phoneticPr fontId="45"/>
  </si>
  <si>
    <t>10％以上悪化</t>
    <rPh sb="3" eb="5">
      <t>イジョウ</t>
    </rPh>
    <rPh sb="5" eb="7">
      <t>アッカ</t>
    </rPh>
    <phoneticPr fontId="45"/>
  </si>
  <si>
    <t>【法人】</t>
    <rPh sb="1" eb="3">
      <t>ホウジン</t>
    </rPh>
    <phoneticPr fontId="45"/>
  </si>
  <si>
    <t>項目</t>
    <rPh sb="0" eb="2">
      <t>コウモク</t>
    </rPh>
    <phoneticPr fontId="45"/>
  </si>
  <si>
    <t>1</t>
    <phoneticPr fontId="45"/>
  </si>
  <si>
    <t>4</t>
    <phoneticPr fontId="45"/>
  </si>
  <si>
    <t>5</t>
    <phoneticPr fontId="45"/>
  </si>
  <si>
    <t>原則評価基準使用</t>
    <rPh sb="0" eb="2">
      <t>ゲンソク</t>
    </rPh>
    <rPh sb="2" eb="4">
      <t>ヒョウカ</t>
    </rPh>
    <rPh sb="4" eb="6">
      <t>キジュン</t>
    </rPh>
    <rPh sb="6" eb="8">
      <t>シヨウ</t>
    </rPh>
    <phoneticPr fontId="45"/>
  </si>
  <si>
    <t>2</t>
    <phoneticPr fontId="45"/>
  </si>
  <si>
    <t>3</t>
    <phoneticPr fontId="45"/>
  </si>
  <si>
    <t>8</t>
    <phoneticPr fontId="45"/>
  </si>
  <si>
    <t>原則評価</t>
    <rPh sb="0" eb="2">
      <t>ゲンソク</t>
    </rPh>
    <rPh sb="2" eb="4">
      <t>ヒョウカ</t>
    </rPh>
    <phoneticPr fontId="45"/>
  </si>
  <si>
    <t>階級区分</t>
    <rPh sb="0" eb="2">
      <t>カイキュウ</t>
    </rPh>
    <rPh sb="2" eb="4">
      <t>クブン</t>
    </rPh>
    <phoneticPr fontId="45"/>
  </si>
  <si>
    <t>流動比率</t>
    <rPh sb="0" eb="2">
      <t>リュウドウ</t>
    </rPh>
    <rPh sb="2" eb="4">
      <t>ヒリツ</t>
    </rPh>
    <phoneticPr fontId="45"/>
  </si>
  <si>
    <t>人件費比率</t>
    <phoneticPr fontId="45"/>
  </si>
  <si>
    <t>（補正）人件費依存率</t>
    <rPh sb="1" eb="3">
      <t>ホセイ</t>
    </rPh>
    <rPh sb="7" eb="9">
      <t>イゾン</t>
    </rPh>
    <phoneticPr fontId="45"/>
  </si>
  <si>
    <t>【部門】</t>
    <rPh sb="1" eb="3">
      <t>ブモン</t>
    </rPh>
    <phoneticPr fontId="45"/>
  </si>
  <si>
    <t>6</t>
    <phoneticPr fontId="45"/>
  </si>
  <si>
    <t>7</t>
    <phoneticPr fontId="45"/>
  </si>
  <si>
    <t>11</t>
  </si>
  <si>
    <t>12</t>
  </si>
  <si>
    <t>13</t>
  </si>
  <si>
    <t>志願倍率（倍）</t>
    <rPh sb="0" eb="2">
      <t>シガン</t>
    </rPh>
    <rPh sb="2" eb="3">
      <t>バイ</t>
    </rPh>
    <rPh sb="5" eb="6">
      <t>バイ</t>
    </rPh>
    <phoneticPr fontId="45"/>
  </si>
  <si>
    <t>歩留率（％）</t>
    <rPh sb="0" eb="2">
      <t>ブド</t>
    </rPh>
    <phoneticPr fontId="45"/>
  </si>
  <si>
    <t>推薦割合（％）</t>
    <rPh sb="0" eb="2">
      <t>スイセン</t>
    </rPh>
    <rPh sb="2" eb="4">
      <t>ワリアイ</t>
    </rPh>
    <phoneticPr fontId="45"/>
  </si>
  <si>
    <t>入学定員充足率</t>
    <rPh sb="0" eb="2">
      <t>ニュウガク</t>
    </rPh>
    <phoneticPr fontId="45"/>
  </si>
  <si>
    <t>収容定員充足率</t>
    <phoneticPr fontId="45"/>
  </si>
  <si>
    <t>専任教員対非常勤教員割合</t>
    <rPh sb="0" eb="2">
      <t>センニン</t>
    </rPh>
    <rPh sb="2" eb="4">
      <t>キョウイン</t>
    </rPh>
    <rPh sb="4" eb="5">
      <t>ツイ</t>
    </rPh>
    <rPh sb="5" eb="8">
      <t>ヒジョウキン</t>
    </rPh>
    <rPh sb="8" eb="10">
      <t>キョウイン</t>
    </rPh>
    <rPh sb="10" eb="12">
      <t>ワリアイ</t>
    </rPh>
    <phoneticPr fontId="45"/>
  </si>
  <si>
    <t>9</t>
    <phoneticPr fontId="45"/>
  </si>
  <si>
    <t>10</t>
    <phoneticPr fontId="45"/>
  </si>
  <si>
    <t>15</t>
    <phoneticPr fontId="45"/>
  </si>
  <si>
    <t>16</t>
    <phoneticPr fontId="45"/>
  </si>
  <si>
    <t>14</t>
  </si>
  <si>
    <t>17</t>
  </si>
  <si>
    <t>18</t>
  </si>
  <si>
    <t>合格率</t>
    <rPh sb="0" eb="2">
      <t>ゴウカク</t>
    </rPh>
    <phoneticPr fontId="45"/>
  </si>
  <si>
    <t>中途退学者率</t>
    <rPh sb="0" eb="2">
      <t>チュウト</t>
    </rPh>
    <rPh sb="2" eb="5">
      <t>タイガクシャ</t>
    </rPh>
    <phoneticPr fontId="45"/>
  </si>
  <si>
    <t>奨学費割合</t>
    <rPh sb="0" eb="2">
      <t>ショウガク</t>
    </rPh>
    <rPh sb="2" eb="3">
      <t>ヒ</t>
    </rPh>
    <rPh sb="3" eb="5">
      <t>ワリアイ</t>
    </rPh>
    <phoneticPr fontId="45"/>
  </si>
  <si>
    <t>専任教員対専任職員割合</t>
    <rPh sb="0" eb="2">
      <t>センニン</t>
    </rPh>
    <rPh sb="2" eb="4">
      <t>キョウイン</t>
    </rPh>
    <rPh sb="4" eb="5">
      <t>タイ</t>
    </rPh>
    <rPh sb="5" eb="7">
      <t>センニン</t>
    </rPh>
    <rPh sb="7" eb="9">
      <t>ショクイン</t>
    </rPh>
    <rPh sb="9" eb="11">
      <t>ワリアイ</t>
    </rPh>
    <phoneticPr fontId="45"/>
  </si>
  <si>
    <t>【短大部門独自評価】</t>
    <rPh sb="1" eb="3">
      <t>タンダイ</t>
    </rPh>
    <rPh sb="3" eb="5">
      <t>ブモン</t>
    </rPh>
    <rPh sb="5" eb="7">
      <t>ドクジ</t>
    </rPh>
    <rPh sb="7" eb="9">
      <t>ヒョウカ</t>
    </rPh>
    <phoneticPr fontId="45"/>
  </si>
  <si>
    <t>学校名</t>
    <rPh sb="0" eb="2">
      <t>ガッコウ</t>
    </rPh>
    <rPh sb="2" eb="3">
      <t>メイ</t>
    </rPh>
    <phoneticPr fontId="45"/>
  </si>
  <si>
    <t xml:space="preserve"> 専任職員数</t>
    <rPh sb="1" eb="3">
      <t>センニン</t>
    </rPh>
    <rPh sb="3" eb="5">
      <t>ショクイン</t>
    </rPh>
    <rPh sb="5" eb="6">
      <t>スウ</t>
    </rPh>
    <phoneticPr fontId="45"/>
  </si>
  <si>
    <t xml:space="preserve"> 非常勤教員数</t>
    <rPh sb="1" eb="4">
      <t>ヒジョウキン</t>
    </rPh>
    <rPh sb="4" eb="6">
      <t>キョウイン</t>
    </rPh>
    <rPh sb="6" eb="7">
      <t>スウ</t>
    </rPh>
    <phoneticPr fontId="45"/>
  </si>
  <si>
    <t xml:space="preserve"> 専任教員数</t>
    <rPh sb="1" eb="3">
      <t>センニン</t>
    </rPh>
    <rPh sb="3" eb="5">
      <t>キョウイン</t>
    </rPh>
    <rPh sb="5" eb="6">
      <t>スウ</t>
    </rPh>
    <phoneticPr fontId="45"/>
  </si>
  <si>
    <t>[教職員数]</t>
    <rPh sb="1" eb="3">
      <t>キョウショク</t>
    </rPh>
    <rPh sb="3" eb="5">
      <t>インズウ</t>
    </rPh>
    <phoneticPr fontId="45"/>
  </si>
  <si>
    <t xml:space="preserve"> 中途退学者数</t>
    <phoneticPr fontId="45"/>
  </si>
  <si>
    <t xml:space="preserve"> 在籍者数</t>
    <phoneticPr fontId="45"/>
  </si>
  <si>
    <t xml:space="preserve"> 入学者数</t>
    <phoneticPr fontId="45"/>
  </si>
  <si>
    <t xml:space="preserve"> 合格者数</t>
    <phoneticPr fontId="45"/>
  </si>
  <si>
    <t xml:space="preserve"> 受験者数</t>
    <phoneticPr fontId="45"/>
  </si>
  <si>
    <t xml:space="preserve"> 志願者数</t>
    <phoneticPr fontId="45"/>
  </si>
  <si>
    <t xml:space="preserve"> 入学定員</t>
    <phoneticPr fontId="45"/>
  </si>
  <si>
    <t>[学生数]</t>
    <rPh sb="1" eb="4">
      <t>ガクセイスウ</t>
    </rPh>
    <phoneticPr fontId="45"/>
  </si>
  <si>
    <t>学生数・教職員数</t>
    <rPh sb="0" eb="3">
      <t>ガクセイスウ</t>
    </rPh>
    <rPh sb="4" eb="7">
      <t>キョウショクイン</t>
    </rPh>
    <rPh sb="7" eb="8">
      <t>スウ</t>
    </rPh>
    <phoneticPr fontId="45"/>
  </si>
  <si>
    <t xml:space="preserve"> 退職金支出</t>
    <rPh sb="1" eb="4">
      <t>タイショクキン</t>
    </rPh>
    <rPh sb="4" eb="6">
      <t>シシュツ</t>
    </rPh>
    <phoneticPr fontId="45"/>
  </si>
  <si>
    <t xml:space="preserve"> 役員報酬支出</t>
    <rPh sb="1" eb="3">
      <t>ヤクイン</t>
    </rPh>
    <rPh sb="3" eb="5">
      <t>ホウシュウ</t>
    </rPh>
    <rPh sb="5" eb="7">
      <t>シシュツ</t>
    </rPh>
    <phoneticPr fontId="45"/>
  </si>
  <si>
    <t xml:space="preserve"> 兼務職員</t>
    <rPh sb="1" eb="3">
      <t>ケンム</t>
    </rPh>
    <rPh sb="3" eb="5">
      <t>ショクイン</t>
    </rPh>
    <phoneticPr fontId="45"/>
  </si>
  <si>
    <t>t</t>
    <phoneticPr fontId="45"/>
  </si>
  <si>
    <t xml:space="preserve"> 本務職員</t>
    <rPh sb="1" eb="3">
      <t>ホンム</t>
    </rPh>
    <rPh sb="3" eb="5">
      <t>ショクイン</t>
    </rPh>
    <phoneticPr fontId="45"/>
  </si>
  <si>
    <t xml:space="preserve"> 兼務教員</t>
    <rPh sb="1" eb="3">
      <t>ケンム</t>
    </rPh>
    <rPh sb="3" eb="5">
      <t>キョウイン</t>
    </rPh>
    <phoneticPr fontId="45"/>
  </si>
  <si>
    <t>s</t>
    <phoneticPr fontId="45"/>
  </si>
  <si>
    <t xml:space="preserve"> 本務教員</t>
    <rPh sb="1" eb="3">
      <t>ホンム</t>
    </rPh>
    <rPh sb="3" eb="5">
      <t>キョウイン</t>
    </rPh>
    <phoneticPr fontId="45"/>
  </si>
  <si>
    <t>人件費支出内訳表</t>
    <rPh sb="0" eb="3">
      <t>ジンケンヒ</t>
    </rPh>
    <rPh sb="3" eb="5">
      <t>シシュツ</t>
    </rPh>
    <rPh sb="5" eb="7">
      <t>ウチワケ</t>
    </rPh>
    <rPh sb="7" eb="8">
      <t>ヒョウ</t>
    </rPh>
    <phoneticPr fontId="45"/>
  </si>
  <si>
    <t>資金収支内訳表</t>
    <rPh sb="0" eb="2">
      <t>シキン</t>
    </rPh>
    <rPh sb="2" eb="4">
      <t>シュウシ</t>
    </rPh>
    <rPh sb="4" eb="6">
      <t>ウチワケ</t>
    </rPh>
    <rPh sb="6" eb="7">
      <t>ヒョウ</t>
    </rPh>
    <phoneticPr fontId="45"/>
  </si>
  <si>
    <t>b</t>
    <phoneticPr fontId="45"/>
  </si>
  <si>
    <t>a</t>
    <phoneticPr fontId="45"/>
  </si>
  <si>
    <t>人件費</t>
    <rPh sb="0" eb="3">
      <t>ジンケンヒ</t>
    </rPh>
    <phoneticPr fontId="45"/>
  </si>
  <si>
    <t xml:space="preserve"> 学生生徒等納付金収入</t>
    <phoneticPr fontId="45"/>
  </si>
  <si>
    <t>事業活動収支内訳表</t>
    <rPh sb="0" eb="2">
      <t>ジギョウ</t>
    </rPh>
    <rPh sb="2" eb="4">
      <t>カツドウ</t>
    </rPh>
    <rPh sb="4" eb="6">
      <t>シュウシ</t>
    </rPh>
    <rPh sb="6" eb="8">
      <t>ウチワケ</t>
    </rPh>
    <rPh sb="8" eb="9">
      <t>ヒョウ</t>
    </rPh>
    <phoneticPr fontId="45"/>
  </si>
  <si>
    <t>学校種別</t>
    <rPh sb="0" eb="2">
      <t>ガッコウ</t>
    </rPh>
    <rPh sb="2" eb="4">
      <t>シュベツ</t>
    </rPh>
    <phoneticPr fontId="45"/>
  </si>
  <si>
    <t>法人入力シートから転記されます→</t>
    <rPh sb="0" eb="2">
      <t>ホウジン</t>
    </rPh>
    <rPh sb="2" eb="4">
      <t>ニュウリョク</t>
    </rPh>
    <rPh sb="9" eb="11">
      <t>テンキ</t>
    </rPh>
    <phoneticPr fontId="45"/>
  </si>
  <si>
    <t>A</t>
    <phoneticPr fontId="45"/>
  </si>
  <si>
    <t>部門の収支を分析する上でのポイント</t>
    <phoneticPr fontId="1"/>
  </si>
  <si>
    <t>項目</t>
    <phoneticPr fontId="1"/>
  </si>
  <si>
    <t>比率</t>
    <phoneticPr fontId="1"/>
  </si>
  <si>
    <t>収入規模</t>
    <phoneticPr fontId="1"/>
  </si>
  <si>
    <t>学校名</t>
    <phoneticPr fontId="1"/>
  </si>
  <si>
    <t>NO</t>
    <phoneticPr fontId="1"/>
  </si>
  <si>
    <t>項目</t>
    <phoneticPr fontId="1"/>
  </si>
  <si>
    <t>(参考）　設置学校一覧</t>
    <phoneticPr fontId="1"/>
  </si>
  <si>
    <t>１－２</t>
    <phoneticPr fontId="11"/>
  </si>
  <si>
    <t>相対評価</t>
    <phoneticPr fontId="1"/>
  </si>
  <si>
    <t>【単位】百万円</t>
    <phoneticPr fontId="1"/>
  </si>
  <si>
    <t>～</t>
    <phoneticPr fontId="1"/>
  </si>
  <si>
    <t>2年連続
目標達成</t>
    <phoneticPr fontId="1"/>
  </si>
  <si>
    <t>在籍者/職員</t>
    <phoneticPr fontId="1"/>
  </si>
  <si>
    <t>在籍者/教員</t>
    <phoneticPr fontId="1"/>
  </si>
  <si>
    <t>専任教員数(p)</t>
    <phoneticPr fontId="1"/>
  </si>
  <si>
    <t>直近年度
目標未達成</t>
    <phoneticPr fontId="1"/>
  </si>
  <si>
    <t>2年連続
目標達成</t>
    <phoneticPr fontId="1"/>
  </si>
  <si>
    <t>専任教員対非常勤教員割合(q)／(p)</t>
    <phoneticPr fontId="1"/>
  </si>
  <si>
    <t>または</t>
    <phoneticPr fontId="1"/>
  </si>
  <si>
    <t xml:space="preserve">
</t>
    <phoneticPr fontId="1"/>
  </si>
  <si>
    <t>経常支出(教育活動支出計+教育活動外支出計)</t>
  </si>
  <si>
    <t>経常収入</t>
    <rPh sb="0" eb="2">
      <t>ケイジョウ</t>
    </rPh>
    <rPh sb="2" eb="4">
      <t>シュウニュウ</t>
    </rPh>
    <phoneticPr fontId="45"/>
  </si>
  <si>
    <t>経常支出</t>
    <rPh sb="0" eb="2">
      <t>ケイジョウ</t>
    </rPh>
    <rPh sb="2" eb="4">
      <t>シシュツ</t>
    </rPh>
    <phoneticPr fontId="45"/>
  </si>
  <si>
    <t xml:space="preserve"> 教育研究経費支出</t>
    <rPh sb="1" eb="3">
      <t>キョウイク</t>
    </rPh>
    <rPh sb="3" eb="5">
      <t>ケンキュウ</t>
    </rPh>
    <rPh sb="5" eb="7">
      <t>ケイヒ</t>
    </rPh>
    <rPh sb="7" eb="9">
      <t>シシュツ</t>
    </rPh>
    <phoneticPr fontId="45"/>
  </si>
  <si>
    <t xml:space="preserve"> 管理経費支出</t>
    <rPh sb="1" eb="3">
      <t>カンリ</t>
    </rPh>
    <rPh sb="3" eb="5">
      <t>ケイヒ</t>
    </rPh>
    <rPh sb="5" eb="7">
      <t>シシュツ</t>
    </rPh>
    <phoneticPr fontId="45"/>
  </si>
  <si>
    <t>教育活動収入計</t>
    <rPh sb="0" eb="2">
      <t>キョウイク</t>
    </rPh>
    <rPh sb="2" eb="4">
      <t>カツドウ</t>
    </rPh>
    <rPh sb="4" eb="6">
      <t>シュウニュウ</t>
    </rPh>
    <rPh sb="6" eb="7">
      <t>ケイ</t>
    </rPh>
    <phoneticPr fontId="45"/>
  </si>
  <si>
    <t>教育活動外収入計</t>
    <rPh sb="0" eb="2">
      <t>キョウイク</t>
    </rPh>
    <rPh sb="2" eb="4">
      <t>カツドウ</t>
    </rPh>
    <rPh sb="4" eb="5">
      <t>ガイ</t>
    </rPh>
    <rPh sb="5" eb="7">
      <t>シュウニュウ</t>
    </rPh>
    <rPh sb="7" eb="8">
      <t>ケイ</t>
    </rPh>
    <phoneticPr fontId="45"/>
  </si>
  <si>
    <t>教育活動支出計</t>
    <rPh sb="0" eb="2">
      <t>キョウイク</t>
    </rPh>
    <rPh sb="2" eb="4">
      <t>カツドウ</t>
    </rPh>
    <rPh sb="4" eb="6">
      <t>シシュツ</t>
    </rPh>
    <rPh sb="6" eb="7">
      <t>ケイ</t>
    </rPh>
    <phoneticPr fontId="45"/>
  </si>
  <si>
    <t>教育活動外支出計</t>
    <rPh sb="0" eb="2">
      <t>キョウイク</t>
    </rPh>
    <rPh sb="2" eb="4">
      <t>カツドウ</t>
    </rPh>
    <rPh sb="4" eb="5">
      <t>ガイ</t>
    </rPh>
    <rPh sb="5" eb="7">
      <t>シシュツ</t>
    </rPh>
    <rPh sb="7" eb="8">
      <t>ケイ</t>
    </rPh>
    <phoneticPr fontId="45"/>
  </si>
  <si>
    <t>安定的に達成(過去2年)</t>
    <rPh sb="0" eb="3">
      <t>アンテイテキ</t>
    </rPh>
    <rPh sb="4" eb="6">
      <t>タッセイ</t>
    </rPh>
    <rPh sb="7" eb="9">
      <t>カコ</t>
    </rPh>
    <rPh sb="10" eb="11">
      <t>ネン</t>
    </rPh>
    <phoneticPr fontId="45"/>
  </si>
  <si>
    <t>直近年度に達成</t>
    <rPh sb="0" eb="2">
      <t>チョッキン</t>
    </rPh>
    <rPh sb="2" eb="4">
      <t>ネンド</t>
    </rPh>
    <rPh sb="5" eb="7">
      <t>タッセイ</t>
    </rPh>
    <phoneticPr fontId="45"/>
  </si>
  <si>
    <t>どちらともいえない</t>
    <phoneticPr fontId="45"/>
  </si>
  <si>
    <t>直近年度に未達成</t>
    <rPh sb="0" eb="2">
      <t>チョッキン</t>
    </rPh>
    <rPh sb="2" eb="4">
      <t>ネンド</t>
    </rPh>
    <rPh sb="5" eb="8">
      <t>ミタッセイ</t>
    </rPh>
    <phoneticPr fontId="45"/>
  </si>
  <si>
    <t>連続未達成（過去2年）</t>
    <rPh sb="0" eb="2">
      <t>レンゾク</t>
    </rPh>
    <rPh sb="2" eb="5">
      <t>ミタッセイ</t>
    </rPh>
    <rPh sb="6" eb="8">
      <t>カコ</t>
    </rPh>
    <rPh sb="9" eb="10">
      <t>ネン</t>
    </rPh>
    <phoneticPr fontId="45"/>
  </si>
  <si>
    <t>区分</t>
    <rPh sb="0" eb="2">
      <t>クブン</t>
    </rPh>
    <phoneticPr fontId="45"/>
  </si>
  <si>
    <t>前年度</t>
    <rPh sb="0" eb="3">
      <t>ゼンネンド</t>
    </rPh>
    <phoneticPr fontId="45"/>
  </si>
  <si>
    <t>直近年度</t>
    <rPh sb="0" eb="2">
      <t>チョッキン</t>
    </rPh>
    <rPh sb="2" eb="4">
      <t>ネンド</t>
    </rPh>
    <phoneticPr fontId="45"/>
  </si>
  <si>
    <t>未満</t>
    <rPh sb="0" eb="2">
      <t>ミマン</t>
    </rPh>
    <phoneticPr fontId="45"/>
  </si>
  <si>
    <t>2ヵ年連続</t>
    <rPh sb="2" eb="3">
      <t>ネン</t>
    </rPh>
    <rPh sb="3" eb="5">
      <t>レンゾク</t>
    </rPh>
    <phoneticPr fontId="45"/>
  </si>
  <si>
    <t>2　人件費比率</t>
    <rPh sb="2" eb="5">
      <t>ジンケンヒ</t>
    </rPh>
    <rPh sb="5" eb="7">
      <t>ヒリツ</t>
    </rPh>
    <phoneticPr fontId="45"/>
  </si>
  <si>
    <t>①　大学短大共通</t>
    <rPh sb="2" eb="4">
      <t>ダイガク</t>
    </rPh>
    <rPh sb="4" eb="5">
      <t>タン</t>
    </rPh>
    <rPh sb="5" eb="6">
      <t>ダイ</t>
    </rPh>
    <rPh sb="6" eb="8">
      <t>キョウツウ</t>
    </rPh>
    <phoneticPr fontId="45"/>
  </si>
  <si>
    <t>A</t>
    <phoneticPr fontId="45"/>
  </si>
  <si>
    <t>B</t>
    <phoneticPr fontId="45"/>
  </si>
  <si>
    <t>D</t>
    <phoneticPr fontId="45"/>
  </si>
  <si>
    <t>3　人件費依存率</t>
    <rPh sb="2" eb="5">
      <t>ジンケンヒ</t>
    </rPh>
    <rPh sb="5" eb="7">
      <t>イゾン</t>
    </rPh>
    <rPh sb="7" eb="8">
      <t>リツ</t>
    </rPh>
    <phoneticPr fontId="45"/>
  </si>
  <si>
    <t>目標値</t>
    <rPh sb="0" eb="2">
      <t>モクヒョウ</t>
    </rPh>
    <rPh sb="2" eb="3">
      <t>チ</t>
    </rPh>
    <phoneticPr fontId="45"/>
  </si>
  <si>
    <t>5　要積立率</t>
    <rPh sb="2" eb="3">
      <t>ヨウ</t>
    </rPh>
    <rPh sb="3" eb="5">
      <t>ツミタテ</t>
    </rPh>
    <rPh sb="5" eb="6">
      <t>リツ</t>
    </rPh>
    <phoneticPr fontId="45"/>
  </si>
  <si>
    <t>修業年限</t>
    <rPh sb="0" eb="2">
      <t>シュウギョウ</t>
    </rPh>
    <rPh sb="2" eb="4">
      <t>ネンゲン</t>
    </rPh>
    <phoneticPr fontId="45"/>
  </si>
  <si>
    <t>8　流動比率</t>
    <rPh sb="2" eb="4">
      <t>リュウドウ</t>
    </rPh>
    <rPh sb="4" eb="6">
      <t>ヒリツ</t>
    </rPh>
    <phoneticPr fontId="45"/>
  </si>
  <si>
    <t>3　志願倍率</t>
    <rPh sb="2" eb="4">
      <t>シガン</t>
    </rPh>
    <rPh sb="4" eb="6">
      <t>バイリツ</t>
    </rPh>
    <phoneticPr fontId="45"/>
  </si>
  <si>
    <t>①大学</t>
    <rPh sb="1" eb="3">
      <t>ダイガク</t>
    </rPh>
    <phoneticPr fontId="45"/>
  </si>
  <si>
    <t>②短大</t>
    <rPh sb="1" eb="2">
      <t>タン</t>
    </rPh>
    <rPh sb="2" eb="3">
      <t>ダイ</t>
    </rPh>
    <phoneticPr fontId="45"/>
  </si>
  <si>
    <t>読み替え場1</t>
    <rPh sb="0" eb="1">
      <t>ヨ</t>
    </rPh>
    <rPh sb="2" eb="3">
      <t>カ</t>
    </rPh>
    <rPh sb="4" eb="5">
      <t>バ</t>
    </rPh>
    <phoneticPr fontId="45"/>
  </si>
  <si>
    <t>大学</t>
    <rPh sb="0" eb="2">
      <t>ダイガク</t>
    </rPh>
    <phoneticPr fontId="45"/>
  </si>
  <si>
    <t>短大</t>
    <rPh sb="0" eb="1">
      <t>タン</t>
    </rPh>
    <rPh sb="1" eb="2">
      <t>ダイ</t>
    </rPh>
    <phoneticPr fontId="45"/>
  </si>
  <si>
    <t>高校以下</t>
    <rPh sb="0" eb="2">
      <t>コウコウ</t>
    </rPh>
    <rPh sb="2" eb="4">
      <t>イカ</t>
    </rPh>
    <phoneticPr fontId="45"/>
  </si>
  <si>
    <t>×</t>
    <phoneticPr fontId="45"/>
  </si>
  <si>
    <t>△</t>
    <phoneticPr fontId="45"/>
  </si>
  <si>
    <t>○</t>
    <phoneticPr fontId="45"/>
  </si>
  <si>
    <t>読み替え場2</t>
    <rPh sb="0" eb="1">
      <t>ヨ</t>
    </rPh>
    <rPh sb="2" eb="3">
      <t>カ</t>
    </rPh>
    <rPh sb="4" eb="5">
      <t>バ</t>
    </rPh>
    <phoneticPr fontId="45"/>
  </si>
  <si>
    <t>2ヵ年</t>
    <rPh sb="2" eb="3">
      <t>ネン</t>
    </rPh>
    <phoneticPr fontId="45"/>
  </si>
  <si>
    <t>△</t>
    <phoneticPr fontId="45"/>
  </si>
  <si>
    <t>○</t>
    <phoneticPr fontId="45"/>
  </si>
  <si>
    <t>○</t>
    <phoneticPr fontId="45"/>
  </si>
  <si>
    <t>△</t>
    <phoneticPr fontId="45"/>
  </si>
  <si>
    <t>×</t>
    <phoneticPr fontId="45"/>
  </si>
  <si>
    <t>7　入学定員充足率</t>
    <rPh sb="2" eb="4">
      <t>ニュウガク</t>
    </rPh>
    <rPh sb="4" eb="6">
      <t>テイイン</t>
    </rPh>
    <rPh sb="6" eb="9">
      <t>ジュウソクリツ</t>
    </rPh>
    <phoneticPr fontId="45"/>
  </si>
  <si>
    <t>8　収容定員充足率</t>
    <rPh sb="2" eb="4">
      <t>シュウヨウ</t>
    </rPh>
    <rPh sb="4" eb="6">
      <t>テイイン</t>
    </rPh>
    <rPh sb="6" eb="9">
      <t>ジュウソクリツ</t>
    </rPh>
    <phoneticPr fontId="45"/>
  </si>
  <si>
    <t>1　経常収支差額比率</t>
    <rPh sb="2" eb="4">
      <t>ケイジョウ</t>
    </rPh>
    <rPh sb="4" eb="6">
      <t>シュウシ</t>
    </rPh>
    <rPh sb="6" eb="8">
      <t>サガク</t>
    </rPh>
    <rPh sb="8" eb="10">
      <t>ヒリツ</t>
    </rPh>
    <phoneticPr fontId="45"/>
  </si>
  <si>
    <t>（3絶対評価のための基礎評価）</t>
    <rPh sb="2" eb="4">
      <t>ゼッタイ</t>
    </rPh>
    <rPh sb="4" eb="6">
      <t>ヒョウカ</t>
    </rPh>
    <rPh sb="10" eb="12">
      <t>キソ</t>
    </rPh>
    <rPh sb="12" eb="14">
      <t>ヒョウカ</t>
    </rPh>
    <phoneticPr fontId="45"/>
  </si>
  <si>
    <t>2ヵ年評価</t>
    <rPh sb="2" eb="3">
      <t>ネン</t>
    </rPh>
    <rPh sb="3" eb="5">
      <t>ヒョウカ</t>
    </rPh>
    <phoneticPr fontId="45"/>
  </si>
  <si>
    <t>法人名</t>
    <rPh sb="0" eb="2">
      <t>ホウジン</t>
    </rPh>
    <rPh sb="2" eb="3">
      <t>メイ</t>
    </rPh>
    <phoneticPr fontId="1"/>
  </si>
  <si>
    <t>学校種別</t>
    <rPh sb="0" eb="2">
      <t>ガッコウ</t>
    </rPh>
    <rPh sb="2" eb="4">
      <t>シュベツ</t>
    </rPh>
    <phoneticPr fontId="1"/>
  </si>
  <si>
    <t>【単位】百万円</t>
    <rPh sb="1" eb="3">
      <t>タンイ</t>
    </rPh>
    <rPh sb="4" eb="6">
      <t>ヒャクマン</t>
    </rPh>
    <rPh sb="6" eb="7">
      <t>エン</t>
    </rPh>
    <phoneticPr fontId="45"/>
  </si>
  <si>
    <t>－</t>
    <phoneticPr fontId="1"/>
  </si>
  <si>
    <t>－</t>
    <phoneticPr fontId="1"/>
  </si>
  <si>
    <t>2年連続
目標達成</t>
    <phoneticPr fontId="1"/>
  </si>
  <si>
    <t>－</t>
    <phoneticPr fontId="1"/>
  </si>
  <si>
    <t>合格率</t>
    <rPh sb="0" eb="3">
      <t>ゴウカクリツ</t>
    </rPh>
    <phoneticPr fontId="45"/>
  </si>
  <si>
    <t>歩留率</t>
    <rPh sb="0" eb="2">
      <t>ブド</t>
    </rPh>
    <rPh sb="2" eb="3">
      <t>リツ</t>
    </rPh>
    <phoneticPr fontId="45"/>
  </si>
  <si>
    <t>推薦割合</t>
    <rPh sb="0" eb="2">
      <t>スイセン</t>
    </rPh>
    <rPh sb="2" eb="4">
      <t>ワリアイ</t>
    </rPh>
    <phoneticPr fontId="45"/>
  </si>
  <si>
    <t>中途退学者率</t>
    <rPh sb="0" eb="2">
      <t>チュウト</t>
    </rPh>
    <rPh sb="2" eb="4">
      <t>タイガク</t>
    </rPh>
    <rPh sb="4" eb="5">
      <t>シャ</t>
    </rPh>
    <rPh sb="5" eb="6">
      <t>リツ</t>
    </rPh>
    <phoneticPr fontId="45"/>
  </si>
  <si>
    <t>専任教員対非常勤教員割合</t>
    <rPh sb="0" eb="2">
      <t>センニン</t>
    </rPh>
    <rPh sb="2" eb="4">
      <t>キョウイン</t>
    </rPh>
    <rPh sb="4" eb="5">
      <t>タイ</t>
    </rPh>
    <rPh sb="5" eb="8">
      <t>ヒジョウキン</t>
    </rPh>
    <rPh sb="8" eb="10">
      <t>キョウイン</t>
    </rPh>
    <rPh sb="10" eb="12">
      <t>ワリアイ</t>
    </rPh>
    <phoneticPr fontId="45"/>
  </si>
  <si>
    <t>収定充足率</t>
    <rPh sb="0" eb="1">
      <t>オサム</t>
    </rPh>
    <rPh sb="1" eb="2">
      <t>テイ</t>
    </rPh>
    <rPh sb="2" eb="5">
      <t>ジュウソクリツ</t>
    </rPh>
    <phoneticPr fontId="1"/>
  </si>
  <si>
    <t>100％
以上
110%
未満</t>
    <rPh sb="5" eb="7">
      <t>イジョウ</t>
    </rPh>
    <rPh sb="13" eb="15">
      <t>ミマン</t>
    </rPh>
    <phoneticPr fontId="1"/>
  </si>
  <si>
    <t>90%
以上
100％
未満</t>
    <rPh sb="4" eb="6">
      <t>イジョウ</t>
    </rPh>
    <rPh sb="12" eb="14">
      <t>ミマン</t>
    </rPh>
    <phoneticPr fontId="1"/>
  </si>
  <si>
    <t>110%
以上</t>
    <rPh sb="5" eb="7">
      <t>イジョウ</t>
    </rPh>
    <phoneticPr fontId="1"/>
  </si>
  <si>
    <t>入定充足率</t>
    <rPh sb="0" eb="2">
      <t>ニュウテイ</t>
    </rPh>
    <rPh sb="2" eb="5">
      <t>ジュウソクリツ</t>
    </rPh>
    <phoneticPr fontId="1"/>
  </si>
  <si>
    <t>収定充足率</t>
    <rPh sb="0" eb="1">
      <t>シュウ</t>
    </rPh>
    <rPh sb="1" eb="2">
      <t>テイ</t>
    </rPh>
    <rPh sb="2" eb="5">
      <t>ジュウソクリツ</t>
    </rPh>
    <phoneticPr fontId="1"/>
  </si>
  <si>
    <t>直近年度
目標
未達成</t>
    <rPh sb="0" eb="2">
      <t>チョッキン</t>
    </rPh>
    <rPh sb="2" eb="3">
      <t>ネン</t>
    </rPh>
    <rPh sb="5" eb="7">
      <t>モクヒョウ</t>
    </rPh>
    <rPh sb="8" eb="11">
      <t>ミタッセイ</t>
    </rPh>
    <phoneticPr fontId="1"/>
  </si>
  <si>
    <t>2年連続
目標
未達成</t>
    <phoneticPr fontId="1"/>
  </si>
  <si>
    <t>2年連続
目標
未達成</t>
    <rPh sb="1" eb="2">
      <t>ネン</t>
    </rPh>
    <rPh sb="2" eb="4">
      <t>レンゾク</t>
    </rPh>
    <rPh sb="5" eb="7">
      <t>モクヒョウ</t>
    </rPh>
    <rPh sb="8" eb="9">
      <t>ミ</t>
    </rPh>
    <rPh sb="9" eb="11">
      <t>タッセイ</t>
    </rPh>
    <phoneticPr fontId="1"/>
  </si>
  <si>
    <t>100万円
以上
減少</t>
    <rPh sb="6" eb="8">
      <t>イジョウ</t>
    </rPh>
    <rPh sb="9" eb="10">
      <t>ゲン</t>
    </rPh>
    <rPh sb="10" eb="11">
      <t>ショウ</t>
    </rPh>
    <phoneticPr fontId="1"/>
  </si>
  <si>
    <t>50万円
以上
減少</t>
    <rPh sb="5" eb="7">
      <t>イジョウ</t>
    </rPh>
    <rPh sb="8" eb="9">
      <t>ゲン</t>
    </rPh>
    <rPh sb="9" eb="10">
      <t>ショウ</t>
    </rPh>
    <phoneticPr fontId="1"/>
  </si>
  <si>
    <t>50万円
以上
増加</t>
    <rPh sb="5" eb="7">
      <t>イジョウ</t>
    </rPh>
    <rPh sb="8" eb="9">
      <t>ゾウ</t>
    </rPh>
    <rPh sb="9" eb="10">
      <t>カ</t>
    </rPh>
    <phoneticPr fontId="1"/>
  </si>
  <si>
    <t>2年連続
目標
未達成</t>
    <rPh sb="5" eb="7">
      <t>モクヒョウ</t>
    </rPh>
    <rPh sb="8" eb="9">
      <t>ミ</t>
    </rPh>
    <rPh sb="9" eb="11">
      <t>タッセイ</t>
    </rPh>
    <phoneticPr fontId="1"/>
  </si>
  <si>
    <t>2年連続
目標達成</t>
    <phoneticPr fontId="1"/>
  </si>
  <si>
    <t>－</t>
    <phoneticPr fontId="1"/>
  </si>
  <si>
    <t>事業活動収支計算書【新会計基準】</t>
    <rPh sb="0" eb="2">
      <t>ジギョウ</t>
    </rPh>
    <rPh sb="2" eb="4">
      <t>カツドウ</t>
    </rPh>
    <rPh sb="4" eb="6">
      <t>シュウシ</t>
    </rPh>
    <rPh sb="6" eb="9">
      <t>ケイサンショ</t>
    </rPh>
    <rPh sb="10" eb="11">
      <t>シン</t>
    </rPh>
    <rPh sb="11" eb="13">
      <t>カイケイ</t>
    </rPh>
    <rPh sb="13" eb="15">
      <t>キジュン</t>
    </rPh>
    <phoneticPr fontId="45"/>
  </si>
  <si>
    <t>活動区分資金収支計算書【新会計基準】</t>
    <rPh sb="0" eb="2">
      <t>カツドウ</t>
    </rPh>
    <rPh sb="2" eb="4">
      <t>クブン</t>
    </rPh>
    <rPh sb="4" eb="6">
      <t>シキン</t>
    </rPh>
    <rPh sb="6" eb="8">
      <t>シュウシ</t>
    </rPh>
    <rPh sb="8" eb="11">
      <t>ケイサンショ</t>
    </rPh>
    <phoneticPr fontId="45"/>
  </si>
  <si>
    <t>貸借対照表【新会計基準】</t>
    <rPh sb="0" eb="2">
      <t>タイシャク</t>
    </rPh>
    <rPh sb="2" eb="5">
      <t>タイショウヒョウ</t>
    </rPh>
    <phoneticPr fontId="45"/>
  </si>
  <si>
    <t>自己診断チェックリスト(エクセル版）について</t>
    <phoneticPr fontId="45"/>
  </si>
  <si>
    <t>自己診断チェックリスト(エクセル版）の入力方法</t>
    <phoneticPr fontId="45"/>
  </si>
  <si>
    <t xml:space="preserve">「法人入力シート」、「学校入力シート」に学校法人名、学校名及び決算書等の数値を入力します。入力された数値は各分析シートの該当箇所に自動的に転記されます。 </t>
    <rPh sb="1" eb="3">
      <t>ホウジン</t>
    </rPh>
    <rPh sb="3" eb="5">
      <t>ニュウリョク</t>
    </rPh>
    <rPh sb="11" eb="13">
      <t>ガッコウ</t>
    </rPh>
    <rPh sb="13" eb="15">
      <t>ニュウリョク</t>
    </rPh>
    <rPh sb="20" eb="22">
      <t>ガッコウ</t>
    </rPh>
    <rPh sb="22" eb="24">
      <t>ホウジン</t>
    </rPh>
    <rPh sb="24" eb="25">
      <t>メイ</t>
    </rPh>
    <rPh sb="26" eb="28">
      <t>ガッコウ</t>
    </rPh>
    <rPh sb="28" eb="29">
      <t>メイ</t>
    </rPh>
    <rPh sb="29" eb="30">
      <t>オヨ</t>
    </rPh>
    <rPh sb="31" eb="34">
      <t>ケッサンショ</t>
    </rPh>
    <rPh sb="34" eb="35">
      <t>トウ</t>
    </rPh>
    <rPh sb="36" eb="38">
      <t>スウチ</t>
    </rPh>
    <rPh sb="39" eb="41">
      <t>ニュウリョク</t>
    </rPh>
    <rPh sb="45" eb="47">
      <t>ニュウリョク</t>
    </rPh>
    <rPh sb="50" eb="52">
      <t>スウチ</t>
    </rPh>
    <rPh sb="53" eb="54">
      <t>カク</t>
    </rPh>
    <rPh sb="54" eb="56">
      <t>ブンセキ</t>
    </rPh>
    <rPh sb="60" eb="62">
      <t>ガイトウ</t>
    </rPh>
    <rPh sb="62" eb="64">
      <t>カショ</t>
    </rPh>
    <rPh sb="65" eb="68">
      <t>ジドウテキ</t>
    </rPh>
    <rPh sb="69" eb="71">
      <t>テンキ</t>
    </rPh>
    <phoneticPr fontId="45"/>
  </si>
  <si>
    <t>※</t>
    <phoneticPr fontId="45"/>
  </si>
  <si>
    <t>レーダーチャート</t>
    <phoneticPr fontId="45"/>
  </si>
  <si>
    <t xml:space="preserve">絶対評価、相対評価、趨勢評価が自動表示され、同時に「総括表（法人全体）」及び「総括表（部門）」シートが完成します。   </t>
    <rPh sb="26" eb="29">
      <t>ソウカツヒョウ</t>
    </rPh>
    <rPh sb="32" eb="34">
      <t>ゼンタイ</t>
    </rPh>
    <rPh sb="39" eb="42">
      <t>ソウカツヒョウ</t>
    </rPh>
    <phoneticPr fontId="45"/>
  </si>
  <si>
    <t>l</t>
    <phoneticPr fontId="1"/>
  </si>
  <si>
    <t>p</t>
    <phoneticPr fontId="1"/>
  </si>
  <si>
    <t>n</t>
    <phoneticPr fontId="1"/>
  </si>
  <si>
    <t>m</t>
    <phoneticPr fontId="1"/>
  </si>
  <si>
    <t>q</t>
    <phoneticPr fontId="1"/>
  </si>
  <si>
    <t>r</t>
    <phoneticPr fontId="1"/>
  </si>
  <si>
    <t>e</t>
    <phoneticPr fontId="1"/>
  </si>
  <si>
    <t>f</t>
    <phoneticPr fontId="1"/>
  </si>
  <si>
    <t>i</t>
    <phoneticPr fontId="1"/>
  </si>
  <si>
    <t>k</t>
    <phoneticPr fontId="1"/>
  </si>
  <si>
    <t>o</t>
    <phoneticPr fontId="1"/>
  </si>
  <si>
    <t>h</t>
    <phoneticPr fontId="1"/>
  </si>
  <si>
    <t>g</t>
    <phoneticPr fontId="1"/>
  </si>
  <si>
    <t>j</t>
    <phoneticPr fontId="1"/>
  </si>
  <si>
    <t>法人</t>
    <rPh sb="0" eb="2">
      <t>ホウジン</t>
    </rPh>
    <phoneticPr fontId="45"/>
  </si>
  <si>
    <t>人件費依存率</t>
    <rPh sb="0" eb="3">
      <t>ジンケンヒ</t>
    </rPh>
    <rPh sb="3" eb="5">
      <t>イゾン</t>
    </rPh>
    <phoneticPr fontId="45"/>
  </si>
  <si>
    <t>現在の値</t>
    <rPh sb="0" eb="2">
      <t>ゲンザイ</t>
    </rPh>
    <rPh sb="3" eb="4">
      <t>アタイ</t>
    </rPh>
    <phoneticPr fontId="45"/>
  </si>
  <si>
    <t>◆使い方（法人・部門共通）</t>
  </si>
  <si>
    <t>（2）同系統平均</t>
    <phoneticPr fontId="45"/>
  </si>
  <si>
    <t>（3）目標値として使用する数値</t>
    <rPh sb="3" eb="6">
      <t>モクヒョウチ</t>
    </rPh>
    <rPh sb="9" eb="11">
      <t>シヨウ</t>
    </rPh>
    <rPh sb="13" eb="15">
      <t>スウチ</t>
    </rPh>
    <phoneticPr fontId="45"/>
  </si>
  <si>
    <t>3</t>
    <phoneticPr fontId="45"/>
  </si>
  <si>
    <t>部門</t>
    <rPh sb="0" eb="2">
      <t>ブモン</t>
    </rPh>
    <phoneticPr fontId="45"/>
  </si>
  <si>
    <t>（1）学校で設定した目標値</t>
  </si>
  <si>
    <t>9</t>
    <phoneticPr fontId="45"/>
  </si>
  <si>
    <t>11</t>
    <phoneticPr fontId="45"/>
  </si>
  <si>
    <t>13</t>
    <phoneticPr fontId="45"/>
  </si>
  <si>
    <t>14</t>
    <phoneticPr fontId="45"/>
  </si>
  <si>
    <t>（2）同系統平均</t>
    <phoneticPr fontId="45"/>
  </si>
  <si>
    <t>4</t>
    <phoneticPr fontId="45"/>
  </si>
  <si>
    <t>5</t>
    <phoneticPr fontId="45"/>
  </si>
  <si>
    <t>6</t>
    <phoneticPr fontId="45"/>
  </si>
  <si>
    <t>10</t>
    <phoneticPr fontId="45"/>
  </si>
  <si>
    <t>11</t>
    <phoneticPr fontId="45"/>
  </si>
  <si>
    <t>12</t>
    <phoneticPr fontId="45"/>
  </si>
  <si>
    <t>(参考)
現在の相対評価</t>
    <rPh sb="5" eb="7">
      <t>ゲンザイ</t>
    </rPh>
    <rPh sb="8" eb="10">
      <t>ソウタイ</t>
    </rPh>
    <rPh sb="10" eb="11">
      <t>ヒョウ</t>
    </rPh>
    <rPh sb="11" eb="12">
      <t>カ</t>
    </rPh>
    <phoneticPr fontId="45"/>
  </si>
  <si>
    <t>（1）学校で設定した
目標値</t>
    <phoneticPr fontId="45"/>
  </si>
  <si>
    <r>
      <t>　絶対評価では</t>
    </r>
    <r>
      <rPr>
        <u/>
        <sz val="11"/>
        <color theme="1"/>
        <rFont val="ＭＳ Ｐゴシック"/>
        <family val="3"/>
        <charset val="128"/>
        <scheme val="minor"/>
      </rPr>
      <t>目標値の設定が必要な項目</t>
    </r>
    <r>
      <rPr>
        <sz val="11"/>
        <color theme="1"/>
        <rFont val="ＭＳ Ｐゴシック"/>
        <family val="2"/>
        <charset val="128"/>
        <scheme val="minor"/>
      </rPr>
      <t>があります。本シートでその値の入力を行います。</t>
    </r>
    <phoneticPr fontId="45"/>
  </si>
  <si>
    <t>「入力方法」、「法人入力ｼｰﾄ」、「学校入力ｼｰﾄ」、「目標値入力ｼｰﾄ」は入力補助用のシートです。</t>
    <rPh sb="1" eb="3">
      <t>ニュウリョク</t>
    </rPh>
    <rPh sb="3" eb="5">
      <t>ホウホウ</t>
    </rPh>
    <rPh sb="8" eb="10">
      <t>ホウジン</t>
    </rPh>
    <rPh sb="10" eb="12">
      <t>ニュウリョク</t>
    </rPh>
    <rPh sb="18" eb="20">
      <t>ガッコウ</t>
    </rPh>
    <rPh sb="20" eb="22">
      <t>ニュウリョク</t>
    </rPh>
    <rPh sb="30" eb="31">
      <t>アタイ</t>
    </rPh>
    <rPh sb="38" eb="40">
      <t>ニュウリョク</t>
    </rPh>
    <rPh sb="40" eb="43">
      <t>ホジョヨウ</t>
    </rPh>
    <phoneticPr fontId="45"/>
  </si>
  <si>
    <t>（大・短編）</t>
    <rPh sb="1" eb="2">
      <t>ダイ</t>
    </rPh>
    <rPh sb="3" eb="4">
      <t>タン</t>
    </rPh>
    <rPh sb="4" eb="5">
      <t>ヘン</t>
    </rPh>
    <phoneticPr fontId="45"/>
  </si>
  <si>
    <t>チェック欄</t>
    <rPh sb="4" eb="5">
      <t>ラン</t>
    </rPh>
    <phoneticPr fontId="45"/>
  </si>
  <si>
    <t>主　な　項　目</t>
    <rPh sb="4" eb="5">
      <t>コウ</t>
    </rPh>
    <rPh sb="6" eb="7">
      <t>メ</t>
    </rPh>
    <phoneticPr fontId="45"/>
  </si>
  <si>
    <t>人件費比率が上昇傾向にないか</t>
  </si>
  <si>
    <t>労働組合に対する適切な情報公開と説明により経営方針の理解が得られているか</t>
  </si>
  <si>
    <t>教職員研修（ＦＤ、ＳＤ）組織的に実施しているか</t>
  </si>
  <si>
    <t>人事考課を行っている場合に、適正な基準に基づき行われているか</t>
  </si>
  <si>
    <t>5.財務体質の改善</t>
    <rPh sb="2" eb="4">
      <t>ザイム</t>
    </rPh>
    <rPh sb="4" eb="6">
      <t>タイシツ</t>
    </rPh>
    <rPh sb="7" eb="9">
      <t>カイゼン</t>
    </rPh>
    <phoneticPr fontId="45"/>
  </si>
  <si>
    <t>資金繰表等を作成し、キャッシュフローの動向を常に把握している</t>
    <rPh sb="0" eb="2">
      <t>シキン</t>
    </rPh>
    <rPh sb="2" eb="3">
      <t>グ</t>
    </rPh>
    <rPh sb="22" eb="23">
      <t>ツネ</t>
    </rPh>
    <rPh sb="24" eb="26">
      <t>ハアク</t>
    </rPh>
    <phoneticPr fontId="45"/>
  </si>
  <si>
    <t>月次試算表等を作成し、キャッシュフローの動向を把握しているか</t>
  </si>
  <si>
    <t>人件費の適正化や経費の抑制・縮減のための具体的方策を立て、実行している</t>
    <rPh sb="0" eb="3">
      <t>ジンケンヒ</t>
    </rPh>
    <rPh sb="4" eb="7">
      <t>テキセイカ</t>
    </rPh>
    <rPh sb="8" eb="10">
      <t>ケイヒ</t>
    </rPh>
    <rPh sb="11" eb="13">
      <t>ヨクセイ</t>
    </rPh>
    <rPh sb="14" eb="16">
      <t>シュクゲン</t>
    </rPh>
    <rPh sb="20" eb="23">
      <t>グタイテキ</t>
    </rPh>
    <rPh sb="23" eb="24">
      <t>ホウ</t>
    </rPh>
    <rPh sb="24" eb="25">
      <t>サク</t>
    </rPh>
    <rPh sb="26" eb="27">
      <t>タ</t>
    </rPh>
    <rPh sb="29" eb="31">
      <t>ジッコウ</t>
    </rPh>
    <phoneticPr fontId="45"/>
  </si>
  <si>
    <t>6.教学内容の改善</t>
    <rPh sb="2" eb="4">
      <t>キョウガク</t>
    </rPh>
    <rPh sb="4" eb="6">
      <t>ナイヨウ</t>
    </rPh>
    <rPh sb="7" eb="9">
      <t>カイゼン</t>
    </rPh>
    <phoneticPr fontId="45"/>
  </si>
  <si>
    <t>単位互換や留学制度等により、国内外の大学等との連携を進めている</t>
    <rPh sb="0" eb="2">
      <t>タンイ</t>
    </rPh>
    <rPh sb="2" eb="4">
      <t>ゴカン</t>
    </rPh>
    <rPh sb="5" eb="7">
      <t>リュウガク</t>
    </rPh>
    <rPh sb="7" eb="9">
      <t>セイド</t>
    </rPh>
    <rPh sb="9" eb="10">
      <t>トウ</t>
    </rPh>
    <rPh sb="14" eb="17">
      <t>コクナイガイ</t>
    </rPh>
    <rPh sb="18" eb="21">
      <t>ダイガクナド</t>
    </rPh>
    <rPh sb="23" eb="25">
      <t>レンケイ</t>
    </rPh>
    <rPh sb="26" eb="27">
      <t>スス</t>
    </rPh>
    <phoneticPr fontId="45"/>
  </si>
  <si>
    <t>7.学生への支援</t>
    <rPh sb="2" eb="4">
      <t>ガクセイ</t>
    </rPh>
    <rPh sb="6" eb="8">
      <t>シエン</t>
    </rPh>
    <phoneticPr fontId="45"/>
  </si>
  <si>
    <t>個別の学生の状況を把握し、中途退学や留年等を防ぐための有効な対策を実施している</t>
    <rPh sb="0" eb="2">
      <t>コベツ</t>
    </rPh>
    <rPh sb="3" eb="5">
      <t>ガクセイ</t>
    </rPh>
    <rPh sb="6" eb="8">
      <t>ジョウキョウ</t>
    </rPh>
    <rPh sb="9" eb="11">
      <t>ハアク</t>
    </rPh>
    <rPh sb="13" eb="15">
      <t>チュウト</t>
    </rPh>
    <rPh sb="15" eb="17">
      <t>タイガク</t>
    </rPh>
    <rPh sb="18" eb="20">
      <t>リュウネン</t>
    </rPh>
    <rPh sb="20" eb="21">
      <t>トウ</t>
    </rPh>
    <rPh sb="22" eb="23">
      <t>フセ</t>
    </rPh>
    <rPh sb="27" eb="29">
      <t>ユウコウ</t>
    </rPh>
    <rPh sb="30" eb="32">
      <t>タイサク</t>
    </rPh>
    <rPh sb="33" eb="35">
      <t>ジッシ</t>
    </rPh>
    <phoneticPr fontId="45"/>
  </si>
  <si>
    <t>「管理運営CL」シートの管理運営に関するチェックリストの各項目をチェックします。</t>
    <rPh sb="1" eb="3">
      <t>カンリ</t>
    </rPh>
    <rPh sb="3" eb="5">
      <t>ウンエイ</t>
    </rPh>
    <rPh sb="28" eb="31">
      <t>カクコウモク</t>
    </rPh>
    <phoneticPr fontId="45"/>
  </si>
  <si>
    <t>経常収支差額</t>
    <rPh sb="0" eb="2">
      <t>ケイジョウ</t>
    </rPh>
    <rPh sb="2" eb="4">
      <t>シュウシ</t>
    </rPh>
    <rPh sb="4" eb="6">
      <t>サガク</t>
    </rPh>
    <phoneticPr fontId="45"/>
  </si>
  <si>
    <t>[減価償却累計額の内訳を記入]※有形固定資産のみ</t>
    <rPh sb="1" eb="3">
      <t>ゲンカ</t>
    </rPh>
    <rPh sb="3" eb="5">
      <t>ショウキャク</t>
    </rPh>
    <rPh sb="5" eb="7">
      <t>ルイケイ</t>
    </rPh>
    <rPh sb="7" eb="8">
      <t>ガク</t>
    </rPh>
    <rPh sb="9" eb="11">
      <t>ウチワケ</t>
    </rPh>
    <rPh sb="12" eb="14">
      <t>キニュウ</t>
    </rPh>
    <rPh sb="16" eb="18">
      <t>ユウケイ</t>
    </rPh>
    <rPh sb="18" eb="20">
      <t>コテイ</t>
    </rPh>
    <rPh sb="20" eb="22">
      <t>シサン</t>
    </rPh>
    <phoneticPr fontId="45"/>
  </si>
  <si>
    <t>　計</t>
    <rPh sb="1" eb="2">
      <t>ケイ</t>
    </rPh>
    <phoneticPr fontId="1"/>
  </si>
  <si>
    <t>※　外部負債＝借入金＋学校債＋未払金＋手形債務</t>
    <rPh sb="2" eb="4">
      <t>ガイブ</t>
    </rPh>
    <rPh sb="4" eb="6">
      <t>フサイ</t>
    </rPh>
    <rPh sb="7" eb="9">
      <t>カリイレ</t>
    </rPh>
    <rPh sb="9" eb="10">
      <t>キン</t>
    </rPh>
    <rPh sb="11" eb="13">
      <t>ガッコウ</t>
    </rPh>
    <rPh sb="13" eb="14">
      <t>サイ</t>
    </rPh>
    <rPh sb="15" eb="16">
      <t>ミ</t>
    </rPh>
    <rPh sb="16" eb="17">
      <t>バライ</t>
    </rPh>
    <rPh sb="17" eb="18">
      <t>キン</t>
    </rPh>
    <rPh sb="19" eb="21">
      <t>テガタ</t>
    </rPh>
    <rPh sb="21" eb="23">
      <t>サイム</t>
    </rPh>
    <phoneticPr fontId="1"/>
  </si>
  <si>
    <t>☆　その他の固定資産のうち、有価証券、各種引当特定資産以外で運用資産に相当するもの（長期性預金など）があれば加えても構いません。</t>
    <phoneticPr fontId="1"/>
  </si>
  <si>
    <t>※2)外部負債=借入金+学校債+未払金+手形債務</t>
    <rPh sb="3" eb="5">
      <t>ガイブ</t>
    </rPh>
    <rPh sb="5" eb="7">
      <t>フサイ</t>
    </rPh>
    <rPh sb="8" eb="10">
      <t>カリイレ</t>
    </rPh>
    <rPh sb="10" eb="11">
      <t>キン</t>
    </rPh>
    <rPh sb="12" eb="14">
      <t>ガッコウ</t>
    </rPh>
    <rPh sb="14" eb="15">
      <t>サイ</t>
    </rPh>
    <rPh sb="16" eb="17">
      <t>ミ</t>
    </rPh>
    <rPh sb="17" eb="18">
      <t>バライ</t>
    </rPh>
    <rPh sb="18" eb="19">
      <t>キン</t>
    </rPh>
    <rPh sb="20" eb="22">
      <t>テガタ</t>
    </rPh>
    <rPh sb="22" eb="24">
      <t>サイム</t>
    </rPh>
    <phoneticPr fontId="1"/>
  </si>
  <si>
    <t>10P以上増加
(5P)</t>
    <rPh sb="3" eb="5">
      <t>イジョウ</t>
    </rPh>
    <rPh sb="5" eb="7">
      <t>ゾウカ</t>
    </rPh>
    <phoneticPr fontId="1"/>
  </si>
  <si>
    <t>5P以上増加
(3P)</t>
    <rPh sb="2" eb="4">
      <t>イジョウ</t>
    </rPh>
    <rPh sb="4" eb="6">
      <t>ゾウカ</t>
    </rPh>
    <phoneticPr fontId="1"/>
  </si>
  <si>
    <t>5～△5P
増減
(3～△3P)</t>
    <rPh sb="6" eb="8">
      <t>ゾウゲン</t>
    </rPh>
    <phoneticPr fontId="1"/>
  </si>
  <si>
    <t>5P以上減少
(3P)</t>
    <rPh sb="2" eb="4">
      <t>イジョウ</t>
    </rPh>
    <rPh sb="4" eb="6">
      <t>ゲンショウ</t>
    </rPh>
    <phoneticPr fontId="1"/>
  </si>
  <si>
    <t>10P以上減少
(5P)</t>
    <rPh sb="3" eb="5">
      <t>イジョウ</t>
    </rPh>
    <rPh sb="5" eb="7">
      <t>ゲンショウ</t>
    </rPh>
    <phoneticPr fontId="1"/>
  </si>
  <si>
    <t>10P
以上
増加</t>
    <rPh sb="4" eb="6">
      <t>イジョウ</t>
    </rPh>
    <rPh sb="7" eb="9">
      <t>ゾウカ</t>
    </rPh>
    <phoneticPr fontId="1"/>
  </si>
  <si>
    <t>10P
以上
増加</t>
    <rPh sb="4" eb="6">
      <t>イジョウ</t>
    </rPh>
    <phoneticPr fontId="1"/>
  </si>
  <si>
    <t>5P
以上
増加</t>
    <rPh sb="3" eb="5">
      <t>イジョウ</t>
    </rPh>
    <phoneticPr fontId="1"/>
  </si>
  <si>
    <t>5P
以上
減少</t>
    <rPh sb="3" eb="5">
      <t>イジョウ</t>
    </rPh>
    <rPh sb="6" eb="8">
      <t>ゲンショウ</t>
    </rPh>
    <phoneticPr fontId="1"/>
  </si>
  <si>
    <t>10P
以上
減少</t>
    <rPh sb="4" eb="6">
      <t>イジョウ</t>
    </rPh>
    <rPh sb="7" eb="9">
      <t>ゲンショウ</t>
    </rPh>
    <phoneticPr fontId="1"/>
  </si>
  <si>
    <t>10P以上増加</t>
    <rPh sb="3" eb="5">
      <t>イジョウ</t>
    </rPh>
    <phoneticPr fontId="1"/>
  </si>
  <si>
    <t>5P以上増加</t>
    <rPh sb="2" eb="4">
      <t>イジョウ</t>
    </rPh>
    <phoneticPr fontId="1"/>
  </si>
  <si>
    <t>5P以上減少</t>
    <rPh sb="2" eb="4">
      <t>イジョウ</t>
    </rPh>
    <phoneticPr fontId="1"/>
  </si>
  <si>
    <t>10P以上減少</t>
    <rPh sb="3" eb="5">
      <t>イジョウ</t>
    </rPh>
    <phoneticPr fontId="1"/>
  </si>
  <si>
    <t xml:space="preserve">   その他の有形固定資産（図書除く）</t>
    <rPh sb="5" eb="6">
      <t>タ</t>
    </rPh>
    <rPh sb="7" eb="9">
      <t>ユウケイ</t>
    </rPh>
    <rPh sb="9" eb="11">
      <t>コテイ</t>
    </rPh>
    <rPh sb="11" eb="13">
      <t>シサン</t>
    </rPh>
    <rPh sb="14" eb="16">
      <t>トショ</t>
    </rPh>
    <rPh sb="16" eb="17">
      <t>ノゾ</t>
    </rPh>
    <phoneticPr fontId="45"/>
  </si>
  <si>
    <t>学校法人名を入力してください→</t>
    <rPh sb="0" eb="2">
      <t>ガッコウ</t>
    </rPh>
    <rPh sb="2" eb="4">
      <t>ホウジン</t>
    </rPh>
    <rPh sb="4" eb="5">
      <t>メイ</t>
    </rPh>
    <rPh sb="6" eb="8">
      <t>ニュウリョク</t>
    </rPh>
    <phoneticPr fontId="45"/>
  </si>
  <si>
    <t>経常収支差額比率</t>
  </si>
  <si>
    <t>学校名を入力してください→</t>
    <rPh sb="0" eb="2">
      <t>ガッコウ</t>
    </rPh>
    <rPh sb="2" eb="3">
      <t>メイ</t>
    </rPh>
    <rPh sb="3" eb="4">
      <t>ジンメイ</t>
    </rPh>
    <rPh sb="4" eb="6">
      <t>ニュウリョク</t>
    </rPh>
    <phoneticPr fontId="45"/>
  </si>
  <si>
    <t>総括表（法人全体）へ戻る</t>
    <rPh sb="0" eb="3">
      <t>ソウカツヒョウ</t>
    </rPh>
    <rPh sb="4" eb="6">
      <t>ホウジン</t>
    </rPh>
    <rPh sb="6" eb="8">
      <t>ゼンタイ</t>
    </rPh>
    <rPh sb="10" eb="11">
      <t>モド</t>
    </rPh>
    <phoneticPr fontId="1"/>
  </si>
  <si>
    <t>総括表（部門）へ戻る</t>
  </si>
  <si>
    <t>1年以内償還予定学校債</t>
    <rPh sb="1" eb="2">
      <t>ネン</t>
    </rPh>
    <rPh sb="2" eb="4">
      <t>イナイ</t>
    </rPh>
    <rPh sb="4" eb="6">
      <t>ショウカン</t>
    </rPh>
    <rPh sb="6" eb="8">
      <t>ヨテイ</t>
    </rPh>
    <rPh sb="8" eb="10">
      <t>ガッコウ</t>
    </rPh>
    <rPh sb="10" eb="11">
      <t>サイ</t>
    </rPh>
    <phoneticPr fontId="45"/>
  </si>
  <si>
    <t>10P以上増加</t>
    <rPh sb="3" eb="5">
      <t>イジョウ</t>
    </rPh>
    <rPh sb="5" eb="6">
      <t>ゾウ</t>
    </rPh>
    <rPh sb="6" eb="7">
      <t>カ</t>
    </rPh>
    <phoneticPr fontId="1"/>
  </si>
  <si>
    <t>5P以上減少</t>
    <rPh sb="2" eb="4">
      <t>イジョウ</t>
    </rPh>
    <rPh sb="4" eb="5">
      <t>ゲン</t>
    </rPh>
    <rPh sb="5" eb="6">
      <t>ショウ</t>
    </rPh>
    <phoneticPr fontId="1"/>
  </si>
  <si>
    <t>10P以上減少</t>
    <rPh sb="3" eb="5">
      <t>イジョウ</t>
    </rPh>
    <rPh sb="5" eb="6">
      <t>ゲン</t>
    </rPh>
    <rPh sb="6" eb="7">
      <t>ショウ</t>
    </rPh>
    <phoneticPr fontId="1"/>
  </si>
  <si>
    <r>
      <t xml:space="preserve">趨勢評価
</t>
    </r>
    <r>
      <rPr>
        <sz val="8"/>
        <color theme="1"/>
        <rFont val="ＭＳ ゴシック"/>
        <family val="3"/>
        <charset val="128"/>
      </rPr>
      <t>（%）</t>
    </r>
    <rPh sb="0" eb="2">
      <t>スウセイ</t>
    </rPh>
    <rPh sb="2" eb="4">
      <t>ヒョウカ</t>
    </rPh>
    <phoneticPr fontId="1"/>
  </si>
  <si>
    <t>10%以上増加</t>
    <rPh sb="3" eb="5">
      <t>イジョウ</t>
    </rPh>
    <rPh sb="5" eb="6">
      <t>ゾウ</t>
    </rPh>
    <rPh sb="6" eb="7">
      <t>カ</t>
    </rPh>
    <phoneticPr fontId="1"/>
  </si>
  <si>
    <t>5～△5%
増減</t>
    <rPh sb="6" eb="8">
      <t>ゾウゲン</t>
    </rPh>
    <phoneticPr fontId="1"/>
  </si>
  <si>
    <t>5%以上減少</t>
    <rPh sb="2" eb="4">
      <t>イジョウ</t>
    </rPh>
    <phoneticPr fontId="1"/>
  </si>
  <si>
    <t>10%以上減少</t>
    <rPh sb="3" eb="5">
      <t>イジョウ</t>
    </rPh>
    <phoneticPr fontId="1"/>
  </si>
  <si>
    <t>5%以上増加</t>
    <rPh sb="2" eb="4">
      <t>イジョウ</t>
    </rPh>
    <rPh sb="4" eb="5">
      <t>ゾウ</t>
    </rPh>
    <rPh sb="5" eb="6">
      <t>カ</t>
    </rPh>
    <phoneticPr fontId="1"/>
  </si>
  <si>
    <t>※2)短大法人の絶対評価は（）内の数値になります。</t>
    <rPh sb="3" eb="5">
      <t>タンダイ</t>
    </rPh>
    <rPh sb="5" eb="7">
      <t>ホウジン</t>
    </rPh>
    <rPh sb="8" eb="10">
      <t>ゼッタイ</t>
    </rPh>
    <rPh sb="10" eb="12">
      <t>ヒョウカ</t>
    </rPh>
    <phoneticPr fontId="1"/>
  </si>
  <si>
    <t>10%以上減少</t>
    <rPh sb="3" eb="5">
      <t>イジョウ</t>
    </rPh>
    <rPh sb="5" eb="7">
      <t>ゲンショウ</t>
    </rPh>
    <phoneticPr fontId="1"/>
  </si>
  <si>
    <t>5%以上減少</t>
    <rPh sb="2" eb="4">
      <t>イジョウ</t>
    </rPh>
    <rPh sb="4" eb="6">
      <t>ゲンショウ</t>
    </rPh>
    <phoneticPr fontId="1"/>
  </si>
  <si>
    <t>5%以上増加</t>
    <rPh sb="2" eb="4">
      <t>イジョウ</t>
    </rPh>
    <rPh sb="4" eb="6">
      <t>ゾウカ</t>
    </rPh>
    <phoneticPr fontId="1"/>
  </si>
  <si>
    <t>10%以上増加</t>
    <rPh sb="3" eb="5">
      <t>イジョウ</t>
    </rPh>
    <rPh sb="5" eb="7">
      <t>ゾウカ</t>
    </rPh>
    <phoneticPr fontId="1"/>
  </si>
  <si>
    <t>10%以上
増加</t>
    <rPh sb="3" eb="5">
      <t>イジョウ</t>
    </rPh>
    <phoneticPr fontId="1"/>
  </si>
  <si>
    <t>5%以上
増加</t>
    <rPh sb="2" eb="4">
      <t>イジョウ</t>
    </rPh>
    <phoneticPr fontId="1"/>
  </si>
  <si>
    <t>5%以上
減少</t>
    <rPh sb="2" eb="4">
      <t>イジョウ</t>
    </rPh>
    <phoneticPr fontId="1"/>
  </si>
  <si>
    <t>10%以上
減少</t>
    <rPh sb="3" eb="5">
      <t>イジョウ</t>
    </rPh>
    <phoneticPr fontId="1"/>
  </si>
  <si>
    <t>0.3P以上減少
（0.2P）</t>
    <rPh sb="4" eb="6">
      <t>イジョウ</t>
    </rPh>
    <rPh sb="6" eb="7">
      <t>ゲン</t>
    </rPh>
    <rPh sb="7" eb="8">
      <t>ショウ</t>
    </rPh>
    <phoneticPr fontId="1"/>
  </si>
  <si>
    <t>0.5P以上減少
（0.3P）</t>
    <rPh sb="4" eb="6">
      <t>イジョウ</t>
    </rPh>
    <rPh sb="6" eb="7">
      <t>ゲン</t>
    </rPh>
    <rPh sb="7" eb="8">
      <t>ショウ</t>
    </rPh>
    <phoneticPr fontId="1"/>
  </si>
  <si>
    <t>0.5P以上増加
(0.3P)</t>
    <rPh sb="4" eb="6">
      <t>イジョウ</t>
    </rPh>
    <rPh sb="6" eb="7">
      <t>ゾウ</t>
    </rPh>
    <rPh sb="7" eb="8">
      <t>カ</t>
    </rPh>
    <phoneticPr fontId="1"/>
  </si>
  <si>
    <t>0.3P以上増加
（0.2P）</t>
    <rPh sb="4" eb="6">
      <t>イジョウ</t>
    </rPh>
    <rPh sb="6" eb="7">
      <t>ゾウ</t>
    </rPh>
    <rPh sb="7" eb="8">
      <t>カ</t>
    </rPh>
    <phoneticPr fontId="1"/>
  </si>
  <si>
    <t>2年連続
4年以上
（2年）</t>
    <rPh sb="1" eb="2">
      <t>ネン</t>
    </rPh>
    <rPh sb="2" eb="4">
      <t>レンゾク</t>
    </rPh>
    <rPh sb="6" eb="7">
      <t>ネン</t>
    </rPh>
    <rPh sb="7" eb="9">
      <t>イジョウ</t>
    </rPh>
    <rPh sb="12" eb="13">
      <t>ネン</t>
    </rPh>
    <phoneticPr fontId="1"/>
  </si>
  <si>
    <t>直近年度
4年以上
（2年）</t>
    <rPh sb="0" eb="2">
      <t>チョッキン</t>
    </rPh>
    <rPh sb="2" eb="3">
      <t>ネン</t>
    </rPh>
    <rPh sb="6" eb="7">
      <t>ネン</t>
    </rPh>
    <rPh sb="7" eb="9">
      <t>イジョウ</t>
    </rPh>
    <rPh sb="12" eb="13">
      <t>ネン</t>
    </rPh>
    <phoneticPr fontId="1"/>
  </si>
  <si>
    <t>直近年度
4年未満
（2年）</t>
    <rPh sb="0" eb="2">
      <t>チョッキン</t>
    </rPh>
    <rPh sb="2" eb="3">
      <t>ネン</t>
    </rPh>
    <rPh sb="6" eb="7">
      <t>ネン</t>
    </rPh>
    <rPh sb="7" eb="9">
      <t>ミマン</t>
    </rPh>
    <rPh sb="12" eb="13">
      <t>ネン</t>
    </rPh>
    <phoneticPr fontId="1"/>
  </si>
  <si>
    <t>2年連続
4年未満
（2年）</t>
    <rPh sb="1" eb="2">
      <t>ネン</t>
    </rPh>
    <rPh sb="2" eb="4">
      <t>レンゾク</t>
    </rPh>
    <rPh sb="4" eb="5">
      <t>ネンド</t>
    </rPh>
    <rPh sb="6" eb="7">
      <t>ネン</t>
    </rPh>
    <rPh sb="7" eb="9">
      <t>ミマン</t>
    </rPh>
    <rPh sb="12" eb="13">
      <t>ネン</t>
    </rPh>
    <phoneticPr fontId="1"/>
  </si>
  <si>
    <t>自己診断チェックリストの本体は「表紙」シートから「管理運営CL」シートまでとなります。</t>
    <rPh sb="0" eb="2">
      <t>ジコ</t>
    </rPh>
    <rPh sb="2" eb="4">
      <t>シンダン</t>
    </rPh>
    <rPh sb="12" eb="14">
      <t>ホンタイ</t>
    </rPh>
    <rPh sb="16" eb="18">
      <t>ヒョウシ</t>
    </rPh>
    <rPh sb="25" eb="27">
      <t>カンリ</t>
    </rPh>
    <rPh sb="27" eb="29">
      <t>ウンエイ</t>
    </rPh>
    <phoneticPr fontId="45"/>
  </si>
  <si>
    <t>10年以内を安定的に維持</t>
    <rPh sb="2" eb="3">
      <t>ネン</t>
    </rPh>
    <rPh sb="3" eb="5">
      <t>イナイ</t>
    </rPh>
    <rPh sb="6" eb="8">
      <t>アンテイ</t>
    </rPh>
    <rPh sb="8" eb="9">
      <t>テキ</t>
    </rPh>
    <rPh sb="10" eb="12">
      <t>イジ</t>
    </rPh>
    <phoneticPr fontId="45"/>
  </si>
  <si>
    <t>直近年度は10年以内</t>
    <rPh sb="0" eb="2">
      <t>チョッキン</t>
    </rPh>
    <rPh sb="2" eb="4">
      <t>ネンド</t>
    </rPh>
    <rPh sb="7" eb="8">
      <t>ネン</t>
    </rPh>
    <rPh sb="8" eb="10">
      <t>イナイ</t>
    </rPh>
    <phoneticPr fontId="45"/>
  </si>
  <si>
    <t>直近年度は10年超</t>
    <rPh sb="7" eb="8">
      <t>ネン</t>
    </rPh>
    <rPh sb="8" eb="9">
      <t>チョウ</t>
    </rPh>
    <phoneticPr fontId="45"/>
  </si>
  <si>
    <t>10年超が連続</t>
    <rPh sb="2" eb="3">
      <t>ネン</t>
    </rPh>
    <rPh sb="3" eb="4">
      <t>チョウ</t>
    </rPh>
    <phoneticPr fontId="45"/>
  </si>
  <si>
    <t>絶対評価</t>
    <rPh sb="0" eb="2">
      <t>ゼッタイ</t>
    </rPh>
    <rPh sb="2" eb="4">
      <t>ヒョウカ</t>
    </rPh>
    <phoneticPr fontId="45"/>
  </si>
  <si>
    <t>～</t>
  </si>
  <si>
    <t>相対評価</t>
    <rPh sb="0" eb="2">
      <t>ソウタイ</t>
    </rPh>
    <rPh sb="2" eb="4">
      <t>ヒョウカ</t>
    </rPh>
    <phoneticPr fontId="45"/>
  </si>
  <si>
    <t>直近年度は100％～200％</t>
    <rPh sb="0" eb="2">
      <t>チョッキン</t>
    </rPh>
    <rPh sb="2" eb="4">
      <t>ネンド</t>
    </rPh>
    <phoneticPr fontId="45"/>
  </si>
  <si>
    <t>８．流動比率</t>
    <rPh sb="2" eb="4">
      <t>リュウドウ</t>
    </rPh>
    <rPh sb="4" eb="5">
      <t>ヒ</t>
    </rPh>
    <rPh sb="5" eb="6">
      <t>リツ</t>
    </rPh>
    <phoneticPr fontId="45"/>
  </si>
  <si>
    <t>４年以上を安定的に維持</t>
    <rPh sb="1" eb="4">
      <t>ネンイジョウ</t>
    </rPh>
    <rPh sb="5" eb="7">
      <t>アンテイ</t>
    </rPh>
    <rPh sb="7" eb="8">
      <t>テキ</t>
    </rPh>
    <rPh sb="9" eb="11">
      <t>イジ</t>
    </rPh>
    <phoneticPr fontId="45"/>
  </si>
  <si>
    <t>直近年度は４年以上</t>
    <rPh sb="0" eb="2">
      <t>チョッキン</t>
    </rPh>
    <rPh sb="2" eb="4">
      <t>ネンド</t>
    </rPh>
    <rPh sb="6" eb="9">
      <t>ネンイジョウ</t>
    </rPh>
    <phoneticPr fontId="45"/>
  </si>
  <si>
    <t>直近年度は４年未満</t>
    <rPh sb="6" eb="7">
      <t>ネン</t>
    </rPh>
    <phoneticPr fontId="45"/>
  </si>
  <si>
    <t>４年未満が連続</t>
    <rPh sb="1" eb="2">
      <t>ネン</t>
    </rPh>
    <rPh sb="2" eb="4">
      <t>ミマン</t>
    </rPh>
    <phoneticPr fontId="45"/>
  </si>
  <si>
    <t>100％以上を安定的に維持</t>
  </si>
  <si>
    <t>―</t>
  </si>
  <si>
    <t>100％未満が連続</t>
  </si>
  <si>
    <t>５．積立率</t>
    <rPh sb="2" eb="4">
      <t>ツミタテ</t>
    </rPh>
    <rPh sb="4" eb="5">
      <t>リツ</t>
    </rPh>
    <phoneticPr fontId="45"/>
  </si>
  <si>
    <t>5ポイント以上増加</t>
    <rPh sb="7" eb="8">
      <t>ゾウ</t>
    </rPh>
    <rPh sb="8" eb="9">
      <t>カ</t>
    </rPh>
    <phoneticPr fontId="45"/>
  </si>
  <si>
    <t>2.5ポイント以上増加</t>
    <rPh sb="9" eb="10">
      <t>ゾウ</t>
    </rPh>
    <rPh sb="10" eb="11">
      <t>カ</t>
    </rPh>
    <phoneticPr fontId="45"/>
  </si>
  <si>
    <t>2.5ポイント以上減少</t>
    <rPh sb="9" eb="10">
      <t>ゲン</t>
    </rPh>
    <rPh sb="10" eb="11">
      <t>ショウ</t>
    </rPh>
    <phoneticPr fontId="45"/>
  </si>
  <si>
    <t>5ポイント以上減少</t>
    <rPh sb="7" eb="8">
      <t>ゲン</t>
    </rPh>
    <rPh sb="8" eb="9">
      <t>ショウ</t>
    </rPh>
    <phoneticPr fontId="45"/>
  </si>
  <si>
    <t>10ポイント以上減少</t>
    <rPh sb="8" eb="9">
      <t>ゲン</t>
    </rPh>
    <rPh sb="9" eb="10">
      <t>ショウ</t>
    </rPh>
    <phoneticPr fontId="45"/>
  </si>
  <si>
    <t>5ポイント以上減少</t>
    <rPh sb="7" eb="9">
      <t>ゲンショウ</t>
    </rPh>
    <phoneticPr fontId="45"/>
  </si>
  <si>
    <t>5～△5ポイント増減</t>
    <rPh sb="8" eb="10">
      <t>ゾウゲン</t>
    </rPh>
    <phoneticPr fontId="45"/>
  </si>
  <si>
    <t>10ポイント以上増加</t>
    <rPh sb="8" eb="10">
      <t>ゾウカ</t>
    </rPh>
    <phoneticPr fontId="45"/>
  </si>
  <si>
    <t>３．人件費依存率</t>
    <rPh sb="2" eb="5">
      <t>ジンケンヒ</t>
    </rPh>
    <rPh sb="5" eb="7">
      <t>イゾン</t>
    </rPh>
    <phoneticPr fontId="45"/>
  </si>
  <si>
    <t>別　表</t>
    <rPh sb="0" eb="1">
      <t>ベツ</t>
    </rPh>
    <rPh sb="2" eb="3">
      <t>オモテ</t>
    </rPh>
    <phoneticPr fontId="45"/>
  </si>
  <si>
    <t>評価早見表【大学法人】</t>
    <rPh sb="0" eb="2">
      <t>ヒョウカ</t>
    </rPh>
    <rPh sb="2" eb="4">
      <t>ハヤミ</t>
    </rPh>
    <rPh sb="4" eb="5">
      <t>ヒョウ</t>
    </rPh>
    <rPh sb="6" eb="8">
      <t>ダイガク</t>
    </rPh>
    <rPh sb="8" eb="10">
      <t>ホウジン</t>
    </rPh>
    <phoneticPr fontId="45"/>
  </si>
  <si>
    <r>
      <t>相対評価</t>
    </r>
    <r>
      <rPr>
        <sz val="6"/>
        <rFont val="ＭＳ Ｐゴシック"/>
        <family val="3"/>
        <charset val="128"/>
      </rPr>
      <t>（18）</t>
    </r>
    <rPh sb="0" eb="2">
      <t>ソウタイ</t>
    </rPh>
    <rPh sb="2" eb="4">
      <t>ヒョウカ</t>
    </rPh>
    <phoneticPr fontId="45"/>
  </si>
  <si>
    <r>
      <t>相対評価</t>
    </r>
    <r>
      <rPr>
        <sz val="6"/>
        <rFont val="ＭＳ Ｐゴシック"/>
        <family val="3"/>
        <charset val="128"/>
      </rPr>
      <t>（17）</t>
    </r>
    <rPh sb="0" eb="2">
      <t>ソウタイ</t>
    </rPh>
    <rPh sb="2" eb="4">
      <t>ヒョウカ</t>
    </rPh>
    <phoneticPr fontId="45"/>
  </si>
  <si>
    <r>
      <t>相対評価</t>
    </r>
    <r>
      <rPr>
        <sz val="6"/>
        <rFont val="ＭＳ Ｐゴシック"/>
        <family val="3"/>
        <charset val="128"/>
      </rPr>
      <t>（16）</t>
    </r>
    <rPh sb="0" eb="2">
      <t>ソウタイ</t>
    </rPh>
    <rPh sb="2" eb="4">
      <t>ヒョウカ</t>
    </rPh>
    <phoneticPr fontId="45"/>
  </si>
  <si>
    <r>
      <t>相対評価</t>
    </r>
    <r>
      <rPr>
        <sz val="6"/>
        <rFont val="ＭＳ Ｐゴシック"/>
        <family val="3"/>
        <charset val="128"/>
      </rPr>
      <t>（15）</t>
    </r>
    <rPh sb="0" eb="2">
      <t>ソウタイ</t>
    </rPh>
    <rPh sb="2" eb="4">
      <t>ヒョウカ</t>
    </rPh>
    <phoneticPr fontId="45"/>
  </si>
  <si>
    <t>14．専任教員対専任職員割合</t>
    <rPh sb="3" eb="5">
      <t>センニン</t>
    </rPh>
    <rPh sb="5" eb="7">
      <t>キョウイン</t>
    </rPh>
    <rPh sb="7" eb="8">
      <t>タイ</t>
    </rPh>
    <rPh sb="8" eb="10">
      <t>センニン</t>
    </rPh>
    <rPh sb="10" eb="12">
      <t>ショクイン</t>
    </rPh>
    <rPh sb="12" eb="14">
      <t>ワリアイ</t>
    </rPh>
    <phoneticPr fontId="45"/>
  </si>
  <si>
    <t>12．専任教員対非常勤教員割合</t>
    <rPh sb="3" eb="5">
      <t>センニン</t>
    </rPh>
    <rPh sb="5" eb="7">
      <t>キョウイン</t>
    </rPh>
    <rPh sb="7" eb="8">
      <t>タイ</t>
    </rPh>
    <rPh sb="8" eb="11">
      <t>ヒジョウキン</t>
    </rPh>
    <rPh sb="11" eb="13">
      <t>キョウイン</t>
    </rPh>
    <rPh sb="13" eb="15">
      <t>ワリアイ</t>
    </rPh>
    <phoneticPr fontId="45"/>
  </si>
  <si>
    <r>
      <t>相対評価</t>
    </r>
    <r>
      <rPr>
        <sz val="6"/>
        <rFont val="ＭＳ Ｐゴシック"/>
        <family val="3"/>
        <charset val="128"/>
      </rPr>
      <t>（13）</t>
    </r>
    <r>
      <rPr>
        <sz val="11"/>
        <rFont val="ＭＳ Ｐゴシック"/>
        <family val="3"/>
        <charset val="128"/>
      </rPr>
      <t/>
    </r>
    <rPh sb="0" eb="2">
      <t>ソウタイ</t>
    </rPh>
    <rPh sb="2" eb="4">
      <t>ヒョウカ</t>
    </rPh>
    <phoneticPr fontId="45"/>
  </si>
  <si>
    <r>
      <t>相対評価</t>
    </r>
    <r>
      <rPr>
        <sz val="6"/>
        <rFont val="ＭＳ Ｐゴシック"/>
        <family val="3"/>
        <charset val="128"/>
      </rPr>
      <t>（11）</t>
    </r>
    <rPh sb="0" eb="2">
      <t>ソウタイ</t>
    </rPh>
    <rPh sb="2" eb="4">
      <t>ヒョウカ</t>
    </rPh>
    <phoneticPr fontId="45"/>
  </si>
  <si>
    <r>
      <t>相対評価</t>
    </r>
    <r>
      <rPr>
        <sz val="6"/>
        <rFont val="ＭＳ Ｐゴシック"/>
        <family val="3"/>
        <charset val="128"/>
      </rPr>
      <t>（10）</t>
    </r>
    <rPh sb="0" eb="2">
      <t>ソウタイ</t>
    </rPh>
    <rPh sb="2" eb="4">
      <t>ヒョウカ</t>
    </rPh>
    <phoneticPr fontId="45"/>
  </si>
  <si>
    <t>相対評価(9)</t>
    <rPh sb="0" eb="2">
      <t>ソウタイ</t>
    </rPh>
    <rPh sb="2" eb="4">
      <t>ヒョウカ</t>
    </rPh>
    <phoneticPr fontId="45"/>
  </si>
  <si>
    <t>９．中途退学者率　10．奨学費割合</t>
    <rPh sb="2" eb="4">
      <t>チュウト</t>
    </rPh>
    <rPh sb="4" eb="7">
      <t>タイガクシャ</t>
    </rPh>
    <rPh sb="7" eb="8">
      <t>リツ</t>
    </rPh>
    <phoneticPr fontId="45"/>
  </si>
  <si>
    <r>
      <t>相対評価</t>
    </r>
    <r>
      <rPr>
        <sz val="6"/>
        <rFont val="ＭＳ Ｐゴシック"/>
        <family val="3"/>
        <charset val="128"/>
      </rPr>
      <t>（8）</t>
    </r>
    <rPh sb="0" eb="2">
      <t>ソウタイ</t>
    </rPh>
    <rPh sb="2" eb="4">
      <t>ヒョウカ</t>
    </rPh>
    <phoneticPr fontId="45"/>
  </si>
  <si>
    <r>
      <t>相対評価</t>
    </r>
    <r>
      <rPr>
        <sz val="6"/>
        <rFont val="ＭＳ Ｐゴシック"/>
        <family val="3"/>
        <charset val="128"/>
      </rPr>
      <t>（7）</t>
    </r>
    <rPh sb="0" eb="2">
      <t>ソウタイ</t>
    </rPh>
    <rPh sb="2" eb="4">
      <t>ヒョウカ</t>
    </rPh>
    <phoneticPr fontId="45"/>
  </si>
  <si>
    <t>７．入学定員充足率　８．収容定員充足率</t>
    <rPh sb="2" eb="4">
      <t>ニュウガク</t>
    </rPh>
    <rPh sb="4" eb="6">
      <t>テイイン</t>
    </rPh>
    <rPh sb="6" eb="9">
      <t>ジュウソクリツ</t>
    </rPh>
    <rPh sb="12" eb="14">
      <t>シュウヨウ</t>
    </rPh>
    <rPh sb="14" eb="16">
      <t>テイイン</t>
    </rPh>
    <rPh sb="16" eb="19">
      <t>ジュウソクリツ</t>
    </rPh>
    <phoneticPr fontId="45"/>
  </si>
  <si>
    <t>相対評価（6）</t>
    <rPh sb="0" eb="2">
      <t>ソウタイ</t>
    </rPh>
    <rPh sb="2" eb="4">
      <t>ヒョウカ</t>
    </rPh>
    <phoneticPr fontId="45"/>
  </si>
  <si>
    <t>相対評価（5）</t>
    <rPh sb="0" eb="2">
      <t>ソウタイ</t>
    </rPh>
    <rPh sb="2" eb="4">
      <t>ヒョウカ</t>
    </rPh>
    <phoneticPr fontId="45"/>
  </si>
  <si>
    <t>５．歩留率　６．推薦割合</t>
    <rPh sb="2" eb="4">
      <t>ブド</t>
    </rPh>
    <rPh sb="4" eb="5">
      <t>リツ</t>
    </rPh>
    <phoneticPr fontId="45"/>
  </si>
  <si>
    <t>４．合格率</t>
    <rPh sb="2" eb="5">
      <t>ゴウカクリツ</t>
    </rPh>
    <phoneticPr fontId="45"/>
  </si>
  <si>
    <t>5倍以上を安定的に確保</t>
    <rPh sb="1" eb="2">
      <t>バイ</t>
    </rPh>
    <rPh sb="2" eb="4">
      <t>イジョウ</t>
    </rPh>
    <rPh sb="5" eb="8">
      <t>アンテイテキ</t>
    </rPh>
    <rPh sb="9" eb="11">
      <t>カクホ</t>
    </rPh>
    <phoneticPr fontId="45"/>
  </si>
  <si>
    <t>2.5倍以上を安定的に確保</t>
    <rPh sb="3" eb="6">
      <t>バイイジョウ</t>
    </rPh>
    <rPh sb="7" eb="10">
      <t>アンテイテキ</t>
    </rPh>
    <rPh sb="11" eb="13">
      <t>カクホ</t>
    </rPh>
    <phoneticPr fontId="45"/>
  </si>
  <si>
    <t>直近年度は2.5倍未満</t>
    <rPh sb="9" eb="11">
      <t>ミマン</t>
    </rPh>
    <phoneticPr fontId="45"/>
  </si>
  <si>
    <t>2.5倍未満が連続</t>
    <rPh sb="3" eb="4">
      <t>バイ</t>
    </rPh>
    <rPh sb="4" eb="6">
      <t>ミマン</t>
    </rPh>
    <rPh sb="7" eb="9">
      <t>レンゾク</t>
    </rPh>
    <phoneticPr fontId="45"/>
  </si>
  <si>
    <t>３．志願倍率</t>
    <rPh sb="2" eb="4">
      <t>シガン</t>
    </rPh>
    <rPh sb="4" eb="6">
      <t>バイリツ</t>
    </rPh>
    <phoneticPr fontId="45"/>
  </si>
  <si>
    <t>評価早見表【大学部門】</t>
    <rPh sb="0" eb="2">
      <t>ヒョウカ</t>
    </rPh>
    <rPh sb="2" eb="4">
      <t>ハヤミ</t>
    </rPh>
    <rPh sb="4" eb="5">
      <t>ヒョウ</t>
    </rPh>
    <rPh sb="6" eb="8">
      <t>ダイガク</t>
    </rPh>
    <rPh sb="8" eb="10">
      <t>ブモン</t>
    </rPh>
    <phoneticPr fontId="45"/>
  </si>
  <si>
    <t>２年以上を安定的に維持</t>
    <rPh sb="1" eb="4">
      <t>ネンイジョウ</t>
    </rPh>
    <rPh sb="5" eb="7">
      <t>アンテイ</t>
    </rPh>
    <rPh sb="7" eb="8">
      <t>テキ</t>
    </rPh>
    <rPh sb="9" eb="11">
      <t>イジ</t>
    </rPh>
    <phoneticPr fontId="45"/>
  </si>
  <si>
    <t>直近年度は２年以上</t>
    <rPh sb="0" eb="2">
      <t>チョッキン</t>
    </rPh>
    <rPh sb="2" eb="4">
      <t>ネンド</t>
    </rPh>
    <rPh sb="6" eb="9">
      <t>ネンイジョウ</t>
    </rPh>
    <phoneticPr fontId="45"/>
  </si>
  <si>
    <t>直近年度は２年未満</t>
    <rPh sb="6" eb="7">
      <t>ネン</t>
    </rPh>
    <phoneticPr fontId="45"/>
  </si>
  <si>
    <t>２年未満が連続</t>
    <rPh sb="1" eb="2">
      <t>ネン</t>
    </rPh>
    <rPh sb="2" eb="4">
      <t>ミマン</t>
    </rPh>
    <phoneticPr fontId="45"/>
  </si>
  <si>
    <t>評価早見表【短大法人】</t>
    <rPh sb="0" eb="2">
      <t>ヒョウカ</t>
    </rPh>
    <rPh sb="2" eb="4">
      <t>ハヤミ</t>
    </rPh>
    <rPh sb="4" eb="5">
      <t>ヒョウ</t>
    </rPh>
    <rPh sb="6" eb="8">
      <t>タンダイ</t>
    </rPh>
    <rPh sb="8" eb="10">
      <t>ホウジン</t>
    </rPh>
    <phoneticPr fontId="45"/>
  </si>
  <si>
    <t>２倍以上を安定的に確保</t>
    <rPh sb="1" eb="2">
      <t>バイ</t>
    </rPh>
    <rPh sb="2" eb="4">
      <t>イジョウ</t>
    </rPh>
    <rPh sb="5" eb="8">
      <t>アンテイテキ</t>
    </rPh>
    <rPh sb="9" eb="11">
      <t>カクホ</t>
    </rPh>
    <phoneticPr fontId="45"/>
  </si>
  <si>
    <t>1.5倍以上を安定的に確保</t>
    <rPh sb="3" eb="6">
      <t>バイイジョウ</t>
    </rPh>
    <rPh sb="7" eb="10">
      <t>アンテイテキ</t>
    </rPh>
    <rPh sb="11" eb="13">
      <t>カクホ</t>
    </rPh>
    <phoneticPr fontId="45"/>
  </si>
  <si>
    <t>直近年度は1.5倍未満</t>
    <rPh sb="9" eb="11">
      <t>ミマン</t>
    </rPh>
    <phoneticPr fontId="45"/>
  </si>
  <si>
    <t>1.5倍未満が連続</t>
    <rPh sb="3" eb="4">
      <t>バイ</t>
    </rPh>
    <rPh sb="4" eb="6">
      <t>ミマン</t>
    </rPh>
    <rPh sb="7" eb="9">
      <t>レンゾク</t>
    </rPh>
    <phoneticPr fontId="45"/>
  </si>
  <si>
    <t>評価早見表【短大部門】</t>
    <rPh sb="0" eb="2">
      <t>ヒョウカ</t>
    </rPh>
    <rPh sb="2" eb="4">
      <t>ハヤミ</t>
    </rPh>
    <rPh sb="4" eb="5">
      <t>ヒョウ</t>
    </rPh>
    <rPh sb="6" eb="8">
      <t>タンダイ</t>
    </rPh>
    <rPh sb="8" eb="10">
      <t>ブモン</t>
    </rPh>
    <phoneticPr fontId="45"/>
  </si>
  <si>
    <t>直近年度は目標達成</t>
    <phoneticPr fontId="45"/>
  </si>
  <si>
    <t>5ポイント以上減少</t>
    <phoneticPr fontId="45"/>
  </si>
  <si>
    <t>目標を連続達成</t>
    <phoneticPr fontId="45"/>
  </si>
  <si>
    <t>直近年度は目標未達成</t>
    <phoneticPr fontId="45"/>
  </si>
  <si>
    <t>5ポイント以上増加</t>
    <phoneticPr fontId="45"/>
  </si>
  <si>
    <t>c</t>
    <phoneticPr fontId="45"/>
  </si>
  <si>
    <t>５-参考）減価償却比率</t>
    <rPh sb="2" eb="4">
      <t>サンコウ</t>
    </rPh>
    <rPh sb="5" eb="7">
      <t>ゲンカ</t>
    </rPh>
    <rPh sb="7" eb="9">
      <t>ショウキャク</t>
    </rPh>
    <rPh sb="9" eb="11">
      <t>ヒリツ</t>
    </rPh>
    <phoneticPr fontId="45"/>
  </si>
  <si>
    <t>0％未満が連続</t>
    <phoneticPr fontId="45"/>
  </si>
  <si>
    <t>直近年度は0％未満</t>
    <phoneticPr fontId="45"/>
  </si>
  <si>
    <t>趨勢評価</t>
    <phoneticPr fontId="45"/>
  </si>
  <si>
    <t>2.5ポイント以上減少</t>
    <phoneticPr fontId="45"/>
  </si>
  <si>
    <t>2.5ポイント以上増加</t>
    <phoneticPr fontId="45"/>
  </si>
  <si>
    <t>60％以上が連続</t>
    <phoneticPr fontId="45"/>
  </si>
  <si>
    <t>直近年度は60％以上</t>
    <phoneticPr fontId="45"/>
  </si>
  <si>
    <t>直近年度は100％以上</t>
    <phoneticPr fontId="45"/>
  </si>
  <si>
    <t>100％未満が連続</t>
    <phoneticPr fontId="45"/>
  </si>
  <si>
    <t>200％以上を安定的に維持</t>
    <phoneticPr fontId="45"/>
  </si>
  <si>
    <t>直近年度は100％未満</t>
    <phoneticPr fontId="45"/>
  </si>
  <si>
    <t>―</t>
    <phoneticPr fontId="45"/>
  </si>
  <si>
    <t>直近年度は0％以上10％未満</t>
    <phoneticPr fontId="45"/>
  </si>
  <si>
    <t>２．人件費比率</t>
    <phoneticPr fontId="45"/>
  </si>
  <si>
    <t>直近年度は2.5倍以上</t>
    <phoneticPr fontId="45"/>
  </si>
  <si>
    <t>10ポイント以上増加</t>
    <phoneticPr fontId="45"/>
  </si>
  <si>
    <t>5～△5ポイント増減</t>
    <phoneticPr fontId="45"/>
  </si>
  <si>
    <t>70％未満</t>
    <phoneticPr fontId="45"/>
  </si>
  <si>
    <t>100％以上110％未満</t>
    <phoneticPr fontId="45"/>
  </si>
  <si>
    <t xml:space="preserve">   その他引当特定資産</t>
    <rPh sb="5" eb="6">
      <t>タ</t>
    </rPh>
    <rPh sb="6" eb="8">
      <t>ヒキアテ</t>
    </rPh>
    <rPh sb="8" eb="10">
      <t>トクテイ</t>
    </rPh>
    <rPh sb="10" eb="12">
      <t>シサン</t>
    </rPh>
    <phoneticPr fontId="45"/>
  </si>
  <si>
    <t>～</t>
    <phoneticPr fontId="1"/>
  </si>
  <si>
    <t>系統種別</t>
    <rPh sb="0" eb="2">
      <t>ケイトウ</t>
    </rPh>
    <rPh sb="2" eb="4">
      <t>シュベツ</t>
    </rPh>
    <phoneticPr fontId="1"/>
  </si>
  <si>
    <t>1</t>
  </si>
  <si>
    <t>　※系統区分については『今日の私学財政』の系統区分に基づく。数値は加重平均による算出。</t>
    <rPh sb="2" eb="4">
      <t>ケイトウ</t>
    </rPh>
    <rPh sb="4" eb="6">
      <t>クブン</t>
    </rPh>
    <rPh sb="12" eb="14">
      <t>コンニチ</t>
    </rPh>
    <rPh sb="15" eb="17">
      <t>シガク</t>
    </rPh>
    <rPh sb="17" eb="19">
      <t>ザイセイ</t>
    </rPh>
    <rPh sb="21" eb="23">
      <t>ケイトウ</t>
    </rPh>
    <rPh sb="23" eb="25">
      <t>クブン</t>
    </rPh>
    <rPh sb="26" eb="27">
      <t>モト</t>
    </rPh>
    <rPh sb="30" eb="32">
      <t>スウチ</t>
    </rPh>
    <rPh sb="33" eb="35">
      <t>カジュウ</t>
    </rPh>
    <rPh sb="35" eb="37">
      <t>ヘイキン</t>
    </rPh>
    <rPh sb="40" eb="42">
      <t>サンシュツ</t>
    </rPh>
    <phoneticPr fontId="45"/>
  </si>
  <si>
    <t>大学法人（学部系統別）</t>
    <rPh sb="5" eb="7">
      <t>ガクブ</t>
    </rPh>
    <phoneticPr fontId="45"/>
  </si>
  <si>
    <t>系　統　名</t>
    <rPh sb="0" eb="1">
      <t>ケイ</t>
    </rPh>
    <rPh sb="2" eb="3">
      <t>オサム</t>
    </rPh>
    <rPh sb="4" eb="5">
      <t>メイ</t>
    </rPh>
    <phoneticPr fontId="45"/>
  </si>
  <si>
    <t>複数学部</t>
    <rPh sb="0" eb="2">
      <t>フクスウ</t>
    </rPh>
    <rPh sb="2" eb="4">
      <t>ガクブ</t>
    </rPh>
    <phoneticPr fontId="45"/>
  </si>
  <si>
    <t>単一学部</t>
    <rPh sb="0" eb="2">
      <t>タンイツ</t>
    </rPh>
    <rPh sb="2" eb="4">
      <t>ガクブ</t>
    </rPh>
    <phoneticPr fontId="45"/>
  </si>
  <si>
    <t>合計</t>
    <rPh sb="0" eb="2">
      <t>ゴウケイ</t>
    </rPh>
    <phoneticPr fontId="45"/>
  </si>
  <si>
    <t>医・歯学部</t>
    <rPh sb="0" eb="1">
      <t>イ</t>
    </rPh>
    <rPh sb="2" eb="3">
      <t>ハ</t>
    </rPh>
    <rPh sb="3" eb="5">
      <t>ガクブ</t>
    </rPh>
    <phoneticPr fontId="45"/>
  </si>
  <si>
    <t>薬学部</t>
    <rPh sb="0" eb="3">
      <t>ヤクガクブ</t>
    </rPh>
    <phoneticPr fontId="45"/>
  </si>
  <si>
    <t>理工系学部</t>
    <rPh sb="0" eb="3">
      <t>リコウケイ</t>
    </rPh>
    <rPh sb="3" eb="5">
      <t>ガクブ</t>
    </rPh>
    <phoneticPr fontId="45"/>
  </si>
  <si>
    <t>文系学部</t>
    <rPh sb="0" eb="2">
      <t>ブンケイ</t>
    </rPh>
    <rPh sb="2" eb="4">
      <t>ガクブ</t>
    </rPh>
    <phoneticPr fontId="45"/>
  </si>
  <si>
    <t>その他系学部</t>
    <rPh sb="2" eb="3">
      <t>タ</t>
    </rPh>
    <rPh sb="3" eb="4">
      <t>ケイ</t>
    </rPh>
    <rPh sb="4" eb="6">
      <t>ガクブ</t>
    </rPh>
    <phoneticPr fontId="45"/>
  </si>
  <si>
    <t>医歯他複数</t>
    <rPh sb="0" eb="1">
      <t>イ</t>
    </rPh>
    <rPh sb="1" eb="2">
      <t>ハ</t>
    </rPh>
    <rPh sb="2" eb="3">
      <t>ホカ</t>
    </rPh>
    <rPh sb="3" eb="5">
      <t>フクスウ</t>
    </rPh>
    <phoneticPr fontId="45"/>
  </si>
  <si>
    <t>薬他複数</t>
    <rPh sb="0" eb="1">
      <t>クスリ</t>
    </rPh>
    <rPh sb="1" eb="2">
      <t>タ</t>
    </rPh>
    <rPh sb="2" eb="4">
      <t>フクスウ</t>
    </rPh>
    <phoneticPr fontId="45"/>
  </si>
  <si>
    <t>理工他複数</t>
    <rPh sb="0" eb="2">
      <t>リコウ</t>
    </rPh>
    <rPh sb="2" eb="3">
      <t>ホカ</t>
    </rPh>
    <rPh sb="3" eb="5">
      <t>フクスウ</t>
    </rPh>
    <phoneticPr fontId="45"/>
  </si>
  <si>
    <t>文他複数</t>
    <rPh sb="0" eb="1">
      <t>ブン</t>
    </rPh>
    <rPh sb="1" eb="2">
      <t>タ</t>
    </rPh>
    <rPh sb="2" eb="4">
      <t>フクスウ</t>
    </rPh>
    <phoneticPr fontId="45"/>
  </si>
  <si>
    <t>その他系複数</t>
    <rPh sb="2" eb="3">
      <t>タ</t>
    </rPh>
    <rPh sb="3" eb="4">
      <t>ケイ</t>
    </rPh>
    <rPh sb="4" eb="6">
      <t>フクスウ</t>
    </rPh>
    <phoneticPr fontId="45"/>
  </si>
  <si>
    <t>医</t>
    <rPh sb="0" eb="1">
      <t>イ</t>
    </rPh>
    <phoneticPr fontId="45"/>
  </si>
  <si>
    <t>歯</t>
    <rPh sb="0" eb="1">
      <t>ハ</t>
    </rPh>
    <phoneticPr fontId="45"/>
  </si>
  <si>
    <t>薬</t>
    <rPh sb="0" eb="1">
      <t>ヤク</t>
    </rPh>
    <phoneticPr fontId="45"/>
  </si>
  <si>
    <t>保健系</t>
    <rPh sb="0" eb="2">
      <t>ホケン</t>
    </rPh>
    <rPh sb="2" eb="3">
      <t>ケイ</t>
    </rPh>
    <phoneticPr fontId="45"/>
  </si>
  <si>
    <t>理・工・農学系</t>
    <rPh sb="0" eb="1">
      <t>リ</t>
    </rPh>
    <rPh sb="2" eb="3">
      <t>コウ</t>
    </rPh>
    <rPh sb="4" eb="6">
      <t>ノウガク</t>
    </rPh>
    <rPh sb="6" eb="7">
      <t>ケイ</t>
    </rPh>
    <phoneticPr fontId="45"/>
  </si>
  <si>
    <t>人文科学系</t>
    <rPh sb="0" eb="2">
      <t>ジンブン</t>
    </rPh>
    <rPh sb="2" eb="4">
      <t>カガク</t>
    </rPh>
    <rPh sb="4" eb="5">
      <t>ケイ</t>
    </rPh>
    <phoneticPr fontId="45"/>
  </si>
  <si>
    <t>社会科学系</t>
    <rPh sb="0" eb="2">
      <t>シャカイ</t>
    </rPh>
    <rPh sb="2" eb="4">
      <t>カガク</t>
    </rPh>
    <rPh sb="4" eb="5">
      <t>ケイ</t>
    </rPh>
    <phoneticPr fontId="45"/>
  </si>
  <si>
    <t>家政</t>
    <rPh sb="0" eb="2">
      <t>カセイ</t>
    </rPh>
    <phoneticPr fontId="45"/>
  </si>
  <si>
    <t>教育</t>
    <rPh sb="0" eb="2">
      <t>キョウイク</t>
    </rPh>
    <phoneticPr fontId="45"/>
  </si>
  <si>
    <t>体育</t>
    <rPh sb="0" eb="2">
      <t>タイイク</t>
    </rPh>
    <phoneticPr fontId="45"/>
  </si>
  <si>
    <t>芸術系</t>
    <rPh sb="0" eb="2">
      <t>ゲイジュツ</t>
    </rPh>
    <rPh sb="2" eb="3">
      <t>ケイ</t>
    </rPh>
    <phoneticPr fontId="45"/>
  </si>
  <si>
    <t>その他</t>
    <rPh sb="2" eb="3">
      <t>タ</t>
    </rPh>
    <phoneticPr fontId="45"/>
  </si>
  <si>
    <t>集計法人数</t>
    <rPh sb="0" eb="2">
      <t>シュウケイ</t>
    </rPh>
    <rPh sb="2" eb="5">
      <t>ホウジンスウ</t>
    </rPh>
    <phoneticPr fontId="45"/>
  </si>
  <si>
    <t>1</t>
    <phoneticPr fontId="45"/>
  </si>
  <si>
    <t>経常収支
差額比率</t>
    <rPh sb="0" eb="2">
      <t>ケイジョウ</t>
    </rPh>
    <phoneticPr fontId="45"/>
  </si>
  <si>
    <t>（％）</t>
    <phoneticPr fontId="45"/>
  </si>
  <si>
    <t>2</t>
    <phoneticPr fontId="45"/>
  </si>
  <si>
    <t>人件費比率</t>
    <phoneticPr fontId="45"/>
  </si>
  <si>
    <t>（％）</t>
    <phoneticPr fontId="45"/>
  </si>
  <si>
    <t>3</t>
    <phoneticPr fontId="45"/>
  </si>
  <si>
    <t>4</t>
    <phoneticPr fontId="45"/>
  </si>
  <si>
    <t>教育活動資金
収支差額比率</t>
    <rPh sb="4" eb="6">
      <t>シキン</t>
    </rPh>
    <phoneticPr fontId="45"/>
  </si>
  <si>
    <t>5</t>
    <phoneticPr fontId="45"/>
  </si>
  <si>
    <t>積立率</t>
    <rPh sb="0" eb="2">
      <t>ツミタテ</t>
    </rPh>
    <rPh sb="2" eb="3">
      <t>リツ</t>
    </rPh>
    <phoneticPr fontId="45"/>
  </si>
  <si>
    <t>減価償却比率</t>
    <rPh sb="0" eb="2">
      <t>ゲンカ</t>
    </rPh>
    <rPh sb="2" eb="4">
      <t>ショウキャク</t>
    </rPh>
    <rPh sb="4" eb="6">
      <t>ヒリツ</t>
    </rPh>
    <phoneticPr fontId="45"/>
  </si>
  <si>
    <t>大学部門（学部系統別）</t>
    <rPh sb="2" eb="4">
      <t>ブモン</t>
    </rPh>
    <rPh sb="5" eb="7">
      <t>ガクブ</t>
    </rPh>
    <phoneticPr fontId="45"/>
  </si>
  <si>
    <t>財務集計学校数</t>
    <rPh sb="0" eb="2">
      <t>ザイム</t>
    </rPh>
    <rPh sb="2" eb="4">
      <t>シュウケイ</t>
    </rPh>
    <rPh sb="4" eb="6">
      <t>ガッコウ</t>
    </rPh>
    <rPh sb="6" eb="7">
      <t>カズ</t>
    </rPh>
    <phoneticPr fontId="45"/>
  </si>
  <si>
    <t>人件費集計学校数</t>
    <rPh sb="0" eb="3">
      <t>ジンケンヒ</t>
    </rPh>
    <rPh sb="3" eb="5">
      <t>シュウケイ</t>
    </rPh>
    <rPh sb="5" eb="7">
      <t>ガッコウ</t>
    </rPh>
    <rPh sb="7" eb="8">
      <t>スウ</t>
    </rPh>
    <phoneticPr fontId="45"/>
  </si>
  <si>
    <t>学生数集計学校数</t>
    <rPh sb="0" eb="3">
      <t>ガクセイスウ</t>
    </rPh>
    <rPh sb="3" eb="5">
      <t>シュウケイ</t>
    </rPh>
    <rPh sb="5" eb="7">
      <t>ガッコウ</t>
    </rPh>
    <rPh sb="7" eb="8">
      <t>スウ</t>
    </rPh>
    <phoneticPr fontId="45"/>
  </si>
  <si>
    <t>中途退学者数集計学校数</t>
    <rPh sb="0" eb="2">
      <t>チュウト</t>
    </rPh>
    <rPh sb="2" eb="5">
      <t>タイガクシャ</t>
    </rPh>
    <rPh sb="5" eb="6">
      <t>スウ</t>
    </rPh>
    <rPh sb="6" eb="8">
      <t>シュウケイ</t>
    </rPh>
    <rPh sb="8" eb="10">
      <t>ガッコウ</t>
    </rPh>
    <rPh sb="10" eb="11">
      <t>スウ</t>
    </rPh>
    <phoneticPr fontId="45"/>
  </si>
  <si>
    <t>教職員数集計学校数</t>
    <rPh sb="0" eb="3">
      <t>キョウショクイン</t>
    </rPh>
    <rPh sb="3" eb="4">
      <t>スウ</t>
    </rPh>
    <rPh sb="4" eb="6">
      <t>シュウケイ</t>
    </rPh>
    <rPh sb="6" eb="8">
      <t>ガッコウ</t>
    </rPh>
    <rPh sb="8" eb="9">
      <t>スウ</t>
    </rPh>
    <phoneticPr fontId="45"/>
  </si>
  <si>
    <t>1</t>
    <phoneticPr fontId="45"/>
  </si>
  <si>
    <t>経常収支
差額比率</t>
    <rPh sb="0" eb="2">
      <t>ケイジョウ</t>
    </rPh>
    <rPh sb="2" eb="4">
      <t>シュウシ</t>
    </rPh>
    <rPh sb="5" eb="7">
      <t>サガク</t>
    </rPh>
    <rPh sb="7" eb="9">
      <t>ヒリツ</t>
    </rPh>
    <phoneticPr fontId="45"/>
  </si>
  <si>
    <t>（％）</t>
    <phoneticPr fontId="45"/>
  </si>
  <si>
    <t>2</t>
    <phoneticPr fontId="45"/>
  </si>
  <si>
    <t>人件費比率</t>
    <rPh sb="0" eb="3">
      <t>ジンケンヒ</t>
    </rPh>
    <rPh sb="3" eb="5">
      <t>ヒリツ</t>
    </rPh>
    <phoneticPr fontId="45"/>
  </si>
  <si>
    <t>（％）</t>
    <phoneticPr fontId="45"/>
  </si>
  <si>
    <t>3</t>
    <phoneticPr fontId="45"/>
  </si>
  <si>
    <t>志願倍率</t>
    <rPh sb="0" eb="2">
      <t>シガン</t>
    </rPh>
    <rPh sb="2" eb="4">
      <t>バイリツ</t>
    </rPh>
    <phoneticPr fontId="45"/>
  </si>
  <si>
    <t>（倍）</t>
    <rPh sb="1" eb="2">
      <t>バイ</t>
    </rPh>
    <phoneticPr fontId="45"/>
  </si>
  <si>
    <t>4</t>
    <phoneticPr fontId="45"/>
  </si>
  <si>
    <t>5</t>
    <phoneticPr fontId="45"/>
  </si>
  <si>
    <t>（％）</t>
    <phoneticPr fontId="45"/>
  </si>
  <si>
    <t>6</t>
    <phoneticPr fontId="45"/>
  </si>
  <si>
    <t>（％）</t>
    <phoneticPr fontId="45"/>
  </si>
  <si>
    <t>7</t>
    <phoneticPr fontId="45"/>
  </si>
  <si>
    <t>入学定員
充足率</t>
    <rPh sb="0" eb="2">
      <t>ニュウガク</t>
    </rPh>
    <rPh sb="2" eb="4">
      <t>テイイン</t>
    </rPh>
    <rPh sb="5" eb="8">
      <t>ジュウソクリツ</t>
    </rPh>
    <phoneticPr fontId="45"/>
  </si>
  <si>
    <t>8</t>
    <phoneticPr fontId="45"/>
  </si>
  <si>
    <t>収容定員
充足率</t>
    <rPh sb="0" eb="2">
      <t>シュウヨウ</t>
    </rPh>
    <rPh sb="2" eb="4">
      <t>テイイン</t>
    </rPh>
    <rPh sb="5" eb="8">
      <t>ジュウソクリツ</t>
    </rPh>
    <phoneticPr fontId="45"/>
  </si>
  <si>
    <t>9</t>
    <phoneticPr fontId="45"/>
  </si>
  <si>
    <t>10</t>
    <phoneticPr fontId="45"/>
  </si>
  <si>
    <t>11</t>
    <phoneticPr fontId="45"/>
  </si>
  <si>
    <t>（人）</t>
    <rPh sb="1" eb="2">
      <t>ニン</t>
    </rPh>
    <phoneticPr fontId="45"/>
  </si>
  <si>
    <t>12</t>
    <phoneticPr fontId="45"/>
  </si>
  <si>
    <t>13</t>
    <phoneticPr fontId="45"/>
  </si>
  <si>
    <t>14</t>
    <phoneticPr fontId="45"/>
  </si>
  <si>
    <t>15</t>
    <phoneticPr fontId="45"/>
  </si>
  <si>
    <t>（百万円）</t>
    <rPh sb="1" eb="4">
      <t>ヒャクマンエン</t>
    </rPh>
    <phoneticPr fontId="45"/>
  </si>
  <si>
    <t>16</t>
    <phoneticPr fontId="45"/>
  </si>
  <si>
    <t>17</t>
    <phoneticPr fontId="45"/>
  </si>
  <si>
    <t>（千円）</t>
    <rPh sb="1" eb="3">
      <t>センエン</t>
    </rPh>
    <phoneticPr fontId="45"/>
  </si>
  <si>
    <t>18</t>
    <phoneticPr fontId="45"/>
  </si>
  <si>
    <t>短期大学法人（学科系統別）</t>
    <rPh sb="0" eb="2">
      <t>タンキ</t>
    </rPh>
    <rPh sb="2" eb="4">
      <t>ダイガク</t>
    </rPh>
    <rPh sb="7" eb="9">
      <t>ガッカ</t>
    </rPh>
    <rPh sb="9" eb="11">
      <t>ケイトウ</t>
    </rPh>
    <rPh sb="11" eb="12">
      <t>ベツ</t>
    </rPh>
    <phoneticPr fontId="45"/>
  </si>
  <si>
    <t>複数学科</t>
    <rPh sb="0" eb="2">
      <t>フクスウ</t>
    </rPh>
    <rPh sb="2" eb="4">
      <t>ガッカ</t>
    </rPh>
    <phoneticPr fontId="45"/>
  </si>
  <si>
    <t>単一学科</t>
    <rPh sb="0" eb="2">
      <t>タンイツ</t>
    </rPh>
    <rPh sb="2" eb="4">
      <t>ガッカ</t>
    </rPh>
    <phoneticPr fontId="45"/>
  </si>
  <si>
    <t>理工系学科</t>
    <rPh sb="0" eb="3">
      <t>リコウケイ</t>
    </rPh>
    <rPh sb="3" eb="5">
      <t>ガッカ</t>
    </rPh>
    <phoneticPr fontId="45"/>
  </si>
  <si>
    <t>文系学科</t>
    <rPh sb="0" eb="2">
      <t>ブンケイ</t>
    </rPh>
    <rPh sb="2" eb="4">
      <t>ガッカ</t>
    </rPh>
    <phoneticPr fontId="45"/>
  </si>
  <si>
    <t>その他系学科　</t>
    <rPh sb="2" eb="3">
      <t>タ</t>
    </rPh>
    <rPh sb="3" eb="4">
      <t>ケイ</t>
    </rPh>
    <rPh sb="4" eb="6">
      <t>ガッカ</t>
    </rPh>
    <phoneticPr fontId="45"/>
  </si>
  <si>
    <t>理工他
複数</t>
    <rPh sb="0" eb="2">
      <t>リコウ</t>
    </rPh>
    <rPh sb="2" eb="3">
      <t>ホカ</t>
    </rPh>
    <rPh sb="4" eb="6">
      <t>フクスウ</t>
    </rPh>
    <phoneticPr fontId="45"/>
  </si>
  <si>
    <t>農工系</t>
    <rPh sb="0" eb="1">
      <t>ノウ</t>
    </rPh>
    <rPh sb="1" eb="2">
      <t>コウ</t>
    </rPh>
    <rPh sb="2" eb="3">
      <t>ケイ</t>
    </rPh>
    <phoneticPr fontId="45"/>
  </si>
  <si>
    <t>人文系</t>
    <rPh sb="0" eb="2">
      <t>ジンブン</t>
    </rPh>
    <rPh sb="2" eb="3">
      <t>ケイ</t>
    </rPh>
    <phoneticPr fontId="45"/>
  </si>
  <si>
    <t>社会系</t>
    <rPh sb="0" eb="2">
      <t>シャカイ</t>
    </rPh>
    <rPh sb="2" eb="3">
      <t>ケイ</t>
    </rPh>
    <phoneticPr fontId="45"/>
  </si>
  <si>
    <t>家政系</t>
    <rPh sb="0" eb="2">
      <t>カセイ</t>
    </rPh>
    <rPh sb="2" eb="3">
      <t>ケイ</t>
    </rPh>
    <phoneticPr fontId="45"/>
  </si>
  <si>
    <t>教育系</t>
    <rPh sb="0" eb="2">
      <t>キョウイク</t>
    </rPh>
    <rPh sb="2" eb="3">
      <t>ケイ</t>
    </rPh>
    <phoneticPr fontId="45"/>
  </si>
  <si>
    <t>経常収支差額比率</t>
    <rPh sb="0" eb="2">
      <t>ケイジョウ</t>
    </rPh>
    <phoneticPr fontId="45"/>
  </si>
  <si>
    <t>短期大学部門（学科系統別）</t>
    <rPh sb="0" eb="2">
      <t>タンキ</t>
    </rPh>
    <rPh sb="2" eb="4">
      <t>ダイガク</t>
    </rPh>
    <rPh sb="4" eb="6">
      <t>ブモン</t>
    </rPh>
    <rPh sb="7" eb="9">
      <t>ガッカ</t>
    </rPh>
    <rPh sb="9" eb="11">
      <t>ケイトウ</t>
    </rPh>
    <rPh sb="11" eb="12">
      <t>ベツ</t>
    </rPh>
    <phoneticPr fontId="45"/>
  </si>
  <si>
    <t>その他系学科</t>
    <rPh sb="2" eb="3">
      <t>タ</t>
    </rPh>
    <rPh sb="3" eb="4">
      <t>ケイ</t>
    </rPh>
    <rPh sb="4" eb="6">
      <t>ガッカ</t>
    </rPh>
    <phoneticPr fontId="45"/>
  </si>
  <si>
    <t>入学定員充足率</t>
    <rPh sb="0" eb="2">
      <t>ニュウガク</t>
    </rPh>
    <rPh sb="2" eb="4">
      <t>テイイン</t>
    </rPh>
    <rPh sb="4" eb="7">
      <t>ジュウソクリツ</t>
    </rPh>
    <phoneticPr fontId="45"/>
  </si>
  <si>
    <t>収容定員充足率</t>
    <rPh sb="0" eb="2">
      <t>シュウヨウ</t>
    </rPh>
    <rPh sb="2" eb="4">
      <t>テイイン</t>
    </rPh>
    <rPh sb="4" eb="7">
      <t>ジュウソクリツ</t>
    </rPh>
    <phoneticPr fontId="45"/>
  </si>
  <si>
    <t>（％）</t>
    <phoneticPr fontId="45"/>
  </si>
  <si>
    <t>2</t>
    <phoneticPr fontId="45"/>
  </si>
  <si>
    <t>人件費比率</t>
    <phoneticPr fontId="45"/>
  </si>
  <si>
    <t>3</t>
    <phoneticPr fontId="45"/>
  </si>
  <si>
    <t>4</t>
    <phoneticPr fontId="45"/>
  </si>
  <si>
    <t>5</t>
    <phoneticPr fontId="45"/>
  </si>
  <si>
    <t>8</t>
    <phoneticPr fontId="45"/>
  </si>
  <si>
    <t>1</t>
    <phoneticPr fontId="45"/>
  </si>
  <si>
    <t>6</t>
    <phoneticPr fontId="45"/>
  </si>
  <si>
    <t>7</t>
    <phoneticPr fontId="45"/>
  </si>
  <si>
    <t>9</t>
    <phoneticPr fontId="45"/>
  </si>
  <si>
    <t>10</t>
    <phoneticPr fontId="45"/>
  </si>
  <si>
    <t>11</t>
    <phoneticPr fontId="45"/>
  </si>
  <si>
    <t>12</t>
    <phoneticPr fontId="45"/>
  </si>
  <si>
    <t>13</t>
    <phoneticPr fontId="45"/>
  </si>
  <si>
    <t>14</t>
    <phoneticPr fontId="45"/>
  </si>
  <si>
    <t>15</t>
    <phoneticPr fontId="45"/>
  </si>
  <si>
    <t>16</t>
    <phoneticPr fontId="45"/>
  </si>
  <si>
    <t>17</t>
    <phoneticPr fontId="45"/>
  </si>
  <si>
    <t>18</t>
    <phoneticPr fontId="45"/>
  </si>
  <si>
    <t xml:space="preserve">                                        </t>
    <phoneticPr fontId="45"/>
  </si>
  <si>
    <t>医歯他複数学部</t>
    <rPh sb="0" eb="1">
      <t>イ</t>
    </rPh>
    <rPh sb="1" eb="2">
      <t>ハ</t>
    </rPh>
    <rPh sb="2" eb="3">
      <t>ホカ</t>
    </rPh>
    <rPh sb="3" eb="5">
      <t>フクスウ</t>
    </rPh>
    <rPh sb="5" eb="7">
      <t>ガクブ</t>
    </rPh>
    <phoneticPr fontId="45"/>
  </si>
  <si>
    <t>薬他複数学部</t>
    <rPh sb="0" eb="1">
      <t>クスリ</t>
    </rPh>
    <rPh sb="1" eb="2">
      <t>タ</t>
    </rPh>
    <rPh sb="2" eb="4">
      <t>フクスウ</t>
    </rPh>
    <rPh sb="4" eb="6">
      <t>ガクブ</t>
    </rPh>
    <phoneticPr fontId="45"/>
  </si>
  <si>
    <t>理工他複数学部</t>
    <rPh sb="0" eb="2">
      <t>リコウ</t>
    </rPh>
    <rPh sb="2" eb="3">
      <t>ホカ</t>
    </rPh>
    <rPh sb="3" eb="5">
      <t>フクスウ</t>
    </rPh>
    <rPh sb="5" eb="7">
      <t>ガクブ</t>
    </rPh>
    <phoneticPr fontId="45"/>
  </si>
  <si>
    <t>文他複数学部</t>
    <rPh sb="0" eb="1">
      <t>ブン</t>
    </rPh>
    <rPh sb="1" eb="2">
      <t>タ</t>
    </rPh>
    <rPh sb="2" eb="4">
      <t>フクスウ</t>
    </rPh>
    <rPh sb="4" eb="6">
      <t>ガクブ</t>
    </rPh>
    <phoneticPr fontId="45"/>
  </si>
  <si>
    <t>その他系複数学部</t>
    <rPh sb="2" eb="3">
      <t>タ</t>
    </rPh>
    <rPh sb="3" eb="4">
      <t>ケイ</t>
    </rPh>
    <rPh sb="4" eb="6">
      <t>フクスウ</t>
    </rPh>
    <rPh sb="6" eb="8">
      <t>ガクブ</t>
    </rPh>
    <phoneticPr fontId="45"/>
  </si>
  <si>
    <t>医学部</t>
    <rPh sb="0" eb="1">
      <t>イ</t>
    </rPh>
    <rPh sb="1" eb="3">
      <t>ガクブ</t>
    </rPh>
    <phoneticPr fontId="45"/>
  </si>
  <si>
    <t>歯学部</t>
    <rPh sb="0" eb="1">
      <t>ハ</t>
    </rPh>
    <rPh sb="1" eb="3">
      <t>ガクブ</t>
    </rPh>
    <phoneticPr fontId="45"/>
  </si>
  <si>
    <t>薬学部</t>
    <rPh sb="0" eb="1">
      <t>ヤク</t>
    </rPh>
    <rPh sb="1" eb="3">
      <t>ガクブ</t>
    </rPh>
    <phoneticPr fontId="45"/>
  </si>
  <si>
    <t>保健系学部</t>
    <rPh sb="0" eb="2">
      <t>ホケン</t>
    </rPh>
    <rPh sb="2" eb="3">
      <t>ケイ</t>
    </rPh>
    <rPh sb="3" eb="5">
      <t>ガクブ</t>
    </rPh>
    <phoneticPr fontId="45"/>
  </si>
  <si>
    <t>理・工・農学系学部</t>
    <rPh sb="0" eb="1">
      <t>リ</t>
    </rPh>
    <rPh sb="2" eb="3">
      <t>コウ</t>
    </rPh>
    <rPh sb="4" eb="5">
      <t>ノウ</t>
    </rPh>
    <rPh sb="6" eb="7">
      <t>ケイ</t>
    </rPh>
    <rPh sb="7" eb="9">
      <t>ガクブ</t>
    </rPh>
    <phoneticPr fontId="45"/>
  </si>
  <si>
    <t>人文科学系学部</t>
    <rPh sb="0" eb="2">
      <t>ジンブン</t>
    </rPh>
    <rPh sb="2" eb="4">
      <t>カガク</t>
    </rPh>
    <rPh sb="4" eb="5">
      <t>ケイ</t>
    </rPh>
    <rPh sb="5" eb="7">
      <t>ガクブ</t>
    </rPh>
    <phoneticPr fontId="45"/>
  </si>
  <si>
    <t>社会科学系学部</t>
    <rPh sb="0" eb="2">
      <t>シャカイ</t>
    </rPh>
    <rPh sb="2" eb="4">
      <t>カガク</t>
    </rPh>
    <rPh sb="4" eb="5">
      <t>ケイ</t>
    </rPh>
    <rPh sb="5" eb="7">
      <t>ガクブ</t>
    </rPh>
    <phoneticPr fontId="45"/>
  </si>
  <si>
    <t>家政学部</t>
    <rPh sb="0" eb="2">
      <t>カセイ</t>
    </rPh>
    <rPh sb="2" eb="4">
      <t>ガクブ</t>
    </rPh>
    <phoneticPr fontId="45"/>
  </si>
  <si>
    <t>教育学部</t>
    <rPh sb="0" eb="2">
      <t>キョウイク</t>
    </rPh>
    <rPh sb="2" eb="4">
      <t>ガクブ</t>
    </rPh>
    <phoneticPr fontId="45"/>
  </si>
  <si>
    <t>体育学部</t>
    <rPh sb="0" eb="2">
      <t>タイイク</t>
    </rPh>
    <rPh sb="2" eb="4">
      <t>ガクブ</t>
    </rPh>
    <phoneticPr fontId="45"/>
  </si>
  <si>
    <t>芸術系学部</t>
    <rPh sb="0" eb="2">
      <t>ゲイジュツ</t>
    </rPh>
    <rPh sb="2" eb="3">
      <t>ケイ</t>
    </rPh>
    <rPh sb="3" eb="5">
      <t>ガクブ</t>
    </rPh>
    <phoneticPr fontId="45"/>
  </si>
  <si>
    <t>その他学部</t>
    <rPh sb="2" eb="3">
      <t>タ</t>
    </rPh>
    <rPh sb="3" eb="5">
      <t>ガクブ</t>
    </rPh>
    <phoneticPr fontId="45"/>
  </si>
  <si>
    <t>系統種別</t>
    <rPh sb="0" eb="2">
      <t>ケイトウ</t>
    </rPh>
    <rPh sb="2" eb="4">
      <t>シュベツ</t>
    </rPh>
    <phoneticPr fontId="45"/>
  </si>
  <si>
    <t>理工他複数学科</t>
    <rPh sb="0" eb="1">
      <t>リ</t>
    </rPh>
    <rPh sb="1" eb="2">
      <t>コウ</t>
    </rPh>
    <rPh sb="2" eb="3">
      <t>タ</t>
    </rPh>
    <rPh sb="3" eb="5">
      <t>フクスウ</t>
    </rPh>
    <rPh sb="5" eb="7">
      <t>ガッカ</t>
    </rPh>
    <phoneticPr fontId="1"/>
  </si>
  <si>
    <t>文他複数学科</t>
    <rPh sb="0" eb="1">
      <t>ブン</t>
    </rPh>
    <rPh sb="1" eb="2">
      <t>タ</t>
    </rPh>
    <rPh sb="2" eb="4">
      <t>フクスウ</t>
    </rPh>
    <rPh sb="4" eb="6">
      <t>ガッカ</t>
    </rPh>
    <phoneticPr fontId="45"/>
  </si>
  <si>
    <t>その他系複数学科</t>
    <rPh sb="2" eb="3">
      <t>タ</t>
    </rPh>
    <rPh sb="3" eb="4">
      <t>ケイ</t>
    </rPh>
    <rPh sb="4" eb="6">
      <t>フクスウ</t>
    </rPh>
    <rPh sb="6" eb="8">
      <t>ガッカ</t>
    </rPh>
    <phoneticPr fontId="45"/>
  </si>
  <si>
    <t>保健系学科</t>
    <rPh sb="0" eb="2">
      <t>ホケン</t>
    </rPh>
    <rPh sb="2" eb="3">
      <t>ケイ</t>
    </rPh>
    <rPh sb="3" eb="5">
      <t>ガッカ</t>
    </rPh>
    <phoneticPr fontId="45"/>
  </si>
  <si>
    <t>農工系学科</t>
    <rPh sb="0" eb="1">
      <t>ノウ</t>
    </rPh>
    <rPh sb="1" eb="2">
      <t>コウ</t>
    </rPh>
    <rPh sb="2" eb="3">
      <t>ケイ</t>
    </rPh>
    <rPh sb="3" eb="5">
      <t>ガッカ</t>
    </rPh>
    <phoneticPr fontId="45"/>
  </si>
  <si>
    <t>人文系学科</t>
    <rPh sb="0" eb="2">
      <t>ジンブン</t>
    </rPh>
    <rPh sb="2" eb="3">
      <t>ケイ</t>
    </rPh>
    <rPh sb="3" eb="5">
      <t>ガッカ</t>
    </rPh>
    <phoneticPr fontId="45"/>
  </si>
  <si>
    <t>社会系学科</t>
    <rPh sb="0" eb="2">
      <t>シャカイ</t>
    </rPh>
    <rPh sb="2" eb="3">
      <t>ケイ</t>
    </rPh>
    <rPh sb="3" eb="5">
      <t>ガッカ</t>
    </rPh>
    <phoneticPr fontId="45"/>
  </si>
  <si>
    <t>家政系学科</t>
    <rPh sb="0" eb="2">
      <t>カセイ</t>
    </rPh>
    <rPh sb="2" eb="3">
      <t>ケイ</t>
    </rPh>
    <rPh sb="3" eb="5">
      <t>ガッカ</t>
    </rPh>
    <phoneticPr fontId="45"/>
  </si>
  <si>
    <t>教育系学科</t>
    <rPh sb="0" eb="2">
      <t>キョウイク</t>
    </rPh>
    <rPh sb="2" eb="3">
      <t>ケイ</t>
    </rPh>
    <rPh sb="3" eb="5">
      <t>ガッカ</t>
    </rPh>
    <phoneticPr fontId="45"/>
  </si>
  <si>
    <t>法人種別</t>
    <rPh sb="0" eb="2">
      <t>ホウジン</t>
    </rPh>
    <rPh sb="2" eb="4">
      <t>シュベツ</t>
    </rPh>
    <phoneticPr fontId="1"/>
  </si>
  <si>
    <t>小計1</t>
    <rPh sb="0" eb="1">
      <t>ショウ</t>
    </rPh>
    <rPh sb="1" eb="2">
      <t>ケイ</t>
    </rPh>
    <phoneticPr fontId="45"/>
  </si>
  <si>
    <t>小計2</t>
    <rPh sb="0" eb="1">
      <t>ショウ</t>
    </rPh>
    <rPh sb="1" eb="2">
      <t>ケイ</t>
    </rPh>
    <phoneticPr fontId="45"/>
  </si>
  <si>
    <t>小計3</t>
    <rPh sb="0" eb="1">
      <t>ショウ</t>
    </rPh>
    <rPh sb="1" eb="2">
      <t>ケイ</t>
    </rPh>
    <phoneticPr fontId="45"/>
  </si>
  <si>
    <r>
      <t>小計</t>
    </r>
    <r>
      <rPr>
        <sz val="6"/>
        <color theme="0"/>
        <rFont val="ＭＳ Ｐゴシック"/>
        <family val="3"/>
        <charset val="128"/>
      </rPr>
      <t>1</t>
    </r>
    <rPh sb="0" eb="1">
      <t>ショウ</t>
    </rPh>
    <rPh sb="1" eb="2">
      <t>ケイ</t>
    </rPh>
    <phoneticPr fontId="45"/>
  </si>
  <si>
    <r>
      <t>小計</t>
    </r>
    <r>
      <rPr>
        <sz val="6"/>
        <color theme="0"/>
        <rFont val="ＭＳ Ｐゴシック"/>
        <family val="3"/>
        <charset val="128"/>
      </rPr>
      <t>2</t>
    </r>
    <rPh sb="0" eb="1">
      <t>ショウ</t>
    </rPh>
    <rPh sb="1" eb="2">
      <t>ケイ</t>
    </rPh>
    <phoneticPr fontId="45"/>
  </si>
  <si>
    <r>
      <t>小計</t>
    </r>
    <r>
      <rPr>
        <sz val="6"/>
        <color theme="0"/>
        <rFont val="ＭＳ Ｐゴシック"/>
        <family val="3"/>
        <charset val="128"/>
      </rPr>
      <t>3</t>
    </r>
    <rPh sb="0" eb="1">
      <t>ショウ</t>
    </rPh>
    <rPh sb="1" eb="2">
      <t>ケイ</t>
    </rPh>
    <phoneticPr fontId="45"/>
  </si>
  <si>
    <r>
      <t>小計</t>
    </r>
    <r>
      <rPr>
        <sz val="6"/>
        <color theme="0"/>
        <rFont val="ＭＳ Ｐゴシック"/>
        <family val="3"/>
        <charset val="128"/>
      </rPr>
      <t>4</t>
    </r>
    <rPh sb="0" eb="1">
      <t>ショウ</t>
    </rPh>
    <rPh sb="1" eb="2">
      <t>ケイ</t>
    </rPh>
    <phoneticPr fontId="45"/>
  </si>
  <si>
    <r>
      <t>小計</t>
    </r>
    <r>
      <rPr>
        <sz val="8"/>
        <rFont val="ＭＳ Ｐゴシック"/>
        <family val="3"/>
        <charset val="128"/>
        <scheme val="minor"/>
      </rPr>
      <t>1</t>
    </r>
    <rPh sb="0" eb="1">
      <t>ショウ</t>
    </rPh>
    <rPh sb="1" eb="2">
      <t>ケイ</t>
    </rPh>
    <phoneticPr fontId="45"/>
  </si>
  <si>
    <r>
      <t>小計</t>
    </r>
    <r>
      <rPr>
        <sz val="8"/>
        <rFont val="ＭＳ Ｐゴシック"/>
        <family val="3"/>
        <charset val="128"/>
        <scheme val="minor"/>
      </rPr>
      <t>2</t>
    </r>
    <rPh sb="0" eb="1">
      <t>ショウ</t>
    </rPh>
    <rPh sb="1" eb="2">
      <t>ケイ</t>
    </rPh>
    <phoneticPr fontId="45"/>
  </si>
  <si>
    <r>
      <t>小計</t>
    </r>
    <r>
      <rPr>
        <sz val="8"/>
        <rFont val="ＭＳ Ｐゴシック"/>
        <family val="3"/>
        <charset val="128"/>
        <scheme val="minor"/>
      </rPr>
      <t>3</t>
    </r>
    <rPh sb="0" eb="1">
      <t>ショウ</t>
    </rPh>
    <rPh sb="1" eb="2">
      <t>ケイ</t>
    </rPh>
    <phoneticPr fontId="45"/>
  </si>
  <si>
    <r>
      <t>小計</t>
    </r>
    <r>
      <rPr>
        <sz val="8"/>
        <rFont val="ＭＳ Ｐゴシック"/>
        <family val="3"/>
        <charset val="128"/>
        <scheme val="minor"/>
      </rPr>
      <t>4</t>
    </r>
    <rPh sb="0" eb="1">
      <t>ショウ</t>
    </rPh>
    <rPh sb="1" eb="2">
      <t>ケイ</t>
    </rPh>
    <phoneticPr fontId="45"/>
  </si>
  <si>
    <t>※減価償却比率は相対評価のみとなります。</t>
    <rPh sb="8" eb="10">
      <t>ソウタイ</t>
    </rPh>
    <rPh sb="10" eb="12">
      <t>ヒョウカ</t>
    </rPh>
    <phoneticPr fontId="1"/>
  </si>
  <si>
    <t>１．経常収支差額比率</t>
    <rPh sb="2" eb="4">
      <t>ケイジョウ</t>
    </rPh>
    <phoneticPr fontId="45"/>
  </si>
  <si>
    <t>４．教育活動資金収支差額比率</t>
    <rPh sb="2" eb="4">
      <t>キョウイク</t>
    </rPh>
    <rPh sb="4" eb="6">
      <t>カツドウ</t>
    </rPh>
    <rPh sb="6" eb="8">
      <t>シキン</t>
    </rPh>
    <rPh sb="8" eb="10">
      <t>シュウシ</t>
    </rPh>
    <rPh sb="10" eb="12">
      <t>サガク</t>
    </rPh>
    <rPh sb="12" eb="14">
      <t>ヒリツ</t>
    </rPh>
    <phoneticPr fontId="45"/>
  </si>
  <si>
    <t>６．運用資産超過額対教育活動資金収支差額比</t>
    <rPh sb="2" eb="4">
      <t>ウンヨウ</t>
    </rPh>
    <rPh sb="4" eb="6">
      <t>シサン</t>
    </rPh>
    <rPh sb="6" eb="9">
      <t>チョウカガク</t>
    </rPh>
    <rPh sb="9" eb="10">
      <t>ツイ</t>
    </rPh>
    <rPh sb="10" eb="12">
      <t>キョウイク</t>
    </rPh>
    <rPh sb="12" eb="14">
      <t>カツドウ</t>
    </rPh>
    <rPh sb="14" eb="16">
      <t>シキン</t>
    </rPh>
    <rPh sb="16" eb="18">
      <t>シュウシ</t>
    </rPh>
    <rPh sb="18" eb="20">
      <t>サガク</t>
    </rPh>
    <rPh sb="20" eb="21">
      <t>ヒ</t>
    </rPh>
    <phoneticPr fontId="45"/>
  </si>
  <si>
    <t>７．運用資産対教育活動資金収支差額比</t>
    <rPh sb="7" eb="9">
      <t>キョウイク</t>
    </rPh>
    <rPh sb="9" eb="11">
      <t>カツドウ</t>
    </rPh>
    <rPh sb="11" eb="13">
      <t>シキン</t>
    </rPh>
    <rPh sb="13" eb="15">
      <t>シュウシ</t>
    </rPh>
    <rPh sb="15" eb="17">
      <t>サガク</t>
    </rPh>
    <phoneticPr fontId="45"/>
  </si>
  <si>
    <t>９．外部負債超過額対教育活動資金収支差額比</t>
    <rPh sb="2" eb="4">
      <t>ガイブ</t>
    </rPh>
    <rPh sb="4" eb="6">
      <t>フサイ</t>
    </rPh>
    <rPh sb="6" eb="9">
      <t>チョウカガク</t>
    </rPh>
    <rPh sb="9" eb="10">
      <t>タイ</t>
    </rPh>
    <rPh sb="10" eb="12">
      <t>キョウイク</t>
    </rPh>
    <rPh sb="12" eb="14">
      <t>カツドウ</t>
    </rPh>
    <rPh sb="14" eb="16">
      <t>シキン</t>
    </rPh>
    <rPh sb="16" eb="18">
      <t>シュウシ</t>
    </rPh>
    <rPh sb="18" eb="20">
      <t>サガク</t>
    </rPh>
    <rPh sb="20" eb="21">
      <t>ヒ</t>
    </rPh>
    <phoneticPr fontId="45"/>
  </si>
  <si>
    <t>F</t>
    <phoneticPr fontId="45"/>
  </si>
  <si>
    <t>G</t>
    <phoneticPr fontId="45"/>
  </si>
  <si>
    <t>H</t>
    <phoneticPr fontId="1"/>
  </si>
  <si>
    <t>I</t>
    <phoneticPr fontId="1"/>
  </si>
  <si>
    <t>L</t>
    <phoneticPr fontId="1"/>
  </si>
  <si>
    <t>P</t>
    <phoneticPr fontId="1"/>
  </si>
  <si>
    <t>M</t>
    <phoneticPr fontId="1"/>
  </si>
  <si>
    <t>Q</t>
    <phoneticPr fontId="1"/>
  </si>
  <si>
    <t>U</t>
    <phoneticPr fontId="1"/>
  </si>
  <si>
    <t>V</t>
    <phoneticPr fontId="1"/>
  </si>
  <si>
    <t>J</t>
    <phoneticPr fontId="1"/>
  </si>
  <si>
    <t>T</t>
    <phoneticPr fontId="1"/>
  </si>
  <si>
    <t>K</t>
    <phoneticPr fontId="1"/>
  </si>
  <si>
    <t>O</t>
    <phoneticPr fontId="1"/>
  </si>
  <si>
    <t>N</t>
    <phoneticPr fontId="1"/>
  </si>
  <si>
    <t>R</t>
    <phoneticPr fontId="1"/>
  </si>
  <si>
    <t>S</t>
    <phoneticPr fontId="1"/>
  </si>
  <si>
    <t>※　運用資産＝特定資産＋有価証券＋現金預金</t>
    <rPh sb="2" eb="4">
      <t>ウンヨウ</t>
    </rPh>
    <rPh sb="4" eb="6">
      <t>シサン</t>
    </rPh>
    <rPh sb="7" eb="9">
      <t>トクテイ</t>
    </rPh>
    <rPh sb="9" eb="11">
      <t>シサン</t>
    </rPh>
    <rPh sb="12" eb="14">
      <t>ユウカ</t>
    </rPh>
    <rPh sb="14" eb="16">
      <t>ショウケン</t>
    </rPh>
    <rPh sb="17" eb="19">
      <t>ゲンキン</t>
    </rPh>
    <rPh sb="19" eb="21">
      <t>ヨキン</t>
    </rPh>
    <phoneticPr fontId="1"/>
  </si>
  <si>
    <t>経常収支差額比率(C)／(A)</t>
    <rPh sb="0" eb="2">
      <t>ケイジョウ</t>
    </rPh>
    <rPh sb="2" eb="4">
      <t>シュウシ</t>
    </rPh>
    <rPh sb="4" eb="6">
      <t>サガク</t>
    </rPh>
    <rPh sb="6" eb="8">
      <t>ヒリツ</t>
    </rPh>
    <phoneticPr fontId="1"/>
  </si>
  <si>
    <t>経常収入(A)</t>
    <rPh sb="0" eb="2">
      <t>ケイジョウ</t>
    </rPh>
    <rPh sb="2" eb="4">
      <t>シュウニュウ</t>
    </rPh>
    <phoneticPr fontId="1"/>
  </si>
  <si>
    <t>経常支出(B)</t>
    <rPh sb="0" eb="2">
      <t>ケイジョウ</t>
    </rPh>
    <rPh sb="2" eb="4">
      <t>シシュツ</t>
    </rPh>
    <phoneticPr fontId="1"/>
  </si>
  <si>
    <t>経常収支差額(C)=(A)-(B)</t>
    <rPh sb="0" eb="2">
      <t>ケイジョウ</t>
    </rPh>
    <rPh sb="2" eb="4">
      <t>シュウシ</t>
    </rPh>
    <rPh sb="4" eb="6">
      <t>サガク</t>
    </rPh>
    <phoneticPr fontId="1"/>
  </si>
  <si>
    <t>人件費比率(D)／(A)</t>
    <rPh sb="0" eb="3">
      <t>ジンケンヒ</t>
    </rPh>
    <rPh sb="3" eb="5">
      <t>ヒリツ</t>
    </rPh>
    <phoneticPr fontId="1"/>
  </si>
  <si>
    <t>人件費(D)</t>
    <rPh sb="0" eb="3">
      <t>ジンケンヒ</t>
    </rPh>
    <phoneticPr fontId="1"/>
  </si>
  <si>
    <t>人件費依存率(D)／(E)</t>
    <rPh sb="0" eb="3">
      <t>ジンケンヒ</t>
    </rPh>
    <rPh sb="3" eb="5">
      <t>イゾン</t>
    </rPh>
    <rPh sb="5" eb="6">
      <t>リツ</t>
    </rPh>
    <phoneticPr fontId="1"/>
  </si>
  <si>
    <t>学生生徒等納付金(E)</t>
    <rPh sb="0" eb="2">
      <t>ガクセイ</t>
    </rPh>
    <rPh sb="2" eb="4">
      <t>セイト</t>
    </rPh>
    <rPh sb="4" eb="5">
      <t>トウ</t>
    </rPh>
    <rPh sb="5" eb="8">
      <t>ノウフキン</t>
    </rPh>
    <phoneticPr fontId="1"/>
  </si>
  <si>
    <t>教育活動資金収支差額比率(I)／(F)</t>
    <phoneticPr fontId="1"/>
  </si>
  <si>
    <t>教育活動資金収入※1)計(F)</t>
    <rPh sb="0" eb="2">
      <t>キョウイク</t>
    </rPh>
    <rPh sb="2" eb="4">
      <t>カツドウ</t>
    </rPh>
    <rPh sb="4" eb="6">
      <t>シキン</t>
    </rPh>
    <rPh sb="6" eb="8">
      <t>シュウニュウ</t>
    </rPh>
    <rPh sb="11" eb="12">
      <t>ケイ</t>
    </rPh>
    <phoneticPr fontId="1"/>
  </si>
  <si>
    <t>教育活動資金支出※2)計(G)</t>
    <rPh sb="0" eb="2">
      <t>キョウイク</t>
    </rPh>
    <rPh sb="2" eb="4">
      <t>カツドウ</t>
    </rPh>
    <rPh sb="4" eb="6">
      <t>シキン</t>
    </rPh>
    <rPh sb="6" eb="8">
      <t>シシュツ</t>
    </rPh>
    <rPh sb="11" eb="12">
      <t>ケイ</t>
    </rPh>
    <phoneticPr fontId="1"/>
  </si>
  <si>
    <t>教育活動調整勘定等※3)計(H)</t>
    <rPh sb="0" eb="2">
      <t>キョウイク</t>
    </rPh>
    <rPh sb="2" eb="4">
      <t>カツドウ</t>
    </rPh>
    <rPh sb="4" eb="6">
      <t>チョウセイ</t>
    </rPh>
    <rPh sb="6" eb="8">
      <t>カンジョウ</t>
    </rPh>
    <rPh sb="8" eb="9">
      <t>トウ</t>
    </rPh>
    <rPh sb="12" eb="13">
      <t>ケイ</t>
    </rPh>
    <phoneticPr fontId="1"/>
  </si>
  <si>
    <t>教育活動資金収支差額(I)=(F)-(G)+(H)</t>
    <rPh sb="0" eb="2">
      <t>キョウイク</t>
    </rPh>
    <rPh sb="2" eb="4">
      <t>カツドウ</t>
    </rPh>
    <rPh sb="4" eb="6">
      <t>シキン</t>
    </rPh>
    <rPh sb="6" eb="8">
      <t>シュウシ</t>
    </rPh>
    <rPh sb="8" eb="10">
      <t>サガク</t>
    </rPh>
    <phoneticPr fontId="1"/>
  </si>
  <si>
    <t>特定資産</t>
    <rPh sb="0" eb="2">
      <t>トクテイ</t>
    </rPh>
    <rPh sb="2" eb="4">
      <t>シサン</t>
    </rPh>
    <phoneticPr fontId="1"/>
  </si>
  <si>
    <t>減価償却累計額</t>
    <rPh sb="0" eb="2">
      <t>ゲンカ</t>
    </rPh>
    <rPh sb="2" eb="4">
      <t>ショウキャク</t>
    </rPh>
    <rPh sb="4" eb="7">
      <t>ルイケイガク</t>
    </rPh>
    <phoneticPr fontId="1"/>
  </si>
  <si>
    <t>積立率(J)／(N)</t>
    <rPh sb="0" eb="2">
      <t>ツミタテ</t>
    </rPh>
    <rPh sb="2" eb="3">
      <t>リツ</t>
    </rPh>
    <phoneticPr fontId="1"/>
  </si>
  <si>
    <t>有価証券（固定資産）(K)</t>
    <rPh sb="0" eb="2">
      <t>ユウカ</t>
    </rPh>
    <rPh sb="2" eb="4">
      <t>ショウケン</t>
    </rPh>
    <rPh sb="5" eb="7">
      <t>コテイ</t>
    </rPh>
    <rPh sb="7" eb="9">
      <t>シサン</t>
    </rPh>
    <phoneticPr fontId="1"/>
  </si>
  <si>
    <t>有価証券（流動資産）(L)</t>
    <rPh sb="0" eb="2">
      <t>ユウカ</t>
    </rPh>
    <rPh sb="2" eb="4">
      <t>ショウケン</t>
    </rPh>
    <rPh sb="5" eb="7">
      <t>リュウドウ</t>
    </rPh>
    <rPh sb="7" eb="9">
      <t>シサン</t>
    </rPh>
    <phoneticPr fontId="1"/>
  </si>
  <si>
    <t>現金預金(M)</t>
    <rPh sb="0" eb="2">
      <t>ゲンキン</t>
    </rPh>
    <rPh sb="2" eb="4">
      <t>ヨキン</t>
    </rPh>
    <phoneticPr fontId="1"/>
  </si>
  <si>
    <t>退職給与引当金(O)</t>
    <rPh sb="0" eb="2">
      <t>タイショク</t>
    </rPh>
    <rPh sb="2" eb="4">
      <t>キュウヨ</t>
    </rPh>
    <rPh sb="4" eb="6">
      <t>ヒキアテ</t>
    </rPh>
    <rPh sb="6" eb="7">
      <t>キン</t>
    </rPh>
    <phoneticPr fontId="1"/>
  </si>
  <si>
    <t>第2号基本金(P)</t>
    <rPh sb="0" eb="1">
      <t>ダイ</t>
    </rPh>
    <rPh sb="2" eb="3">
      <t>ゴウ</t>
    </rPh>
    <rPh sb="3" eb="5">
      <t>キホン</t>
    </rPh>
    <rPh sb="5" eb="6">
      <t>キン</t>
    </rPh>
    <phoneticPr fontId="1"/>
  </si>
  <si>
    <t>第3号基本金(Q)</t>
    <rPh sb="0" eb="1">
      <t>ダイ</t>
    </rPh>
    <rPh sb="2" eb="3">
      <t>ゴウ</t>
    </rPh>
    <rPh sb="3" eb="5">
      <t>キホン</t>
    </rPh>
    <rPh sb="5" eb="6">
      <t>キン</t>
    </rPh>
    <phoneticPr fontId="1"/>
  </si>
  <si>
    <r>
      <rPr>
        <b/>
        <sz val="8"/>
        <color theme="1"/>
        <rFont val="ＭＳ ゴシック"/>
        <family val="3"/>
        <charset val="128"/>
      </rPr>
      <t>参考）</t>
    </r>
    <r>
      <rPr>
        <b/>
        <sz val="12"/>
        <color theme="1"/>
        <rFont val="ＭＳ ゴシック"/>
        <family val="3"/>
        <charset val="128"/>
      </rPr>
      <t>減価償却比率(R)／(S)</t>
    </r>
    <rPh sb="0" eb="2">
      <t>サンコウ</t>
    </rPh>
    <phoneticPr fontId="1"/>
  </si>
  <si>
    <t>減価償却累計額（図書を除く有形固定資産）(R)</t>
    <phoneticPr fontId="1"/>
  </si>
  <si>
    <t>運用資産※1)(J)</t>
    <rPh sb="0" eb="2">
      <t>ウンヨウ</t>
    </rPh>
    <rPh sb="2" eb="4">
      <t>シサン</t>
    </rPh>
    <phoneticPr fontId="1"/>
  </si>
  <si>
    <t>教育活動資金収支差額(I)</t>
    <rPh sb="0" eb="2">
      <t>キョウイク</t>
    </rPh>
    <rPh sb="2" eb="4">
      <t>カツドウ</t>
    </rPh>
    <rPh sb="4" eb="6">
      <t>シキン</t>
    </rPh>
    <rPh sb="6" eb="8">
      <t>シュウシ</t>
    </rPh>
    <rPh sb="8" eb="10">
      <t>サガク</t>
    </rPh>
    <phoneticPr fontId="1"/>
  </si>
  <si>
    <t>運用資産対教育活動資金
収支差額比(J)／(I)</t>
    <rPh sb="0" eb="2">
      <t>ウンヨウ</t>
    </rPh>
    <rPh sb="2" eb="4">
      <t>シサン</t>
    </rPh>
    <rPh sb="4" eb="5">
      <t>タイ</t>
    </rPh>
    <rPh sb="5" eb="7">
      <t>キョウイク</t>
    </rPh>
    <rPh sb="7" eb="9">
      <t>カツドウ</t>
    </rPh>
    <rPh sb="9" eb="11">
      <t>シキン</t>
    </rPh>
    <rPh sb="12" eb="14">
      <t>シュウシ</t>
    </rPh>
    <rPh sb="14" eb="16">
      <t>サガク</t>
    </rPh>
    <rPh sb="16" eb="17">
      <t>ヒ</t>
    </rPh>
    <phoneticPr fontId="1"/>
  </si>
  <si>
    <t>流動比率(U)／(V)</t>
    <rPh sb="0" eb="2">
      <t>リュウドウ</t>
    </rPh>
    <rPh sb="2" eb="4">
      <t>ヒリツ</t>
    </rPh>
    <phoneticPr fontId="1"/>
  </si>
  <si>
    <t>流動資産(U)</t>
    <rPh sb="0" eb="2">
      <t>リュウドウ</t>
    </rPh>
    <rPh sb="2" eb="4">
      <t>シサン</t>
    </rPh>
    <phoneticPr fontId="1"/>
  </si>
  <si>
    <t>流動負債(V)</t>
    <rPh sb="0" eb="2">
      <t>リュウドウ</t>
    </rPh>
    <rPh sb="2" eb="4">
      <t>フサイ</t>
    </rPh>
    <phoneticPr fontId="1"/>
  </si>
  <si>
    <t>外部負債※2)(T)</t>
    <rPh sb="0" eb="2">
      <t>ガイブ</t>
    </rPh>
    <rPh sb="2" eb="4">
      <t>フサイ</t>
    </rPh>
    <phoneticPr fontId="1"/>
  </si>
  <si>
    <t>運用資産超過額(W)=(J)-(T)</t>
    <rPh sb="0" eb="2">
      <t>ウンヨウ</t>
    </rPh>
    <rPh sb="2" eb="4">
      <t>シサン</t>
    </rPh>
    <rPh sb="4" eb="6">
      <t>チョウカ</t>
    </rPh>
    <rPh sb="6" eb="7">
      <t>ガク</t>
    </rPh>
    <phoneticPr fontId="1"/>
  </si>
  <si>
    <t>運用資産超過額対教育活動資金
収支差額比(W)／(I)</t>
    <rPh sb="0" eb="2">
      <t>ウンヨウ</t>
    </rPh>
    <rPh sb="2" eb="4">
      <t>シサン</t>
    </rPh>
    <rPh sb="4" eb="6">
      <t>チョウカ</t>
    </rPh>
    <rPh sb="6" eb="7">
      <t>ガク</t>
    </rPh>
    <rPh sb="7" eb="8">
      <t>タイ</t>
    </rPh>
    <rPh sb="8" eb="10">
      <t>キョウイク</t>
    </rPh>
    <rPh sb="10" eb="12">
      <t>カツドウ</t>
    </rPh>
    <rPh sb="12" eb="14">
      <t>シキン</t>
    </rPh>
    <rPh sb="15" eb="17">
      <t>シュウシ</t>
    </rPh>
    <rPh sb="17" eb="19">
      <t>サガク</t>
    </rPh>
    <rPh sb="19" eb="20">
      <t>ヒ</t>
    </rPh>
    <phoneticPr fontId="1"/>
  </si>
  <si>
    <t>外部負債超過額対教育活動資金収支差額比(X)／(I)</t>
    <rPh sb="0" eb="4">
      <t>ガイブフサイ</t>
    </rPh>
    <rPh sb="4" eb="6">
      <t>チョウカ</t>
    </rPh>
    <rPh sb="6" eb="7">
      <t>ガク</t>
    </rPh>
    <rPh sb="7" eb="8">
      <t>タイ</t>
    </rPh>
    <rPh sb="8" eb="10">
      <t>キョウイク</t>
    </rPh>
    <rPh sb="10" eb="12">
      <t>カツドウ</t>
    </rPh>
    <rPh sb="12" eb="14">
      <t>シキン</t>
    </rPh>
    <rPh sb="14" eb="16">
      <t>シュウシ</t>
    </rPh>
    <rPh sb="16" eb="18">
      <t>サガク</t>
    </rPh>
    <rPh sb="18" eb="19">
      <t>ヒ</t>
    </rPh>
    <phoneticPr fontId="1"/>
  </si>
  <si>
    <t>外部負債超過額(X)=(T)-(J)</t>
    <rPh sb="0" eb="2">
      <t>ガイブ</t>
    </rPh>
    <rPh sb="2" eb="4">
      <t>フサイ</t>
    </rPh>
    <rPh sb="4" eb="6">
      <t>チョウカ</t>
    </rPh>
    <rPh sb="6" eb="7">
      <t>ガク</t>
    </rPh>
    <phoneticPr fontId="1"/>
  </si>
  <si>
    <r>
      <t>　自己診断チェックリスト（エクセル版）は、学校法人が決算書等から容易に自己診断チェックリストを作成できるよう、ＰＤＦで提供している形式に入力用シートや数式を加えて提供しているものです。
　</t>
    </r>
    <r>
      <rPr>
        <b/>
        <sz val="11"/>
        <color rgb="FFFF0000"/>
        <rFont val="ＭＳ Ｐゴシック"/>
        <family val="3"/>
        <charset val="128"/>
      </rPr>
      <t>サンプル数値の入ったＰＤＦ版を参考にしつつ、必要な数値、目標値等を入力してご利用ください。</t>
    </r>
    <r>
      <rPr>
        <sz val="11"/>
        <rFont val="ＭＳ Ｐゴシック"/>
        <family val="3"/>
        <charset val="128"/>
      </rPr>
      <t xml:space="preserve">
　また、必要に応じて、新たな項目や数式を加えることも可能ですので、ぜひ法人の実態に合わせてお使いください。</t>
    </r>
    <rPh sb="1" eb="3">
      <t>ジコ</t>
    </rPh>
    <rPh sb="3" eb="5">
      <t>シンダン</t>
    </rPh>
    <rPh sb="17" eb="18">
      <t>バン</t>
    </rPh>
    <rPh sb="21" eb="23">
      <t>ガッコウ</t>
    </rPh>
    <rPh sb="23" eb="25">
      <t>ホウジン</t>
    </rPh>
    <rPh sb="26" eb="28">
      <t>ケッサン</t>
    </rPh>
    <rPh sb="28" eb="29">
      <t>ショ</t>
    </rPh>
    <rPh sb="29" eb="30">
      <t>トウ</t>
    </rPh>
    <rPh sb="32" eb="34">
      <t>ヨウイ</t>
    </rPh>
    <rPh sb="47" eb="49">
      <t>サクセイ</t>
    </rPh>
    <rPh sb="59" eb="61">
      <t>テイキョウ</t>
    </rPh>
    <rPh sb="65" eb="67">
      <t>ケイシキ</t>
    </rPh>
    <rPh sb="68" eb="70">
      <t>ニュウリョク</t>
    </rPh>
    <rPh sb="70" eb="71">
      <t>ヨウ</t>
    </rPh>
    <rPh sb="75" eb="77">
      <t>スウシキ</t>
    </rPh>
    <rPh sb="78" eb="79">
      <t>クワ</t>
    </rPh>
    <rPh sb="81" eb="83">
      <t>テイキョウ</t>
    </rPh>
    <rPh sb="98" eb="100">
      <t>スウチ</t>
    </rPh>
    <rPh sb="101" eb="102">
      <t>ハイ</t>
    </rPh>
    <rPh sb="107" eb="108">
      <t>バン</t>
    </rPh>
    <rPh sb="109" eb="111">
      <t>サンコウ</t>
    </rPh>
    <rPh sb="116" eb="118">
      <t>ヒツヨウ</t>
    </rPh>
    <rPh sb="119" eb="121">
      <t>スウチ</t>
    </rPh>
    <rPh sb="122" eb="125">
      <t>モクヒョウチ</t>
    </rPh>
    <rPh sb="125" eb="126">
      <t>トウ</t>
    </rPh>
    <rPh sb="127" eb="129">
      <t>ニュウリョク</t>
    </rPh>
    <rPh sb="132" eb="134">
      <t>リヨウ</t>
    </rPh>
    <rPh sb="144" eb="146">
      <t>ヒツヨウ</t>
    </rPh>
    <rPh sb="147" eb="148">
      <t>オウ</t>
    </rPh>
    <rPh sb="151" eb="152">
      <t>アラ</t>
    </rPh>
    <rPh sb="154" eb="156">
      <t>コウモク</t>
    </rPh>
    <rPh sb="157" eb="159">
      <t>スウシキ</t>
    </rPh>
    <rPh sb="160" eb="161">
      <t>クワ</t>
    </rPh>
    <rPh sb="166" eb="168">
      <t>カノウ</t>
    </rPh>
    <rPh sb="175" eb="177">
      <t>ホウジン</t>
    </rPh>
    <rPh sb="178" eb="180">
      <t>ジッタイ</t>
    </rPh>
    <rPh sb="181" eb="182">
      <t>ア</t>
    </rPh>
    <rPh sb="186" eb="187">
      <t>ツカ</t>
    </rPh>
    <phoneticPr fontId="45"/>
  </si>
  <si>
    <t>学生生徒等納付金収入</t>
    <rPh sb="0" eb="2">
      <t>ガクセイ</t>
    </rPh>
    <rPh sb="2" eb="4">
      <t>セイト</t>
    </rPh>
    <rPh sb="4" eb="5">
      <t>トウ</t>
    </rPh>
    <rPh sb="5" eb="8">
      <t>ノウフキン</t>
    </rPh>
    <rPh sb="8" eb="10">
      <t>シュウニュウ</t>
    </rPh>
    <phoneticPr fontId="1"/>
  </si>
  <si>
    <r>
      <t>(参考)
相対評価1upの</t>
    </r>
    <r>
      <rPr>
        <sz val="11"/>
        <rFont val="ＭＳ Ｐゴシック"/>
        <family val="3"/>
        <charset val="128"/>
        <scheme val="minor"/>
      </rPr>
      <t>数値</t>
    </r>
    <rPh sb="5" eb="7">
      <t>ソウタイ</t>
    </rPh>
    <rPh sb="7" eb="9">
      <t>ヒョウカ</t>
    </rPh>
    <rPh sb="13" eb="15">
      <t>スウチ</t>
    </rPh>
    <phoneticPr fontId="45"/>
  </si>
  <si>
    <r>
      <t>　・設置学部や規模等にあった目標値を学校法人独自で設定している場合は、</t>
    </r>
    <r>
      <rPr>
        <sz val="11"/>
        <rFont val="ＭＳ Ｐゴシック"/>
        <family val="3"/>
        <charset val="128"/>
        <scheme val="minor"/>
      </rPr>
      <t>F列の黄色のセルに数値を入力します。</t>
    </r>
    <rPh sb="36" eb="37">
      <t>レツ</t>
    </rPh>
    <rPh sb="38" eb="40">
      <t>キイロ</t>
    </rPh>
    <phoneticPr fontId="45"/>
  </si>
  <si>
    <r>
      <t>　※本シートにない項目の目標値や階層の刻み等に変更を加えたい場合は、</t>
    </r>
    <r>
      <rPr>
        <u/>
        <sz val="11"/>
        <rFont val="ＭＳ Ｐゴシック"/>
        <family val="3"/>
        <charset val="128"/>
        <scheme val="minor"/>
      </rPr>
      <t>絶対評価シート（非表示になっています）</t>
    </r>
    <r>
      <rPr>
        <sz val="11"/>
        <rFont val="ＭＳ Ｐゴシック"/>
        <family val="3"/>
        <charset val="128"/>
        <scheme val="minor"/>
      </rPr>
      <t>を表示のうえ編集してください。</t>
    </r>
    <rPh sb="42" eb="45">
      <t>ヒヒョウジ</t>
    </rPh>
    <rPh sb="54" eb="56">
      <t>ヒョウジ</t>
    </rPh>
    <phoneticPr fontId="45"/>
  </si>
  <si>
    <t>Ⅰ　事業活動収支状況（法人全体）</t>
    <rPh sb="2" eb="4">
      <t>ジギョウ</t>
    </rPh>
    <rPh sb="4" eb="6">
      <t>カツドウ</t>
    </rPh>
    <rPh sb="6" eb="8">
      <t>シュウシ</t>
    </rPh>
    <rPh sb="8" eb="10">
      <t>ジョウキョウ</t>
    </rPh>
    <rPh sb="11" eb="13">
      <t>ホウジン</t>
    </rPh>
    <rPh sb="13" eb="15">
      <t>ゼンタイ</t>
    </rPh>
    <phoneticPr fontId="1"/>
  </si>
  <si>
    <t>※1)運用資産＝特定資産＋有価証券＋現金預金</t>
    <rPh sb="3" eb="5">
      <t>ウンヨウ</t>
    </rPh>
    <rPh sb="5" eb="7">
      <t>シサン</t>
    </rPh>
    <rPh sb="8" eb="10">
      <t>トクテイ</t>
    </rPh>
    <rPh sb="10" eb="12">
      <t>シサン</t>
    </rPh>
    <rPh sb="13" eb="15">
      <t>ユウカ</t>
    </rPh>
    <rPh sb="15" eb="17">
      <t>ショウケン</t>
    </rPh>
    <rPh sb="18" eb="20">
      <t>ゲンキン</t>
    </rPh>
    <rPh sb="20" eb="22">
      <t>ヨキン</t>
    </rPh>
    <phoneticPr fontId="1"/>
  </si>
  <si>
    <t>運用資産※1）(J)</t>
    <rPh sb="0" eb="2">
      <t>ウンヨウ</t>
    </rPh>
    <rPh sb="2" eb="4">
      <t>シサン</t>
    </rPh>
    <phoneticPr fontId="1"/>
  </si>
  <si>
    <t>要積立額※2）(N)</t>
    <rPh sb="0" eb="1">
      <t>ヨウ</t>
    </rPh>
    <rPh sb="1" eb="3">
      <t>ツミタテ</t>
    </rPh>
    <rPh sb="3" eb="4">
      <t>ガク</t>
    </rPh>
    <phoneticPr fontId="1"/>
  </si>
  <si>
    <t>減価償却資産取得価額（図書を除く有形固定資産）※3)(S)</t>
    <rPh sb="0" eb="2">
      <t>ゲンカ</t>
    </rPh>
    <rPh sb="2" eb="4">
      <t>ショウキャク</t>
    </rPh>
    <rPh sb="4" eb="6">
      <t>シサン</t>
    </rPh>
    <rPh sb="6" eb="8">
      <t>シュトク</t>
    </rPh>
    <rPh sb="8" eb="10">
      <t>カガク</t>
    </rPh>
    <rPh sb="11" eb="13">
      <t>トショ</t>
    </rPh>
    <rPh sb="14" eb="15">
      <t>ノゾ</t>
    </rPh>
    <rPh sb="16" eb="18">
      <t>ユウケイ</t>
    </rPh>
    <rPh sb="18" eb="20">
      <t>コテイ</t>
    </rPh>
    <rPh sb="20" eb="22">
      <t>シサン</t>
    </rPh>
    <phoneticPr fontId="1"/>
  </si>
  <si>
    <r>
      <t>要積立額</t>
    </r>
    <r>
      <rPr>
        <b/>
        <sz val="8"/>
        <rFont val="ＭＳ ゴシック"/>
        <family val="3"/>
        <charset val="128"/>
      </rPr>
      <t>（退引+2号+3号+減価）</t>
    </r>
    <rPh sb="0" eb="1">
      <t>ヨウ</t>
    </rPh>
    <rPh sb="1" eb="3">
      <t>ツミタテ</t>
    </rPh>
    <rPh sb="3" eb="4">
      <t>ガク</t>
    </rPh>
    <rPh sb="5" eb="6">
      <t>タイ</t>
    </rPh>
    <rPh sb="6" eb="7">
      <t>イン</t>
    </rPh>
    <rPh sb="9" eb="10">
      <t>ゴウ</t>
    </rPh>
    <rPh sb="12" eb="13">
      <t>ゴウ</t>
    </rPh>
    <rPh sb="14" eb="16">
      <t>ゲンカ</t>
    </rPh>
    <phoneticPr fontId="1"/>
  </si>
  <si>
    <t>※2)外部負債＝借入金＋学校債＋未払金＋手形債務</t>
    <rPh sb="3" eb="5">
      <t>ガイブ</t>
    </rPh>
    <rPh sb="5" eb="7">
      <t>フサイ</t>
    </rPh>
    <rPh sb="8" eb="10">
      <t>カリイレ</t>
    </rPh>
    <rPh sb="10" eb="11">
      <t>キン</t>
    </rPh>
    <rPh sb="12" eb="14">
      <t>ガッコウ</t>
    </rPh>
    <rPh sb="14" eb="15">
      <t>サイ</t>
    </rPh>
    <rPh sb="16" eb="17">
      <t>ミ</t>
    </rPh>
    <rPh sb="17" eb="18">
      <t>バライ</t>
    </rPh>
    <rPh sb="18" eb="19">
      <t>キン</t>
    </rPh>
    <rPh sb="20" eb="22">
      <t>テガタ</t>
    </rPh>
    <rPh sb="22" eb="24">
      <t>サイム</t>
    </rPh>
    <phoneticPr fontId="1"/>
  </si>
  <si>
    <t>Ⅴ　事業活動収支状況（学校単位）</t>
    <rPh sb="2" eb="4">
      <t>ジギョウ</t>
    </rPh>
    <rPh sb="4" eb="6">
      <t>カツドウ</t>
    </rPh>
    <rPh sb="6" eb="8">
      <t>シュウシ</t>
    </rPh>
    <rPh sb="8" eb="10">
      <t>ジョウキョウ</t>
    </rPh>
    <rPh sb="11" eb="13">
      <t>ガッコウ</t>
    </rPh>
    <rPh sb="13" eb="15">
      <t>タンイ</t>
    </rPh>
    <phoneticPr fontId="1"/>
  </si>
  <si>
    <t>Ⅰ　事業活動収支状況（法人全体）</t>
    <rPh sb="2" eb="4">
      <t>ジギョウ</t>
    </rPh>
    <rPh sb="4" eb="6">
      <t>カツドウ</t>
    </rPh>
    <rPh sb="6" eb="8">
      <t>シュウシ</t>
    </rPh>
    <rPh sb="8" eb="10">
      <t>ジョウキョウ</t>
    </rPh>
    <rPh sb="11" eb="13">
      <t>ホウジン</t>
    </rPh>
    <rPh sb="13" eb="15">
      <t>ゼンタイ</t>
    </rPh>
    <phoneticPr fontId="11"/>
  </si>
  <si>
    <t>Ⅴ　事業活動収支状況（学校単位）</t>
    <rPh sb="2" eb="4">
      <t>ジギョウ</t>
    </rPh>
    <rPh sb="4" eb="6">
      <t>カツドウ</t>
    </rPh>
    <rPh sb="6" eb="8">
      <t>シュウシ</t>
    </rPh>
    <rPh sb="8" eb="10">
      <t>ジョウキョウ</t>
    </rPh>
    <rPh sb="11" eb="13">
      <t>ガッコウ</t>
    </rPh>
    <rPh sb="13" eb="15">
      <t>タンイ</t>
    </rPh>
    <phoneticPr fontId="11"/>
  </si>
  <si>
    <t>※3)教育活動調整勘定等：教育活動による調整勘定に関連する資金収入及び資金支出を相互に加減した額</t>
    <phoneticPr fontId="1"/>
  </si>
  <si>
    <t>0.3～△0.3P
増減
（0.2～△0.2P）</t>
    <rPh sb="10" eb="12">
      <t>ゾウゲン</t>
    </rPh>
    <phoneticPr fontId="1"/>
  </si>
  <si>
    <t>学生生徒等納付金収入(o)</t>
    <rPh sb="2" eb="4">
      <t>セイト</t>
    </rPh>
    <phoneticPr fontId="1"/>
  </si>
  <si>
    <t>　　　なお、教育活動資金収支差額がマイナスの時に値が表示されます。</t>
    <phoneticPr fontId="1"/>
  </si>
  <si>
    <t>　　　なお、教育活動資金収支差額がマイナス、かつ運用資産超過額がプラスの時に値が表示されます。</t>
    <rPh sb="24" eb="26">
      <t>ウンヨウ</t>
    </rPh>
    <rPh sb="26" eb="28">
      <t>シサン</t>
    </rPh>
    <phoneticPr fontId="1"/>
  </si>
  <si>
    <t>３．志願倍率（倍）</t>
    <rPh sb="2" eb="4">
      <t>シガン</t>
    </rPh>
    <rPh sb="4" eb="6">
      <t>バイリツ</t>
    </rPh>
    <rPh sb="7" eb="8">
      <t>バイ</t>
    </rPh>
    <phoneticPr fontId="1"/>
  </si>
  <si>
    <t>一部の理事に権限が集中することなく、理事会の一体的な協力体制が維持できている</t>
  </si>
  <si>
    <t>施設設備を適切に管理・保全し、更新に向けた具体的計画を立てている</t>
    <rPh sb="0" eb="2">
      <t>シセツ</t>
    </rPh>
    <rPh sb="2" eb="4">
      <t>セツビ</t>
    </rPh>
    <rPh sb="5" eb="7">
      <t>テキセツ</t>
    </rPh>
    <rPh sb="8" eb="10">
      <t>カンリ</t>
    </rPh>
    <rPh sb="11" eb="13">
      <t>ホゼン</t>
    </rPh>
    <rPh sb="15" eb="17">
      <t>コウシン</t>
    </rPh>
    <rPh sb="18" eb="19">
      <t>ム</t>
    </rPh>
    <rPh sb="21" eb="24">
      <t>グタイテキ</t>
    </rPh>
    <rPh sb="24" eb="26">
      <t>ケイカク</t>
    </rPh>
    <rPh sb="27" eb="28">
      <t>タ</t>
    </rPh>
    <phoneticPr fontId="45"/>
  </si>
  <si>
    <t>公租公課、所定福利費、共済掛金等の滞納の恐れがない</t>
    <rPh sb="0" eb="2">
      <t>コウソ</t>
    </rPh>
    <rPh sb="2" eb="4">
      <t>コウカ</t>
    </rPh>
    <rPh sb="5" eb="7">
      <t>ショテイ</t>
    </rPh>
    <rPh sb="7" eb="9">
      <t>フクリ</t>
    </rPh>
    <rPh sb="9" eb="10">
      <t>ヒ</t>
    </rPh>
    <rPh sb="11" eb="13">
      <t>キョウサイ</t>
    </rPh>
    <rPh sb="13" eb="15">
      <t>カケキン</t>
    </rPh>
    <rPh sb="15" eb="16">
      <t>トウ</t>
    </rPh>
    <rPh sb="17" eb="19">
      <t>タイノウ</t>
    </rPh>
    <rPh sb="20" eb="21">
      <t>オソ</t>
    </rPh>
    <phoneticPr fontId="45"/>
  </si>
  <si>
    <t>建学の精神を踏まえた、教育方針やカリキュラムの見直しと充実を、教員・職員の協働により進めている</t>
    <rPh sb="0" eb="2">
      <t>ケンガク</t>
    </rPh>
    <rPh sb="3" eb="5">
      <t>セイシン</t>
    </rPh>
    <rPh sb="6" eb="7">
      <t>フ</t>
    </rPh>
    <rPh sb="11" eb="13">
      <t>キョウイク</t>
    </rPh>
    <rPh sb="13" eb="15">
      <t>ホウシン</t>
    </rPh>
    <rPh sb="23" eb="25">
      <t>ミナオ</t>
    </rPh>
    <rPh sb="27" eb="29">
      <t>ジュウジツ</t>
    </rPh>
    <rPh sb="42" eb="43">
      <t>スス</t>
    </rPh>
    <phoneticPr fontId="45"/>
  </si>
  <si>
    <t>1.ガバナンスの確立</t>
    <rPh sb="8" eb="10">
      <t>カクリツ</t>
    </rPh>
    <phoneticPr fontId="45"/>
  </si>
  <si>
    <t>2.経営理念と戦略の策定</t>
    <rPh sb="2" eb="4">
      <t>ケイエイ</t>
    </rPh>
    <rPh sb="4" eb="6">
      <t>リネン</t>
    </rPh>
    <rPh sb="7" eb="9">
      <t>センリャク</t>
    </rPh>
    <rPh sb="10" eb="12">
      <t>サクテイ</t>
    </rPh>
    <phoneticPr fontId="45"/>
  </si>
  <si>
    <t>使途不明・不正流用・二重帳簿作成などの不適正な会計処理が生じないように、十分なチェックを行っている</t>
    <rPh sb="44" eb="45">
      <t>オコナ</t>
    </rPh>
    <phoneticPr fontId="45"/>
  </si>
  <si>
    <t>建学の精神を時代に即した使命として確立し、全部門・全教職員に明示している</t>
    <rPh sb="25" eb="26">
      <t>ゼン</t>
    </rPh>
    <rPh sb="26" eb="29">
      <t>キョウショクイン</t>
    </rPh>
    <phoneticPr fontId="45"/>
  </si>
  <si>
    <t>経営環境（内部・外部）と経営資源（ヒト・モノ・カネ・情報等）の変化を分析している</t>
    <rPh sb="26" eb="28">
      <t>ジョウホウ</t>
    </rPh>
    <phoneticPr fontId="45"/>
  </si>
  <si>
    <t>経営戦略・中長期計画等を企画立案し、部門間の連絡調整等を行う組織を設置している</t>
    <rPh sb="2" eb="4">
      <t>センリャク</t>
    </rPh>
    <rPh sb="5" eb="8">
      <t>チュウチョウキ</t>
    </rPh>
    <rPh sb="8" eb="10">
      <t>ケイカク</t>
    </rPh>
    <rPh sb="10" eb="11">
      <t>トウ</t>
    </rPh>
    <rPh sb="18" eb="20">
      <t>ブモン</t>
    </rPh>
    <rPh sb="20" eb="21">
      <t>カン</t>
    </rPh>
    <phoneticPr fontId="45"/>
  </si>
  <si>
    <t>経営戦略や中長期計画等を実現するための、適切な将来予測を踏まえた財務計画を立てている</t>
    <rPh sb="0" eb="2">
      <t>ケイエイ</t>
    </rPh>
    <rPh sb="2" eb="4">
      <t>センリャク</t>
    </rPh>
    <rPh sb="5" eb="8">
      <t>チュウチョウキ</t>
    </rPh>
    <rPh sb="8" eb="10">
      <t>ケイカク</t>
    </rPh>
    <rPh sb="10" eb="11">
      <t>トウ</t>
    </rPh>
    <rPh sb="12" eb="14">
      <t>ジツゲン</t>
    </rPh>
    <rPh sb="20" eb="22">
      <t>テキセツ</t>
    </rPh>
    <rPh sb="23" eb="25">
      <t>ショウライ</t>
    </rPh>
    <rPh sb="25" eb="27">
      <t>ヨソク</t>
    </rPh>
    <rPh sb="28" eb="29">
      <t>フ</t>
    </rPh>
    <rPh sb="32" eb="34">
      <t>ザイム</t>
    </rPh>
    <rPh sb="34" eb="36">
      <t>ケイカク</t>
    </rPh>
    <rPh sb="37" eb="38">
      <t>タ</t>
    </rPh>
    <phoneticPr fontId="45"/>
  </si>
  <si>
    <t>ＦＤ及びＳＤを計画的・体系的に実施し、その成果を検証して改善を行っている</t>
    <rPh sb="2" eb="3">
      <t>オヨ</t>
    </rPh>
    <rPh sb="7" eb="10">
      <t>ケイカクテキ</t>
    </rPh>
    <rPh sb="11" eb="14">
      <t>タイケイテキ</t>
    </rPh>
    <rPh sb="15" eb="17">
      <t>ジッシ</t>
    </rPh>
    <rPh sb="28" eb="30">
      <t>カイゼン</t>
    </rPh>
    <rPh sb="31" eb="32">
      <t>オコナ</t>
    </rPh>
    <phoneticPr fontId="45"/>
  </si>
  <si>
    <t>組織再編やアウトソーシングの活用等により、効率的な職務体制を構築している</t>
    <rPh sb="2" eb="4">
      <t>サイヘン</t>
    </rPh>
    <rPh sb="16" eb="17">
      <t>トウ</t>
    </rPh>
    <rPh sb="30" eb="32">
      <t>コウチク</t>
    </rPh>
    <phoneticPr fontId="45"/>
  </si>
  <si>
    <t>教職員からの意見を学校運営に反映させる仕組みを機能させている</t>
    <rPh sb="9" eb="11">
      <t>ガッコウ</t>
    </rPh>
    <rPh sb="11" eb="13">
      <t>ウンエイ</t>
    </rPh>
    <rPh sb="23" eb="25">
      <t>キノウ</t>
    </rPh>
    <phoneticPr fontId="45"/>
  </si>
  <si>
    <t>全教職員に十分な情報提供と説明を行い、良好な労使関係を構築している</t>
    <rPh sb="0" eb="1">
      <t>ゼン</t>
    </rPh>
    <rPh sb="1" eb="4">
      <t>キョウショクイン</t>
    </rPh>
    <rPh sb="19" eb="21">
      <t>リョウコウ</t>
    </rPh>
    <phoneticPr fontId="45"/>
  </si>
  <si>
    <t>4.リスク管理体制の構築</t>
    <rPh sb="5" eb="7">
      <t>カンリ</t>
    </rPh>
    <rPh sb="7" eb="9">
      <t>タイセイ</t>
    </rPh>
    <rPh sb="10" eb="12">
      <t>コウチク</t>
    </rPh>
    <phoneticPr fontId="45"/>
  </si>
  <si>
    <t>リスクの洗い出しを行い、リスクマネジメントや危機管理について議論している</t>
    <rPh sb="4" eb="5">
      <t>アラ</t>
    </rPh>
    <rPh sb="6" eb="7">
      <t>ダ</t>
    </rPh>
    <rPh sb="9" eb="10">
      <t>オコナ</t>
    </rPh>
    <rPh sb="22" eb="24">
      <t>キキ</t>
    </rPh>
    <rPh sb="24" eb="26">
      <t>カンリ</t>
    </rPh>
    <rPh sb="30" eb="32">
      <t>ギロン</t>
    </rPh>
    <phoneticPr fontId="45"/>
  </si>
  <si>
    <t>倫理綱領、行動規範等を作成し、ハラスメント防止及びコンプライアンスに取り組んでいる</t>
    <rPh sb="0" eb="2">
      <t>リンリ</t>
    </rPh>
    <rPh sb="2" eb="4">
      <t>コウリョウ</t>
    </rPh>
    <rPh sb="5" eb="7">
      <t>コウドウ</t>
    </rPh>
    <rPh sb="7" eb="9">
      <t>キハン</t>
    </rPh>
    <rPh sb="9" eb="10">
      <t>トウ</t>
    </rPh>
    <rPh sb="11" eb="13">
      <t>サクセイ</t>
    </rPh>
    <rPh sb="21" eb="23">
      <t>ボウシ</t>
    </rPh>
    <rPh sb="23" eb="24">
      <t>オヨ</t>
    </rPh>
    <rPh sb="34" eb="35">
      <t>ト</t>
    </rPh>
    <rPh sb="36" eb="37">
      <t>ク</t>
    </rPh>
    <phoneticPr fontId="45"/>
  </si>
  <si>
    <t>キャンパスのセキュリティ確保、個人情報保護等、学生の安全確保のための方策を十分に講じている</t>
    <rPh sb="12" eb="14">
      <t>カクホ</t>
    </rPh>
    <rPh sb="15" eb="17">
      <t>コジン</t>
    </rPh>
    <rPh sb="17" eb="19">
      <t>ジョウホウ</t>
    </rPh>
    <rPh sb="19" eb="21">
      <t>ホゴ</t>
    </rPh>
    <rPh sb="21" eb="22">
      <t>トウ</t>
    </rPh>
    <rPh sb="23" eb="25">
      <t>ガクセイ</t>
    </rPh>
    <rPh sb="26" eb="28">
      <t>アンゼン</t>
    </rPh>
    <rPh sb="28" eb="30">
      <t>カクホ</t>
    </rPh>
    <rPh sb="34" eb="36">
      <t>ホウサク</t>
    </rPh>
    <rPh sb="37" eb="39">
      <t>ジュウブン</t>
    </rPh>
    <rPh sb="40" eb="41">
      <t>コウ</t>
    </rPh>
    <phoneticPr fontId="45"/>
  </si>
  <si>
    <t>収入の範囲内に支出を抑制するための予算管理、予算統制を実行している</t>
    <rPh sb="0" eb="2">
      <t>シュウニュウ</t>
    </rPh>
    <rPh sb="3" eb="5">
      <t>ハンイ</t>
    </rPh>
    <rPh sb="5" eb="6">
      <t>ナイ</t>
    </rPh>
    <rPh sb="7" eb="9">
      <t>シシュツ</t>
    </rPh>
    <rPh sb="10" eb="12">
      <t>ヨクセイ</t>
    </rPh>
    <rPh sb="17" eb="19">
      <t>ヨサン</t>
    </rPh>
    <rPh sb="19" eb="21">
      <t>カンリ</t>
    </rPh>
    <rPh sb="22" eb="24">
      <t>ヨサン</t>
    </rPh>
    <rPh sb="24" eb="26">
      <t>トウセイ</t>
    </rPh>
    <rPh sb="27" eb="29">
      <t>ジッコウ</t>
    </rPh>
    <phoneticPr fontId="45"/>
  </si>
  <si>
    <t>学生募集体制の強化を図り、募集結果の評価や次年度に向けた体制の見直しを毎期行っている</t>
    <rPh sb="0" eb="2">
      <t>ガクセイ</t>
    </rPh>
    <rPh sb="2" eb="4">
      <t>ボシュウ</t>
    </rPh>
    <rPh sb="4" eb="6">
      <t>タイセイ</t>
    </rPh>
    <rPh sb="7" eb="9">
      <t>キョウカ</t>
    </rPh>
    <rPh sb="10" eb="11">
      <t>ハカ</t>
    </rPh>
    <rPh sb="13" eb="15">
      <t>ボシュウ</t>
    </rPh>
    <rPh sb="15" eb="17">
      <t>ケッカ</t>
    </rPh>
    <rPh sb="18" eb="20">
      <t>ヒョウカ</t>
    </rPh>
    <rPh sb="21" eb="24">
      <t>ジネンド</t>
    </rPh>
    <rPh sb="25" eb="26">
      <t>ム</t>
    </rPh>
    <rPh sb="28" eb="30">
      <t>タイセイ</t>
    </rPh>
    <rPh sb="31" eb="33">
      <t>ミナオ</t>
    </rPh>
    <rPh sb="35" eb="37">
      <t>マイキ</t>
    </rPh>
    <rPh sb="37" eb="38">
      <t>オコナ</t>
    </rPh>
    <phoneticPr fontId="45"/>
  </si>
  <si>
    <t>寄付金・競争的資金・事業収入等の外部資金を獲得するための努力を行っている</t>
    <rPh sb="0" eb="3">
      <t>キフキン</t>
    </rPh>
    <rPh sb="4" eb="7">
      <t>キョウソウテキ</t>
    </rPh>
    <rPh sb="7" eb="9">
      <t>シキン</t>
    </rPh>
    <rPh sb="10" eb="12">
      <t>ジギョウ</t>
    </rPh>
    <rPh sb="12" eb="14">
      <t>シュウニュウ</t>
    </rPh>
    <rPh sb="14" eb="15">
      <t>トウ</t>
    </rPh>
    <rPh sb="16" eb="18">
      <t>ガイブ</t>
    </rPh>
    <rPh sb="18" eb="20">
      <t>シキン</t>
    </rPh>
    <rPh sb="21" eb="23">
      <t>カクトク</t>
    </rPh>
    <rPh sb="28" eb="30">
      <t>ドリョク</t>
    </rPh>
    <rPh sb="31" eb="32">
      <t>オコナ</t>
    </rPh>
    <phoneticPr fontId="45"/>
  </si>
  <si>
    <t>借入金について明確な返済計画を策定しており、滞りなく確実に返済が可能である</t>
    <rPh sb="0" eb="2">
      <t>カリイレ</t>
    </rPh>
    <rPh sb="2" eb="3">
      <t>キン</t>
    </rPh>
    <rPh sb="7" eb="9">
      <t>メイカク</t>
    </rPh>
    <rPh sb="10" eb="12">
      <t>ヘンサイ</t>
    </rPh>
    <rPh sb="12" eb="14">
      <t>ケイカク</t>
    </rPh>
    <rPh sb="15" eb="17">
      <t>サクテイ</t>
    </rPh>
    <rPh sb="22" eb="23">
      <t>トドコオ</t>
    </rPh>
    <rPh sb="26" eb="28">
      <t>カクジツ</t>
    </rPh>
    <rPh sb="29" eb="31">
      <t>ヘンサイ</t>
    </rPh>
    <rPh sb="32" eb="34">
      <t>カノウ</t>
    </rPh>
    <phoneticPr fontId="45"/>
  </si>
  <si>
    <t>面接指導やカウンセラーの設置等、学生のための相談窓口を整備している</t>
    <rPh sb="16" eb="18">
      <t>ガクセイ</t>
    </rPh>
    <rPh sb="22" eb="24">
      <t>ソウダン</t>
    </rPh>
    <rPh sb="24" eb="26">
      <t>マドグチ</t>
    </rPh>
    <rPh sb="27" eb="29">
      <t>セイビ</t>
    </rPh>
    <phoneticPr fontId="45"/>
  </si>
  <si>
    <t>留学生について受け入れ基準を明確にし、学業成績の把握、出欠状況の確認等の適切な在籍管理を行っている</t>
    <rPh sb="0" eb="3">
      <t>リュウガクセイ</t>
    </rPh>
    <rPh sb="7" eb="8">
      <t>ウ</t>
    </rPh>
    <rPh sb="9" eb="10">
      <t>イ</t>
    </rPh>
    <rPh sb="11" eb="13">
      <t>キジュン</t>
    </rPh>
    <rPh sb="14" eb="16">
      <t>メイカク</t>
    </rPh>
    <rPh sb="19" eb="21">
      <t>ガクギョウ</t>
    </rPh>
    <rPh sb="21" eb="23">
      <t>セイセキ</t>
    </rPh>
    <rPh sb="24" eb="26">
      <t>ハアク</t>
    </rPh>
    <rPh sb="27" eb="29">
      <t>シュッケツ</t>
    </rPh>
    <rPh sb="29" eb="31">
      <t>ジョウキョウ</t>
    </rPh>
    <rPh sb="32" eb="35">
      <t>カクニンナド</t>
    </rPh>
    <rPh sb="36" eb="38">
      <t>テキセツ</t>
    </rPh>
    <rPh sb="39" eb="41">
      <t>ザイセキ</t>
    </rPh>
    <rPh sb="41" eb="43">
      <t>カンリ</t>
    </rPh>
    <rPh sb="44" eb="45">
      <t>オコナ</t>
    </rPh>
    <phoneticPr fontId="45"/>
  </si>
  <si>
    <t>1年次からのキャリア支援プログラムの設定、キャリアカウンセラーの常駐等、総合的なキャリア支援体制を整えている</t>
    <rPh sb="1" eb="3">
      <t>ネンジ</t>
    </rPh>
    <rPh sb="10" eb="12">
      <t>シエン</t>
    </rPh>
    <rPh sb="18" eb="20">
      <t>セッテイ</t>
    </rPh>
    <rPh sb="32" eb="34">
      <t>ジョウチュウ</t>
    </rPh>
    <rPh sb="34" eb="35">
      <t>トウ</t>
    </rPh>
    <rPh sb="36" eb="39">
      <t>ソウゴウテキ</t>
    </rPh>
    <rPh sb="44" eb="46">
      <t>シエン</t>
    </rPh>
    <rPh sb="46" eb="48">
      <t>タイセイ</t>
    </rPh>
    <rPh sb="49" eb="50">
      <t>トトノ</t>
    </rPh>
    <phoneticPr fontId="45"/>
  </si>
  <si>
    <t>系統種別を選択してください→</t>
    <rPh sb="0" eb="2">
      <t>ケイトウ</t>
    </rPh>
    <rPh sb="2" eb="4">
      <t>シュベツ</t>
    </rPh>
    <rPh sb="4" eb="5">
      <t>ジンメイ</t>
    </rPh>
    <rPh sb="5" eb="7">
      <t>センタク</t>
    </rPh>
    <phoneticPr fontId="45"/>
  </si>
  <si>
    <t>学校種別を選択してください→</t>
    <rPh sb="0" eb="2">
      <t>ガッコウ</t>
    </rPh>
    <rPh sb="2" eb="4">
      <t>シュベツ</t>
    </rPh>
    <rPh sb="5" eb="7">
      <t>センタク</t>
    </rPh>
    <phoneticPr fontId="45"/>
  </si>
  <si>
    <t>※「学校種別」を変更する際には、併せて「系統種別」も変更してください。</t>
    <rPh sb="2" eb="4">
      <t>ガッコウ</t>
    </rPh>
    <rPh sb="4" eb="6">
      <t>シュベツ</t>
    </rPh>
    <rPh sb="8" eb="10">
      <t>ヘンコウ</t>
    </rPh>
    <rPh sb="12" eb="13">
      <t>サイ</t>
    </rPh>
    <rPh sb="16" eb="17">
      <t>アワ</t>
    </rPh>
    <rPh sb="20" eb="22">
      <t>ケイトウ</t>
    </rPh>
    <rPh sb="22" eb="24">
      <t>シュベツ</t>
    </rPh>
    <rPh sb="26" eb="28">
      <t>ヘンコウ</t>
    </rPh>
    <phoneticPr fontId="45"/>
  </si>
  <si>
    <t>大学法人</t>
  </si>
  <si>
    <t>項　目</t>
    <phoneticPr fontId="45"/>
  </si>
  <si>
    <t>集計数</t>
    <rPh sb="0" eb="2">
      <t>シュウケイ</t>
    </rPh>
    <rPh sb="2" eb="3">
      <t>カズ</t>
    </rPh>
    <phoneticPr fontId="45"/>
  </si>
  <si>
    <t>1</t>
    <phoneticPr fontId="45"/>
  </si>
  <si>
    <t>経常収支差額比率（％）</t>
    <rPh sb="0" eb="2">
      <t>ケイジョウ</t>
    </rPh>
    <phoneticPr fontId="45"/>
  </si>
  <si>
    <t>2</t>
    <phoneticPr fontId="45"/>
  </si>
  <si>
    <t>人件費比率（％）</t>
    <phoneticPr fontId="45"/>
  </si>
  <si>
    <t>3</t>
    <phoneticPr fontId="45"/>
  </si>
  <si>
    <t>人件費依存率（％）</t>
    <rPh sb="3" eb="5">
      <t>イゾン</t>
    </rPh>
    <phoneticPr fontId="45"/>
  </si>
  <si>
    <t>4</t>
    <phoneticPr fontId="45"/>
  </si>
  <si>
    <t>教育活動資金収支差額比率（％）</t>
    <rPh sb="4" eb="6">
      <t>シキン</t>
    </rPh>
    <phoneticPr fontId="45"/>
  </si>
  <si>
    <t>5</t>
    <phoneticPr fontId="45"/>
  </si>
  <si>
    <t>積立率（％）</t>
    <rPh sb="0" eb="2">
      <t>ツミタテ</t>
    </rPh>
    <rPh sb="2" eb="3">
      <t>リツ</t>
    </rPh>
    <phoneticPr fontId="45"/>
  </si>
  <si>
    <t>減価償却比率（％）</t>
    <rPh sb="0" eb="2">
      <t>ゲンカ</t>
    </rPh>
    <rPh sb="2" eb="4">
      <t>ショウキャク</t>
    </rPh>
    <rPh sb="4" eb="6">
      <t>ヒリツ</t>
    </rPh>
    <phoneticPr fontId="45"/>
  </si>
  <si>
    <t>8</t>
    <phoneticPr fontId="45"/>
  </si>
  <si>
    <t>流動比率（％）</t>
    <rPh sb="0" eb="2">
      <t>リュウドウ</t>
    </rPh>
    <rPh sb="2" eb="4">
      <t>ヒリツ</t>
    </rPh>
    <phoneticPr fontId="45"/>
  </si>
  <si>
    <t>大学部門</t>
    <rPh sb="2" eb="4">
      <t>ブモン</t>
    </rPh>
    <phoneticPr fontId="45"/>
  </si>
  <si>
    <t>合格率（％）</t>
    <rPh sb="0" eb="2">
      <t>ゴウカク</t>
    </rPh>
    <phoneticPr fontId="45"/>
  </si>
  <si>
    <t>6</t>
    <phoneticPr fontId="45"/>
  </si>
  <si>
    <t>7</t>
    <phoneticPr fontId="45"/>
  </si>
  <si>
    <t>入学定員充足率（％）</t>
    <rPh sb="0" eb="2">
      <t>ニュウガク</t>
    </rPh>
    <phoneticPr fontId="45"/>
  </si>
  <si>
    <t>収容定員充足率（％）</t>
    <phoneticPr fontId="45"/>
  </si>
  <si>
    <t>9</t>
    <phoneticPr fontId="45"/>
  </si>
  <si>
    <t>中途退学者率（％）</t>
    <rPh sb="0" eb="2">
      <t>チュウト</t>
    </rPh>
    <rPh sb="2" eb="5">
      <t>タイガクシャ</t>
    </rPh>
    <phoneticPr fontId="45"/>
  </si>
  <si>
    <t>10</t>
    <phoneticPr fontId="45"/>
  </si>
  <si>
    <t>奨学費割合（％）</t>
    <rPh sb="0" eb="2">
      <t>ショウガク</t>
    </rPh>
    <rPh sb="2" eb="3">
      <t>ヒ</t>
    </rPh>
    <rPh sb="3" eb="5">
      <t>ワリアイ</t>
    </rPh>
    <phoneticPr fontId="45"/>
  </si>
  <si>
    <t>11</t>
    <phoneticPr fontId="45"/>
  </si>
  <si>
    <t>12</t>
    <phoneticPr fontId="45"/>
  </si>
  <si>
    <t>専任教員対非常勤教員割合（％）</t>
    <rPh sb="0" eb="2">
      <t>センニン</t>
    </rPh>
    <rPh sb="2" eb="4">
      <t>キョウイン</t>
    </rPh>
    <rPh sb="4" eb="5">
      <t>ツイ</t>
    </rPh>
    <rPh sb="5" eb="8">
      <t>ヒジョウキン</t>
    </rPh>
    <rPh sb="8" eb="10">
      <t>キョウイン</t>
    </rPh>
    <rPh sb="10" eb="12">
      <t>ワリアイ</t>
    </rPh>
    <phoneticPr fontId="45"/>
  </si>
  <si>
    <t>13</t>
    <phoneticPr fontId="45"/>
  </si>
  <si>
    <t>14</t>
    <phoneticPr fontId="45"/>
  </si>
  <si>
    <t>専任教員対専任職員割合（％）</t>
    <rPh sb="0" eb="2">
      <t>センニン</t>
    </rPh>
    <rPh sb="2" eb="4">
      <t>キョウイン</t>
    </rPh>
    <rPh sb="4" eb="5">
      <t>タイ</t>
    </rPh>
    <rPh sb="5" eb="7">
      <t>センニン</t>
    </rPh>
    <rPh sb="7" eb="9">
      <t>ショクイン</t>
    </rPh>
    <rPh sb="9" eb="11">
      <t>ワリアイ</t>
    </rPh>
    <phoneticPr fontId="45"/>
  </si>
  <si>
    <t>15</t>
    <phoneticPr fontId="45"/>
  </si>
  <si>
    <t>16</t>
    <phoneticPr fontId="45"/>
  </si>
  <si>
    <t>17</t>
    <phoneticPr fontId="45"/>
  </si>
  <si>
    <t>18</t>
    <phoneticPr fontId="45"/>
  </si>
  <si>
    <t>短期大学法人</t>
    <rPh sb="0" eb="2">
      <t>タンキ</t>
    </rPh>
    <rPh sb="2" eb="4">
      <t>ダイガク</t>
    </rPh>
    <phoneticPr fontId="45"/>
  </si>
  <si>
    <t>短期大学部門</t>
    <rPh sb="0" eb="2">
      <t>タンキ</t>
    </rPh>
    <rPh sb="2" eb="4">
      <t>ダイガク</t>
    </rPh>
    <rPh sb="4" eb="6">
      <t>ブモン</t>
    </rPh>
    <phoneticPr fontId="45"/>
  </si>
  <si>
    <t>5%以上
増加</t>
    <rPh sb="2" eb="4">
      <t>イジョウ</t>
    </rPh>
    <rPh sb="5" eb="7">
      <t>ゾウカ</t>
    </rPh>
    <phoneticPr fontId="1"/>
  </si>
  <si>
    <t>10%以上
増加</t>
    <rPh sb="3" eb="5">
      <t>イジョウ</t>
    </rPh>
    <rPh sb="6" eb="8">
      <t>ゾウカ</t>
    </rPh>
    <phoneticPr fontId="1"/>
  </si>
  <si>
    <r>
      <t>絶対評価</t>
    </r>
    <r>
      <rPr>
        <sz val="8"/>
        <color theme="1"/>
        <rFont val="ＭＳ ゴシック"/>
        <family val="3"/>
        <charset val="128"/>
      </rPr>
      <t>※3)</t>
    </r>
    <rPh sb="0" eb="2">
      <t>ゼッタイ</t>
    </rPh>
    <rPh sb="2" eb="4">
      <t>ヒョウカ</t>
    </rPh>
    <phoneticPr fontId="1"/>
  </si>
  <si>
    <t>※3)短大法人の絶対評価は（）内の数値になります。</t>
    <rPh sb="3" eb="5">
      <t>タンダイ</t>
    </rPh>
    <rPh sb="5" eb="7">
      <t>ホウジン</t>
    </rPh>
    <rPh sb="8" eb="10">
      <t>ゼッタイ</t>
    </rPh>
    <rPh sb="10" eb="12">
      <t>ヒョウカ</t>
    </rPh>
    <phoneticPr fontId="1"/>
  </si>
  <si>
    <t>減価償却比率※</t>
    <rPh sb="0" eb="2">
      <t>ゲンカ</t>
    </rPh>
    <rPh sb="2" eb="4">
      <t>ショウキャク</t>
    </rPh>
    <rPh sb="4" eb="6">
      <t>ヒリツ</t>
    </rPh>
    <phoneticPr fontId="1"/>
  </si>
  <si>
    <r>
      <t>絶対評価</t>
    </r>
    <r>
      <rPr>
        <sz val="8"/>
        <color theme="1"/>
        <rFont val="ＭＳ ゴシック"/>
        <family val="3"/>
        <charset val="128"/>
      </rPr>
      <t>※</t>
    </r>
    <rPh sb="0" eb="2">
      <t>ゼッタイ</t>
    </rPh>
    <rPh sb="2" eb="4">
      <t>ヒョウカ</t>
    </rPh>
    <phoneticPr fontId="1"/>
  </si>
  <si>
    <t>※絶対評価は直近年度で判断しています。</t>
    <rPh sb="1" eb="3">
      <t>ゼッタイ</t>
    </rPh>
    <rPh sb="3" eb="5">
      <t>ヒョウカ</t>
    </rPh>
    <rPh sb="6" eb="8">
      <t>チョッキン</t>
    </rPh>
    <rPh sb="8" eb="10">
      <t>ネンド</t>
    </rPh>
    <rPh sb="11" eb="13">
      <t>ハンダン</t>
    </rPh>
    <phoneticPr fontId="1"/>
  </si>
  <si>
    <t>0.3～△0.3ポイント増減</t>
    <rPh sb="12" eb="14">
      <t>ゾウゲン</t>
    </rPh>
    <phoneticPr fontId="45"/>
  </si>
  <si>
    <t>0.2～△0.2ポイント増減</t>
    <rPh sb="12" eb="14">
      <t>ゾウゲン</t>
    </rPh>
    <phoneticPr fontId="45"/>
  </si>
  <si>
    <t>10ポイント以上減少</t>
    <rPh sb="8" eb="10">
      <t>ゲンショウ</t>
    </rPh>
    <phoneticPr fontId="45"/>
  </si>
  <si>
    <t>5ポイント以上増加</t>
    <rPh sb="7" eb="9">
      <t>ゾウカ</t>
    </rPh>
    <phoneticPr fontId="45"/>
  </si>
  <si>
    <t>10％以上減少</t>
    <rPh sb="5" eb="7">
      <t>ゲンショウ</t>
    </rPh>
    <phoneticPr fontId="45"/>
  </si>
  <si>
    <t>5％以上減少</t>
    <rPh sb="4" eb="6">
      <t>ゲンショウ</t>
    </rPh>
    <phoneticPr fontId="45"/>
  </si>
  <si>
    <t>5～△5％増減</t>
    <rPh sb="5" eb="7">
      <t>ゾウゲン</t>
    </rPh>
    <phoneticPr fontId="45"/>
  </si>
  <si>
    <t>5％以上増加</t>
    <rPh sb="4" eb="6">
      <t>ゾウカ</t>
    </rPh>
    <phoneticPr fontId="45"/>
  </si>
  <si>
    <t>10％以上増加</t>
    <rPh sb="5" eb="7">
      <t>ゾウカ</t>
    </rPh>
    <phoneticPr fontId="45"/>
  </si>
  <si>
    <t>5～△5%増減</t>
    <rPh sb="5" eb="7">
      <t>ゾウゲン</t>
    </rPh>
    <phoneticPr fontId="1"/>
  </si>
  <si>
    <t>100万円以上増加</t>
    <rPh sb="7" eb="9">
      <t>ゾウカ</t>
    </rPh>
    <phoneticPr fontId="45"/>
  </si>
  <si>
    <t>50万円以上増加</t>
    <rPh sb="6" eb="8">
      <t>ゾウカ</t>
    </rPh>
    <phoneticPr fontId="45"/>
  </si>
  <si>
    <t>50万円以上減少</t>
    <rPh sb="6" eb="8">
      <t>ゲンショウ</t>
    </rPh>
    <phoneticPr fontId="45"/>
  </si>
  <si>
    <t>100万円以上減少</t>
    <rPh sb="7" eb="9">
      <t>ゲンショウ</t>
    </rPh>
    <phoneticPr fontId="45"/>
  </si>
  <si>
    <t>１ポイント以上増加</t>
    <rPh sb="5" eb="7">
      <t>イジョウ</t>
    </rPh>
    <rPh sb="7" eb="9">
      <t>ゾウカ</t>
    </rPh>
    <phoneticPr fontId="45"/>
  </si>
  <si>
    <t>0.5ポイント以上増加</t>
    <rPh sb="9" eb="11">
      <t>ゾウカ</t>
    </rPh>
    <phoneticPr fontId="45"/>
  </si>
  <si>
    <t>0.5ポイント以上減少</t>
    <rPh sb="9" eb="11">
      <t>ゲンショウ</t>
    </rPh>
    <phoneticPr fontId="45"/>
  </si>
  <si>
    <t>1ポイント以上減少</t>
    <rPh sb="5" eb="7">
      <t>イジョウ</t>
    </rPh>
    <rPh sb="7" eb="8">
      <t>ゲン</t>
    </rPh>
    <rPh sb="8" eb="9">
      <t>ショウ</t>
    </rPh>
    <phoneticPr fontId="45"/>
  </si>
  <si>
    <t>0.5ポイント以上減少</t>
    <rPh sb="9" eb="10">
      <t>ゲン</t>
    </rPh>
    <rPh sb="10" eb="11">
      <t>ショウ</t>
    </rPh>
    <phoneticPr fontId="45"/>
  </si>
  <si>
    <t>0.3ポイント以上減少</t>
    <rPh sb="7" eb="9">
      <t>イジョウ</t>
    </rPh>
    <rPh sb="9" eb="10">
      <t>ゲン</t>
    </rPh>
    <rPh sb="10" eb="11">
      <t>ショウ</t>
    </rPh>
    <phoneticPr fontId="45"/>
  </si>
  <si>
    <t>0.3ポイント以上増加</t>
    <rPh sb="7" eb="9">
      <t>イジョウ</t>
    </rPh>
    <rPh sb="9" eb="10">
      <t>ゾウ</t>
    </rPh>
    <rPh sb="10" eb="11">
      <t>カ</t>
    </rPh>
    <phoneticPr fontId="45"/>
  </si>
  <si>
    <t>0.5ポイント以上増加</t>
    <rPh sb="7" eb="9">
      <t>イジョウ</t>
    </rPh>
    <rPh sb="9" eb="10">
      <t>ゾウ</t>
    </rPh>
    <rPh sb="10" eb="11">
      <t>カ</t>
    </rPh>
    <phoneticPr fontId="45"/>
  </si>
  <si>
    <t>100万円以上増加</t>
    <rPh sb="8" eb="9">
      <t>カ</t>
    </rPh>
    <phoneticPr fontId="45"/>
  </si>
  <si>
    <t>50万円以上増加</t>
    <rPh sb="7" eb="8">
      <t>カ</t>
    </rPh>
    <phoneticPr fontId="45"/>
  </si>
  <si>
    <t>50万円以上減少</t>
    <rPh sb="7" eb="8">
      <t>ショウ</t>
    </rPh>
    <phoneticPr fontId="45"/>
  </si>
  <si>
    <t>100万円以上減少</t>
    <rPh sb="8" eb="9">
      <t>ショウ</t>
    </rPh>
    <phoneticPr fontId="45"/>
  </si>
  <si>
    <t>１ポイント以上増加</t>
    <rPh sb="5" eb="7">
      <t>イジョウ</t>
    </rPh>
    <rPh sb="7" eb="8">
      <t>ゾウ</t>
    </rPh>
    <rPh sb="8" eb="9">
      <t>カ</t>
    </rPh>
    <phoneticPr fontId="45"/>
  </si>
  <si>
    <t>0.5ポイント以上増加</t>
    <rPh sb="9" eb="10">
      <t>ゾウ</t>
    </rPh>
    <rPh sb="10" eb="11">
      <t>カ</t>
    </rPh>
    <phoneticPr fontId="45"/>
  </si>
  <si>
    <t>0.3ポイント以上減少</t>
    <rPh sb="9" eb="10">
      <t>ゲン</t>
    </rPh>
    <rPh sb="10" eb="11">
      <t>ショウ</t>
    </rPh>
    <phoneticPr fontId="45"/>
  </si>
  <si>
    <t>0.2ポイント以上減少</t>
    <rPh sb="7" eb="9">
      <t>イジョウ</t>
    </rPh>
    <rPh sb="9" eb="10">
      <t>ゲン</t>
    </rPh>
    <rPh sb="10" eb="11">
      <t>ショウ</t>
    </rPh>
    <phoneticPr fontId="45"/>
  </si>
  <si>
    <t>0.2ポイント以上増加</t>
    <rPh sb="7" eb="9">
      <t>イジョウ</t>
    </rPh>
    <rPh sb="9" eb="10">
      <t>ゾウ</t>
    </rPh>
    <rPh sb="10" eb="11">
      <t>カ</t>
    </rPh>
    <phoneticPr fontId="45"/>
  </si>
  <si>
    <r>
      <t>趨勢評価</t>
    </r>
    <r>
      <rPr>
        <sz val="8"/>
        <color theme="1"/>
        <rFont val="ＭＳ ゴシック"/>
        <family val="3"/>
        <charset val="128"/>
      </rPr>
      <t>※</t>
    </r>
    <r>
      <rPr>
        <sz val="11"/>
        <color theme="1"/>
        <rFont val="ＭＳ ゴシック"/>
        <family val="3"/>
        <charset val="128"/>
      </rPr>
      <t xml:space="preserve">
</t>
    </r>
    <r>
      <rPr>
        <sz val="8"/>
        <color theme="1"/>
        <rFont val="ＭＳ ゴシック"/>
        <family val="3"/>
        <charset val="128"/>
      </rPr>
      <t>（P:ポイント）</t>
    </r>
    <rPh sb="0" eb="2">
      <t>スウセイ</t>
    </rPh>
    <rPh sb="2" eb="4">
      <t>ヒョウカ</t>
    </rPh>
    <phoneticPr fontId="1"/>
  </si>
  <si>
    <t>※短大の趨勢評価は（）内の数値になります。</t>
    <rPh sb="1" eb="3">
      <t>タンダイ</t>
    </rPh>
    <rPh sb="4" eb="6">
      <t>スウセイ</t>
    </rPh>
    <rPh sb="6" eb="8">
      <t>ヒョウカ</t>
    </rPh>
    <rPh sb="11" eb="12">
      <t>ナイ</t>
    </rPh>
    <rPh sb="13" eb="15">
      <t>スウチ</t>
    </rPh>
    <phoneticPr fontId="1"/>
  </si>
  <si>
    <r>
      <t>趨勢評価</t>
    </r>
    <r>
      <rPr>
        <sz val="8"/>
        <color theme="1"/>
        <rFont val="ＭＳ ゴシック"/>
        <family val="3"/>
        <charset val="128"/>
      </rPr>
      <t>）</t>
    </r>
    <r>
      <rPr>
        <sz val="11"/>
        <color theme="1"/>
        <rFont val="ＭＳ ゴシック"/>
        <family val="3"/>
        <charset val="128"/>
      </rPr>
      <t xml:space="preserve">
</t>
    </r>
    <r>
      <rPr>
        <sz val="8"/>
        <color theme="1"/>
        <rFont val="ＭＳ ゴシック"/>
        <family val="3"/>
        <charset val="128"/>
      </rPr>
      <t>（P:ポイント）</t>
    </r>
    <rPh sb="0" eb="2">
      <t>スウセイ</t>
    </rPh>
    <rPh sb="2" eb="4">
      <t>ヒョウカ</t>
    </rPh>
    <phoneticPr fontId="1"/>
  </si>
  <si>
    <r>
      <t>趨勢評価</t>
    </r>
    <r>
      <rPr>
        <sz val="8"/>
        <color theme="1"/>
        <rFont val="ＭＳ ゴシック"/>
        <family val="3"/>
        <charset val="128"/>
      </rPr>
      <t>※
（P:ポイント）</t>
    </r>
    <rPh sb="0" eb="2">
      <t>スウセイ</t>
    </rPh>
    <rPh sb="2" eb="4">
      <t>ヒョウカ</t>
    </rPh>
    <phoneticPr fontId="1"/>
  </si>
  <si>
    <t>※短大の絶対評価、趨勢評価は（）内の数値になります。</t>
    <rPh sb="1" eb="3">
      <t>タンダイ</t>
    </rPh>
    <rPh sb="4" eb="6">
      <t>ゼッタイ</t>
    </rPh>
    <rPh sb="6" eb="8">
      <t>ヒョウカ</t>
    </rPh>
    <rPh sb="9" eb="11">
      <t>スウセイ</t>
    </rPh>
    <rPh sb="11" eb="13">
      <t>ヒョウカ</t>
    </rPh>
    <rPh sb="16" eb="17">
      <t>ナイ</t>
    </rPh>
    <rPh sb="18" eb="20">
      <t>スウチ</t>
    </rPh>
    <phoneticPr fontId="1"/>
  </si>
  <si>
    <t>原則評価基準使用</t>
    <phoneticPr fontId="1"/>
  </si>
  <si>
    <t>前年度</t>
    <rPh sb="0" eb="3">
      <t>ゼンネンド</t>
    </rPh>
    <phoneticPr fontId="1"/>
  </si>
  <si>
    <t>直近年度</t>
    <rPh sb="0" eb="2">
      <t>チョッキン</t>
    </rPh>
    <rPh sb="2" eb="4">
      <t>ネンド</t>
    </rPh>
    <phoneticPr fontId="1"/>
  </si>
  <si>
    <t>人件費比率（％）</t>
  </si>
  <si>
    <t>6　運用資産超過額対教育活動資金収支差額比（年）</t>
    <rPh sb="2" eb="4">
      <t>ウンヨウ</t>
    </rPh>
    <rPh sb="4" eb="6">
      <t>シサン</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トシ</t>
    </rPh>
    <phoneticPr fontId="45"/>
  </si>
  <si>
    <t>7　運用資産対教育活動資金収支差額比（年）</t>
    <rPh sb="2" eb="4">
      <t>ウンヨウ</t>
    </rPh>
    <rPh sb="4" eb="6">
      <t>シサン</t>
    </rPh>
    <rPh sb="6" eb="7">
      <t>タイ</t>
    </rPh>
    <rPh sb="7" eb="9">
      <t>キョウイク</t>
    </rPh>
    <rPh sb="9" eb="11">
      <t>カツドウ</t>
    </rPh>
    <rPh sb="11" eb="13">
      <t>シキン</t>
    </rPh>
    <rPh sb="13" eb="15">
      <t>シュウシ</t>
    </rPh>
    <rPh sb="15" eb="17">
      <t>サガク</t>
    </rPh>
    <rPh sb="17" eb="18">
      <t>ヒ</t>
    </rPh>
    <rPh sb="19" eb="20">
      <t>トシ</t>
    </rPh>
    <phoneticPr fontId="45"/>
  </si>
  <si>
    <t>9　外部負債超過額対教育活動資金収支差額比（年）</t>
    <rPh sb="2" eb="4">
      <t>ガイブ</t>
    </rPh>
    <rPh sb="4" eb="6">
      <t>フサイ</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トシ</t>
    </rPh>
    <phoneticPr fontId="45"/>
  </si>
  <si>
    <t>4　教育活動資金収支差額比率</t>
    <rPh sb="2" eb="4">
      <t>キョウイク</t>
    </rPh>
    <rPh sb="4" eb="6">
      <t>カツドウ</t>
    </rPh>
    <rPh sb="6" eb="8">
      <t>シキン</t>
    </rPh>
    <rPh sb="8" eb="10">
      <t>シュウシ</t>
    </rPh>
    <rPh sb="10" eb="12">
      <t>サガク</t>
    </rPh>
    <rPh sb="12" eb="14">
      <t>ヒリツ</t>
    </rPh>
    <phoneticPr fontId="45"/>
  </si>
  <si>
    <r>
      <t>参考1）要積立率　6運用資産超過額対教育活動資金収支差額比（年）　</t>
    </r>
    <r>
      <rPr>
        <sz val="11"/>
        <color theme="1"/>
        <rFont val="ＭＳ Ｐゴシック"/>
        <family val="2"/>
        <charset val="128"/>
        <scheme val="minor"/>
      </rPr>
      <t>7運用資産対教育活動資金収支差額比（年）</t>
    </r>
    <phoneticPr fontId="45"/>
  </si>
  <si>
    <t>9外部負債超過額対教育活動資金収支差額比（年）</t>
    <phoneticPr fontId="45"/>
  </si>
  <si>
    <t>運用資産超過額対教育活動資金収支差額比（年）</t>
  </si>
  <si>
    <t>運用資産対教育活動資金収支差額比（年）</t>
  </si>
  <si>
    <t>外部負債超過額対教育活動資金収支差額比（年）</t>
  </si>
  <si>
    <t>教育活動資金収支差額比率</t>
    <phoneticPr fontId="1"/>
  </si>
  <si>
    <t>経常収支差額比率で部門の収支状況と法人財務への影響度を把握。</t>
    <rPh sb="0" eb="2">
      <t>ケイジョウ</t>
    </rPh>
    <phoneticPr fontId="45"/>
  </si>
  <si>
    <t xml:space="preserve"> 図書減価償却累計額</t>
    <phoneticPr fontId="45"/>
  </si>
  <si>
    <t>※2)要積立額＝退職給与引当金＋第2号基本金＋第3号基本金＋減価償却累計額</t>
    <rPh sb="3" eb="4">
      <t>ヨウ</t>
    </rPh>
    <rPh sb="4" eb="6">
      <t>ツミタテ</t>
    </rPh>
    <rPh sb="6" eb="7">
      <t>ガク</t>
    </rPh>
    <rPh sb="8" eb="10">
      <t>タイショク</t>
    </rPh>
    <rPh sb="10" eb="12">
      <t>キュウヨ</t>
    </rPh>
    <rPh sb="12" eb="14">
      <t>ヒキアテ</t>
    </rPh>
    <rPh sb="14" eb="15">
      <t>キン</t>
    </rPh>
    <rPh sb="16" eb="17">
      <t>ダイ</t>
    </rPh>
    <rPh sb="18" eb="19">
      <t>ゴウ</t>
    </rPh>
    <rPh sb="19" eb="21">
      <t>キホン</t>
    </rPh>
    <rPh sb="21" eb="22">
      <t>キン</t>
    </rPh>
    <rPh sb="23" eb="24">
      <t>ダイ</t>
    </rPh>
    <rPh sb="25" eb="26">
      <t>ゴウ</t>
    </rPh>
    <rPh sb="26" eb="28">
      <t>キホン</t>
    </rPh>
    <rPh sb="28" eb="29">
      <t>キン</t>
    </rPh>
    <rPh sb="30" eb="32">
      <t>ゲンカ</t>
    </rPh>
    <rPh sb="32" eb="34">
      <t>ショウキャク</t>
    </rPh>
    <rPh sb="34" eb="36">
      <t>ルイケイ</t>
    </rPh>
    <rPh sb="36" eb="37">
      <t>ガク</t>
    </rPh>
    <phoneticPr fontId="1"/>
  </si>
  <si>
    <t>※1)教育活動資金収入=学納金収入+手数料収入+特別寄付金収入+一般寄付金収入+経常費等補助金収入+付随事業収入+雑収入</t>
    <rPh sb="43" eb="44">
      <t>トウ</t>
    </rPh>
    <phoneticPr fontId="1"/>
  </si>
  <si>
    <t>6</t>
    <phoneticPr fontId="45"/>
  </si>
  <si>
    <t>　 特別寄付金収入</t>
    <rPh sb="2" eb="4">
      <t>トクベツ</t>
    </rPh>
    <rPh sb="4" eb="7">
      <t>キフキン</t>
    </rPh>
    <rPh sb="7" eb="9">
      <t>シュウニュウ</t>
    </rPh>
    <phoneticPr fontId="1"/>
  </si>
  <si>
    <t>　 一般寄付金収入</t>
    <rPh sb="2" eb="4">
      <t>イッパン</t>
    </rPh>
    <rPh sb="4" eb="7">
      <t>キフキン</t>
    </rPh>
    <rPh sb="7" eb="9">
      <t>シュウニュウ</t>
    </rPh>
    <phoneticPr fontId="1"/>
  </si>
  <si>
    <t>（教育活動資金収支差額がマイナス、かつ運用資産超過額がプラスの時のみ）</t>
    <rPh sb="1" eb="3">
      <t>キョウイク</t>
    </rPh>
    <rPh sb="3" eb="5">
      <t>カツドウ</t>
    </rPh>
    <rPh sb="5" eb="7">
      <t>シキン</t>
    </rPh>
    <rPh sb="7" eb="9">
      <t>シュウシ</t>
    </rPh>
    <rPh sb="9" eb="11">
      <t>サガク</t>
    </rPh>
    <rPh sb="31" eb="32">
      <t>トキ</t>
    </rPh>
    <phoneticPr fontId="1"/>
  </si>
  <si>
    <t xml:space="preserve"> なお、教育活動資金収支差額がプラス、かつ外部負債超過額がプラスの時に値が表示されます。</t>
    <phoneticPr fontId="1"/>
  </si>
  <si>
    <t>（教育活動資金収支差額がプラス、かつ外部負債超過額がプラスの時のみ）</t>
    <rPh sb="1" eb="3">
      <t>キョウイク</t>
    </rPh>
    <rPh sb="3" eb="5">
      <t>カツドウ</t>
    </rPh>
    <rPh sb="5" eb="7">
      <t>シキン</t>
    </rPh>
    <rPh sb="7" eb="9">
      <t>シュウシ</t>
    </rPh>
    <rPh sb="9" eb="11">
      <t>サガク</t>
    </rPh>
    <rPh sb="30" eb="31">
      <t>トキ</t>
    </rPh>
    <phoneticPr fontId="1"/>
  </si>
  <si>
    <t>※　要積立額＝退職給与引当金＋第2号基本金＋第3号基本金＋減価償却累計額</t>
    <rPh sb="2" eb="3">
      <t>ヨウ</t>
    </rPh>
    <rPh sb="3" eb="5">
      <t>ツミタテ</t>
    </rPh>
    <rPh sb="5" eb="6">
      <t>ガク</t>
    </rPh>
    <rPh sb="7" eb="9">
      <t>タイショク</t>
    </rPh>
    <rPh sb="9" eb="11">
      <t>キュウヨ</t>
    </rPh>
    <rPh sb="11" eb="13">
      <t>ヒキアテ</t>
    </rPh>
    <rPh sb="13" eb="14">
      <t>キン</t>
    </rPh>
    <rPh sb="15" eb="16">
      <t>ダイ</t>
    </rPh>
    <rPh sb="17" eb="18">
      <t>ゴウ</t>
    </rPh>
    <rPh sb="18" eb="20">
      <t>キホン</t>
    </rPh>
    <rPh sb="20" eb="21">
      <t>キン</t>
    </rPh>
    <rPh sb="22" eb="23">
      <t>ダイ</t>
    </rPh>
    <rPh sb="24" eb="25">
      <t>ゴウ</t>
    </rPh>
    <rPh sb="25" eb="27">
      <t>キホン</t>
    </rPh>
    <rPh sb="27" eb="28">
      <t>キン</t>
    </rPh>
    <rPh sb="29" eb="31">
      <t>ゲンカ</t>
    </rPh>
    <rPh sb="31" eb="33">
      <t>ショウキャク</t>
    </rPh>
    <rPh sb="33" eb="36">
      <t>ルイケイガク</t>
    </rPh>
    <phoneticPr fontId="1"/>
  </si>
  <si>
    <t xml:space="preserve"> 収容定員</t>
    <rPh sb="1" eb="3">
      <t>シュウヨウ</t>
    </rPh>
    <phoneticPr fontId="45"/>
  </si>
  <si>
    <r>
      <t>　・</t>
    </r>
    <r>
      <rPr>
        <sz val="11"/>
        <rFont val="ＭＳ Ｐゴシック"/>
        <family val="3"/>
        <charset val="128"/>
        <scheme val="minor"/>
      </rPr>
      <t>F列へ目標値を入力しない場合、</t>
    </r>
    <r>
      <rPr>
        <sz val="11"/>
        <rFont val="ＭＳ Ｐゴシック"/>
        <family val="3"/>
        <charset val="128"/>
        <scheme val="minor"/>
      </rPr>
      <t>G列の</t>
    </r>
    <r>
      <rPr>
        <sz val="11"/>
        <rFont val="ＭＳ Ｐゴシック"/>
        <family val="2"/>
        <charset val="128"/>
        <scheme val="minor"/>
      </rPr>
      <t>同系統平均が目標値となります</t>
    </r>
    <r>
      <rPr>
        <sz val="11"/>
        <rFont val="ＭＳ Ｐゴシック"/>
        <family val="3"/>
        <charset val="128"/>
        <scheme val="minor"/>
      </rPr>
      <t>。</t>
    </r>
    <rPh sb="3" eb="4">
      <t>レツ</t>
    </rPh>
    <rPh sb="5" eb="8">
      <t>モクヒョウチ</t>
    </rPh>
    <rPh sb="9" eb="11">
      <t>ニュウリョク</t>
    </rPh>
    <rPh sb="14" eb="16">
      <t>バアイ</t>
    </rPh>
    <rPh sb="18" eb="19">
      <t>レツ</t>
    </rPh>
    <rPh sb="23" eb="25">
      <t>ヘイキン</t>
    </rPh>
    <rPh sb="26" eb="29">
      <t>モクヒョウチ</t>
    </rPh>
    <phoneticPr fontId="45"/>
  </si>
  <si>
    <t>9.中途退学者率</t>
    <rPh sb="2" eb="4">
      <t>チュウト</t>
    </rPh>
    <rPh sb="4" eb="6">
      <t>タイガク</t>
    </rPh>
    <rPh sb="6" eb="7">
      <t>シャ</t>
    </rPh>
    <rPh sb="7" eb="8">
      <t>リツ</t>
    </rPh>
    <phoneticPr fontId="7"/>
  </si>
  <si>
    <t xml:space="preserve">参考）減価償却比率
減価償却資産の取得価額に対する減価償却累計額の割合です｡建物・設備等の有形固定資産を中心とする減価償却資産は､耐用年数に応じて減価償却されますが､固定資産の取得価額と未償却残高との差額である償却累計額が､取得価額に対してどの程度を占めているかを測る比率です｡資産の取得年次が古いほど､又は耐用年数を短期間に設定しているほどこの比率は高くなります｡なお､設立から間もない学校法人では固定資産の償却が開始したばかりであるため、特に低い値となります｡
※3) 減価償却資産取得価額（図書を除く有形固定資産）＝減価償却対象有形固定資産簿価（建物、構築物、教育研究用機器備品、管理用機器備品、車両、その他有形固定資産の貸借対照表計上額）+当該資産にかかる減価償却累計額の合計
</t>
    <rPh sb="293" eb="296">
      <t>カンリヨウ</t>
    </rPh>
    <rPh sb="302" eb="303">
      <t>リョウ</t>
    </rPh>
    <rPh sb="324" eb="326">
      <t>トウガイ</t>
    </rPh>
    <phoneticPr fontId="1"/>
  </si>
  <si>
    <t>収容定員</t>
    <rPh sb="0" eb="2">
      <t>シュウヨウ</t>
    </rPh>
    <rPh sb="2" eb="4">
      <t>テイイン</t>
    </rPh>
    <phoneticPr fontId="1"/>
  </si>
  <si>
    <t>収容定員(l)</t>
    <rPh sb="0" eb="2">
      <t>シュウヨウ</t>
    </rPh>
    <rPh sb="2" eb="4">
      <t>テイイン</t>
    </rPh>
    <phoneticPr fontId="1"/>
  </si>
  <si>
    <t xml:space="preserve"> 推薦者数</t>
    <rPh sb="4" eb="5">
      <t>スウ</t>
    </rPh>
    <phoneticPr fontId="45"/>
  </si>
  <si>
    <t>１．経常収支差額比率</t>
    <rPh sb="2" eb="4">
      <t>ケイジョウ</t>
    </rPh>
    <phoneticPr fontId="115"/>
  </si>
  <si>
    <t>直近年度は10％以上</t>
    <phoneticPr fontId="45"/>
  </si>
  <si>
    <t>直近年度は20％以上</t>
    <phoneticPr fontId="45"/>
  </si>
  <si>
    <t>20％以上を安定的に確保</t>
    <phoneticPr fontId="45"/>
  </si>
  <si>
    <t>10ポイント以上減少</t>
    <phoneticPr fontId="45"/>
  </si>
  <si>
    <t>90％以上100％未満</t>
    <phoneticPr fontId="45"/>
  </si>
  <si>
    <t>3ポイント以上減少</t>
    <phoneticPr fontId="45"/>
  </si>
  <si>
    <t>目標を連続未達成</t>
    <phoneticPr fontId="45"/>
  </si>
  <si>
    <t>70％以上90％未満</t>
    <phoneticPr fontId="45"/>
  </si>
  <si>
    <t>110％以上</t>
    <phoneticPr fontId="45"/>
  </si>
  <si>
    <t>0.5～△0.5ポイント増減</t>
    <phoneticPr fontId="45"/>
  </si>
  <si>
    <t>△50～50万円増減</t>
    <phoneticPr fontId="45"/>
  </si>
  <si>
    <t>減価償却比率（％）</t>
    <rPh sb="0" eb="2">
      <t>ゲンカ</t>
    </rPh>
    <rPh sb="2" eb="4">
      <t>ショウキャク</t>
    </rPh>
    <rPh sb="4" eb="6">
      <t>ヒリツ</t>
    </rPh>
    <phoneticPr fontId="2"/>
  </si>
  <si>
    <t>流動比率（％）</t>
    <rPh sb="0" eb="2">
      <t>リュウドウ</t>
    </rPh>
    <rPh sb="2" eb="4">
      <t>ヒリツ</t>
    </rPh>
    <phoneticPr fontId="2"/>
  </si>
  <si>
    <t>　　 　</t>
    <phoneticPr fontId="1"/>
  </si>
  <si>
    <t>　　 　</t>
    <phoneticPr fontId="1"/>
  </si>
  <si>
    <t xml:space="preserve">       </t>
    <phoneticPr fontId="1"/>
  </si>
  <si>
    <t xml:space="preserve">　　　 </t>
    <phoneticPr fontId="1"/>
  </si>
  <si>
    <t>　　　</t>
    <phoneticPr fontId="1"/>
  </si>
  <si>
    <t>　　　　</t>
    <phoneticPr fontId="1"/>
  </si>
  <si>
    <t>２．人件費比率</t>
    <rPh sb="2" eb="5">
      <t>ジンケンヒ</t>
    </rPh>
    <rPh sb="5" eb="7">
      <t>ヒリツ</t>
    </rPh>
    <phoneticPr fontId="7"/>
  </si>
  <si>
    <t>４．教育活動資金収支差額比率</t>
    <rPh sb="2" eb="4">
      <t>キョウイク</t>
    </rPh>
    <rPh sb="4" eb="6">
      <t>カツドウ</t>
    </rPh>
    <rPh sb="6" eb="8">
      <t>シキン</t>
    </rPh>
    <rPh sb="8" eb="10">
      <t>シュウシ</t>
    </rPh>
    <rPh sb="10" eb="12">
      <t>サガク</t>
    </rPh>
    <rPh sb="12" eb="14">
      <t>ヒリツ</t>
    </rPh>
    <phoneticPr fontId="7"/>
  </si>
  <si>
    <t>６．運用資産超過額対教育活動
　　資金収支差額比（年）</t>
    <rPh sb="2" eb="4">
      <t>ウンヨウ</t>
    </rPh>
    <rPh sb="4" eb="6">
      <t>シサン</t>
    </rPh>
    <rPh sb="6" eb="9">
      <t>チョウカガク</t>
    </rPh>
    <rPh sb="9" eb="10">
      <t>タイ</t>
    </rPh>
    <rPh sb="10" eb="12">
      <t>キョウイク</t>
    </rPh>
    <rPh sb="12" eb="14">
      <t>カツドウ</t>
    </rPh>
    <rPh sb="17" eb="19">
      <t>シキン</t>
    </rPh>
    <rPh sb="19" eb="21">
      <t>シュウシ</t>
    </rPh>
    <rPh sb="21" eb="23">
      <t>サガク</t>
    </rPh>
    <rPh sb="23" eb="24">
      <t>ヒ</t>
    </rPh>
    <rPh sb="25" eb="26">
      <t>ネン</t>
    </rPh>
    <phoneticPr fontId="7"/>
  </si>
  <si>
    <t>７．運用資産対教育活動資金
　　収支差額比（年）</t>
    <rPh sb="2" eb="4">
      <t>ウンヨウ</t>
    </rPh>
    <rPh sb="4" eb="6">
      <t>シサン</t>
    </rPh>
    <rPh sb="6" eb="7">
      <t>タイ</t>
    </rPh>
    <rPh sb="7" eb="9">
      <t>キョウイク</t>
    </rPh>
    <rPh sb="9" eb="11">
      <t>カツドウ</t>
    </rPh>
    <rPh sb="11" eb="13">
      <t>シキン</t>
    </rPh>
    <rPh sb="16" eb="18">
      <t>シュウシ</t>
    </rPh>
    <rPh sb="18" eb="20">
      <t>サガク</t>
    </rPh>
    <rPh sb="20" eb="21">
      <t>ヒ</t>
    </rPh>
    <rPh sb="22" eb="23">
      <t>ネン</t>
    </rPh>
    <phoneticPr fontId="7"/>
  </si>
  <si>
    <t>９．外部負債超過額対教育活動
　　資金収支差額比（年）</t>
    <rPh sb="6" eb="9">
      <t>チョウカガク</t>
    </rPh>
    <rPh sb="9" eb="10">
      <t>タイ</t>
    </rPh>
    <rPh sb="10" eb="12">
      <t>キョウイク</t>
    </rPh>
    <rPh sb="12" eb="14">
      <t>カツドウ</t>
    </rPh>
    <rPh sb="17" eb="19">
      <t>シキン</t>
    </rPh>
    <rPh sb="19" eb="21">
      <t>シュウシ</t>
    </rPh>
    <rPh sb="21" eb="23">
      <t>サガク</t>
    </rPh>
    <rPh sb="23" eb="24">
      <t>ヒ</t>
    </rPh>
    <rPh sb="25" eb="26">
      <t>ネン</t>
    </rPh>
    <phoneticPr fontId="7"/>
  </si>
  <si>
    <t>1.経常収支差額比率</t>
    <rPh sb="2" eb="4">
      <t>ケイジョウ</t>
    </rPh>
    <rPh sb="4" eb="6">
      <t>シュウシ</t>
    </rPh>
    <rPh sb="6" eb="8">
      <t>サガク</t>
    </rPh>
    <rPh sb="8" eb="10">
      <t>ヒリツ</t>
    </rPh>
    <phoneticPr fontId="7"/>
  </si>
  <si>
    <t>2.人件費比率</t>
    <rPh sb="2" eb="5">
      <t>ジンケンヒ</t>
    </rPh>
    <rPh sb="5" eb="7">
      <t>ヒリツ</t>
    </rPh>
    <phoneticPr fontId="7"/>
  </si>
  <si>
    <r>
      <t xml:space="preserve">直近年度
</t>
    </r>
    <r>
      <rPr>
        <sz val="10"/>
        <color theme="1"/>
        <rFont val="ＭＳ ゴシック"/>
        <family val="3"/>
        <charset val="128"/>
      </rPr>
      <t>10%以上20%未満</t>
    </r>
    <rPh sb="0" eb="2">
      <t>チョッキン</t>
    </rPh>
    <rPh sb="2" eb="3">
      <t>ネン</t>
    </rPh>
    <rPh sb="8" eb="10">
      <t>イジョウ</t>
    </rPh>
    <rPh sb="13" eb="15">
      <t>ミマン</t>
    </rPh>
    <phoneticPr fontId="1"/>
  </si>
  <si>
    <r>
      <t>絶対評価</t>
    </r>
    <r>
      <rPr>
        <sz val="8"/>
        <color theme="1"/>
        <rFont val="ＭＳ ゴシック"/>
        <family val="3"/>
        <charset val="128"/>
      </rPr>
      <t>※2）</t>
    </r>
    <rPh sb="0" eb="2">
      <t>ゼッタイ</t>
    </rPh>
    <rPh sb="2" eb="4">
      <t>ヒョウカ</t>
    </rPh>
    <phoneticPr fontId="1"/>
  </si>
  <si>
    <r>
      <t>本務教員給（または本務職員給）の額を専任教員数（または専任職員数）で除し、専任教員（専任職員）１人当たりの人件費支出を示したものです。この数値は平均値となるため、分析にあたっては、実際の給与額だけではなく年齢構成や本俸・手当の詳細等にも注意する必要があります。</t>
    </r>
    <r>
      <rPr>
        <b/>
        <sz val="16"/>
        <color theme="1"/>
        <rFont val="ＭＳ ゴシック"/>
        <family val="3"/>
        <charset val="128"/>
      </rPr>
      <t xml:space="preserve">
</t>
    </r>
    <phoneticPr fontId="1"/>
  </si>
  <si>
    <t>相対評価</t>
    <phoneticPr fontId="1"/>
  </si>
  <si>
    <t>相対評価</t>
    <phoneticPr fontId="1"/>
  </si>
  <si>
    <r>
      <t xml:space="preserve">相対評価
</t>
    </r>
    <r>
      <rPr>
        <sz val="8"/>
        <color theme="1"/>
        <rFont val="ＭＳ ゴシック"/>
        <family val="3"/>
        <charset val="128"/>
      </rPr>
      <t>（百万円）</t>
    </r>
    <rPh sb="6" eb="9">
      <t>ヒャクマンエン</t>
    </rPh>
    <phoneticPr fontId="1"/>
  </si>
  <si>
    <r>
      <t xml:space="preserve">相対評価
</t>
    </r>
    <r>
      <rPr>
        <sz val="8"/>
        <color theme="1"/>
        <rFont val="ＭＳ ゴシック"/>
        <family val="3"/>
        <charset val="128"/>
      </rPr>
      <t>（人）</t>
    </r>
    <rPh sb="6" eb="7">
      <t>ヒト</t>
    </rPh>
    <phoneticPr fontId="1"/>
  </si>
  <si>
    <r>
      <t xml:space="preserve">相対評価
</t>
    </r>
    <r>
      <rPr>
        <sz val="8"/>
        <color theme="1"/>
        <rFont val="ＭＳ ゴシック"/>
        <family val="3"/>
        <charset val="128"/>
      </rPr>
      <t>（倍）</t>
    </r>
    <rPh sb="6" eb="7">
      <t>バイ</t>
    </rPh>
    <phoneticPr fontId="1"/>
  </si>
  <si>
    <r>
      <t xml:space="preserve">相対評価
</t>
    </r>
    <r>
      <rPr>
        <sz val="8"/>
        <color theme="1"/>
        <rFont val="ＭＳ ゴシック"/>
        <family val="3"/>
        <charset val="128"/>
      </rPr>
      <t>（千円）</t>
    </r>
    <rPh sb="6" eb="8">
      <t>センエン</t>
    </rPh>
    <phoneticPr fontId="1"/>
  </si>
  <si>
    <t>１．経常収支差額比率</t>
    <rPh sb="2" eb="4">
      <t>ケイジョウ</t>
    </rPh>
    <rPh sb="4" eb="6">
      <t>シュウシ</t>
    </rPh>
    <rPh sb="6" eb="8">
      <t>サガク</t>
    </rPh>
    <rPh sb="8" eb="10">
      <t>ヒリツ</t>
    </rPh>
    <phoneticPr fontId="7"/>
  </si>
  <si>
    <t xml:space="preserve">                   </t>
    <phoneticPr fontId="45"/>
  </si>
  <si>
    <t xml:space="preserve">　　　　 　　     　　　　 　　　　 </t>
    <phoneticPr fontId="45"/>
  </si>
  <si>
    <t>理事長のリーダーシップのもと理事会が学校法人の最終的な決定機関として機能し、改革推進の中心的役割を果たしている</t>
    <phoneticPr fontId="45"/>
  </si>
  <si>
    <t>理事・監事は善管注意義務や損害賠償責任を負うことを十分に理解し、適切な業務執行・監査を行っている</t>
    <phoneticPr fontId="45"/>
  </si>
  <si>
    <t>自然災害やサイバー攻撃等に対して、マニュアルや事業継続計画を策定するとともに、研修会や訓練を実施するなど、危機管理体制を整備している</t>
    <rPh sb="0" eb="2">
      <t>シゼン</t>
    </rPh>
    <rPh sb="2" eb="4">
      <t>サイガイ</t>
    </rPh>
    <rPh sb="9" eb="11">
      <t>コウゲキ</t>
    </rPh>
    <rPh sb="11" eb="12">
      <t>トウ</t>
    </rPh>
    <rPh sb="13" eb="14">
      <t>タイ</t>
    </rPh>
    <rPh sb="23" eb="25">
      <t>ジギョウ</t>
    </rPh>
    <rPh sb="25" eb="27">
      <t>ケイゾク</t>
    </rPh>
    <rPh sb="27" eb="29">
      <t>ケイカク</t>
    </rPh>
    <rPh sb="30" eb="32">
      <t>サクテイ</t>
    </rPh>
    <rPh sb="39" eb="42">
      <t>ケンシュウカイ</t>
    </rPh>
    <rPh sb="43" eb="45">
      <t>クンレン</t>
    </rPh>
    <rPh sb="46" eb="48">
      <t>ジッシ</t>
    </rPh>
    <rPh sb="53" eb="55">
      <t>キキ</t>
    </rPh>
    <rPh sb="55" eb="57">
      <t>カンリ</t>
    </rPh>
    <rPh sb="57" eb="59">
      <t>タイセイ</t>
    </rPh>
    <rPh sb="60" eb="62">
      <t>セイビ</t>
    </rPh>
    <phoneticPr fontId="45"/>
  </si>
  <si>
    <t>理事（特に非常勤理事）が理事会の議題をあらかじめ理解できるよう事前に説明資料を送付するなど、議論が活発になるような工夫をしている</t>
    <phoneticPr fontId="45"/>
  </si>
  <si>
    <t>規程整備・窓口の周知等を始めとした苦情申出や内部通報に適切に対応できる体制をとっている</t>
    <rPh sb="0" eb="2">
      <t>キテイ</t>
    </rPh>
    <rPh sb="2" eb="4">
      <t>セイビ</t>
    </rPh>
    <rPh sb="5" eb="7">
      <t>マドグチ</t>
    </rPh>
    <rPh sb="8" eb="10">
      <t>シュウチ</t>
    </rPh>
    <rPh sb="10" eb="11">
      <t>トウ</t>
    </rPh>
    <rPh sb="12" eb="13">
      <t>ハジ</t>
    </rPh>
    <rPh sb="17" eb="19">
      <t>クジョウ</t>
    </rPh>
    <rPh sb="19" eb="21">
      <t>モウシデ</t>
    </rPh>
    <rPh sb="22" eb="24">
      <t>ナイブ</t>
    </rPh>
    <rPh sb="24" eb="26">
      <t>ツウホウ</t>
    </rPh>
    <rPh sb="27" eb="29">
      <t>テキセツ</t>
    </rPh>
    <rPh sb="30" eb="32">
      <t>タイオウ</t>
    </rPh>
    <rPh sb="35" eb="37">
      <t>タイセイ</t>
    </rPh>
    <phoneticPr fontId="45"/>
  </si>
  <si>
    <t>理事会の決定方針を、全部門・全教職員に周知徹底している</t>
    <phoneticPr fontId="45"/>
  </si>
  <si>
    <t>財務分析を毎期実施し、分析内容を理事会で共有するとともに、全教職員に対して学校法人の会計と財務の仕組みや自法人の財務状況を説明する機会を毎期十分に設けている</t>
    <phoneticPr fontId="45"/>
  </si>
  <si>
    <t>外部理事を積極的に活用し、経営計画の策定過程で産業界や地域社会等の多様な意見を取り入れるなど、学校法人経営機能の強化を図っている</t>
    <rPh sb="0" eb="2">
      <t>ガイブ</t>
    </rPh>
    <rPh sb="2" eb="4">
      <t>リジ</t>
    </rPh>
    <rPh sb="5" eb="8">
      <t>セッキョクテキ</t>
    </rPh>
    <rPh sb="9" eb="11">
      <t>カツヨウ</t>
    </rPh>
    <rPh sb="13" eb="15">
      <t>ケイエイ</t>
    </rPh>
    <rPh sb="15" eb="17">
      <t>ケイカク</t>
    </rPh>
    <rPh sb="18" eb="20">
      <t>サクテイ</t>
    </rPh>
    <rPh sb="20" eb="22">
      <t>カテイ</t>
    </rPh>
    <rPh sb="23" eb="26">
      <t>サンギョウカイ</t>
    </rPh>
    <rPh sb="27" eb="29">
      <t>チイキ</t>
    </rPh>
    <rPh sb="29" eb="32">
      <t>シャカイトウ</t>
    </rPh>
    <rPh sb="33" eb="35">
      <t>タヨウ</t>
    </rPh>
    <rPh sb="36" eb="38">
      <t>イケン</t>
    </rPh>
    <rPh sb="39" eb="40">
      <t>ト</t>
    </rPh>
    <rPh sb="41" eb="42">
      <t>イ</t>
    </rPh>
    <rPh sb="47" eb="49">
      <t>ガッコウ</t>
    </rPh>
    <rPh sb="49" eb="51">
      <t>ホウジン</t>
    </rPh>
    <rPh sb="51" eb="53">
      <t>ケイエイ</t>
    </rPh>
    <rPh sb="53" eb="55">
      <t>キノウ</t>
    </rPh>
    <rPh sb="56" eb="58">
      <t>キョウカ</t>
    </rPh>
    <rPh sb="59" eb="60">
      <t>ハカ</t>
    </rPh>
    <phoneticPr fontId="45"/>
  </si>
  <si>
    <t>学長のリーダーシップを支える体制（副学長、学長補佐、学長室スタッフ等）が整備され機能している</t>
    <rPh sb="0" eb="2">
      <t>ガクチョウ</t>
    </rPh>
    <rPh sb="11" eb="12">
      <t>ササ</t>
    </rPh>
    <rPh sb="14" eb="16">
      <t>タイセイ</t>
    </rPh>
    <rPh sb="17" eb="20">
      <t>フクガクチョウ</t>
    </rPh>
    <rPh sb="21" eb="23">
      <t>ガクチョウ</t>
    </rPh>
    <rPh sb="23" eb="25">
      <t>ホサ</t>
    </rPh>
    <rPh sb="26" eb="28">
      <t>ガクチョウ</t>
    </rPh>
    <rPh sb="28" eb="29">
      <t>シツ</t>
    </rPh>
    <rPh sb="33" eb="34">
      <t>ナド</t>
    </rPh>
    <rPh sb="36" eb="38">
      <t>セイビ</t>
    </rPh>
    <rPh sb="40" eb="42">
      <t>キノウ</t>
    </rPh>
    <phoneticPr fontId="45"/>
  </si>
  <si>
    <t>評議員会から理事会の意思決定に関し適切なチェックを受けるとともに、多様な観点から法人運営に対して提言を行う諮問機関として機能している</t>
    <phoneticPr fontId="45"/>
  </si>
  <si>
    <t>評議員が評議員会の議題をあらかじめ理解できるよう事前に説明資料を送付するなど、議論が活発になるような工夫をしている</t>
    <rPh sb="0" eb="3">
      <t>ヒョウギイン</t>
    </rPh>
    <rPh sb="4" eb="7">
      <t>ヒョウギイン</t>
    </rPh>
    <rPh sb="7" eb="8">
      <t>カイ</t>
    </rPh>
    <rPh sb="9" eb="11">
      <t>ギダイ</t>
    </rPh>
    <rPh sb="17" eb="19">
      <t>リカイ</t>
    </rPh>
    <rPh sb="24" eb="26">
      <t>ジゼン</t>
    </rPh>
    <rPh sb="27" eb="29">
      <t>セツメイ</t>
    </rPh>
    <rPh sb="29" eb="31">
      <t>シリョウ</t>
    </rPh>
    <rPh sb="32" eb="34">
      <t>ソウフ</t>
    </rPh>
    <rPh sb="39" eb="41">
      <t>ギロン</t>
    </rPh>
    <rPh sb="42" eb="44">
      <t>カッパツ</t>
    </rPh>
    <rPh sb="50" eb="52">
      <t>クフウ</t>
    </rPh>
    <phoneticPr fontId="45"/>
  </si>
  <si>
    <t>監事をサポートする体制が整備されており、自法人が抱える課題・外部環境等を踏まえた重点監査項目を設定し、毎期ごとの計画的な監査を実施している</t>
    <rPh sb="0" eb="2">
      <t>カンジ</t>
    </rPh>
    <rPh sb="9" eb="11">
      <t>タイセイ</t>
    </rPh>
    <rPh sb="12" eb="14">
      <t>セイビ</t>
    </rPh>
    <rPh sb="20" eb="21">
      <t>ジ</t>
    </rPh>
    <rPh sb="21" eb="23">
      <t>ホウジン</t>
    </rPh>
    <rPh sb="24" eb="25">
      <t>カカ</t>
    </rPh>
    <rPh sb="27" eb="29">
      <t>カダイ</t>
    </rPh>
    <rPh sb="30" eb="32">
      <t>ガイブ</t>
    </rPh>
    <rPh sb="32" eb="34">
      <t>カンキョウ</t>
    </rPh>
    <rPh sb="34" eb="35">
      <t>トウ</t>
    </rPh>
    <rPh sb="36" eb="37">
      <t>フ</t>
    </rPh>
    <rPh sb="40" eb="42">
      <t>ジュウテン</t>
    </rPh>
    <rPh sb="42" eb="44">
      <t>カンサ</t>
    </rPh>
    <rPh sb="44" eb="46">
      <t>コウモク</t>
    </rPh>
    <rPh sb="47" eb="49">
      <t>セッテイ</t>
    </rPh>
    <rPh sb="51" eb="53">
      <t>マイキ</t>
    </rPh>
    <rPh sb="56" eb="59">
      <t>ケイカクテキ</t>
    </rPh>
    <rPh sb="60" eb="62">
      <t>カンサ</t>
    </rPh>
    <rPh sb="63" eb="65">
      <t>ジッシ</t>
    </rPh>
    <phoneticPr fontId="45"/>
  </si>
  <si>
    <t>財務面だけでなく、学部学科の編成や学生生徒の募集計画、自己点検評価の稼働状況等について、適法性や効率性、経営方針との整合性等の観点から監事の意見を聞く機会を十分に設けている</t>
    <rPh sb="0" eb="2">
      <t>ザイム</t>
    </rPh>
    <rPh sb="2" eb="3">
      <t>メン</t>
    </rPh>
    <rPh sb="9" eb="11">
      <t>ガクブ</t>
    </rPh>
    <rPh sb="11" eb="13">
      <t>ガッカ</t>
    </rPh>
    <rPh sb="14" eb="16">
      <t>ヘンセイ</t>
    </rPh>
    <rPh sb="17" eb="19">
      <t>ガクセイ</t>
    </rPh>
    <rPh sb="19" eb="21">
      <t>セイト</t>
    </rPh>
    <rPh sb="22" eb="24">
      <t>ボシュウ</t>
    </rPh>
    <rPh sb="24" eb="26">
      <t>ケイカク</t>
    </rPh>
    <rPh sb="27" eb="29">
      <t>ジコ</t>
    </rPh>
    <rPh sb="29" eb="31">
      <t>テンケン</t>
    </rPh>
    <rPh sb="31" eb="33">
      <t>ヒョウカ</t>
    </rPh>
    <rPh sb="34" eb="36">
      <t>カドウ</t>
    </rPh>
    <rPh sb="36" eb="38">
      <t>ジョウキョウ</t>
    </rPh>
    <rPh sb="38" eb="39">
      <t>トウ</t>
    </rPh>
    <rPh sb="44" eb="47">
      <t>テキホウセイ</t>
    </rPh>
    <rPh sb="48" eb="51">
      <t>コウリツセイ</t>
    </rPh>
    <rPh sb="52" eb="54">
      <t>ケイエイ</t>
    </rPh>
    <rPh sb="54" eb="56">
      <t>ホウシン</t>
    </rPh>
    <rPh sb="58" eb="62">
      <t>セイゴウセイナド</t>
    </rPh>
    <rPh sb="63" eb="65">
      <t>カンテン</t>
    </rPh>
    <rPh sb="67" eb="69">
      <t>カンジ</t>
    </rPh>
    <rPh sb="70" eb="72">
      <t>イケン</t>
    </rPh>
    <rPh sb="73" eb="74">
      <t>キ</t>
    </rPh>
    <rPh sb="75" eb="77">
      <t>キカイ</t>
    </rPh>
    <rPh sb="78" eb="80">
      <t>ジュウブン</t>
    </rPh>
    <rPh sb="81" eb="82">
      <t>モウ</t>
    </rPh>
    <phoneticPr fontId="45"/>
  </si>
  <si>
    <t>業務が法令、規程に基づいて適正に行われていることをチェックするための内部統制組織を整えている</t>
    <phoneticPr fontId="45"/>
  </si>
  <si>
    <t>私立大学団体等が策定したガバナンス・コードを踏まえ、ガバナンス向上の取組みを行っている</t>
    <phoneticPr fontId="45"/>
  </si>
  <si>
    <t>ＦＤによる教育機能の向上を図るとともに、実務経験のある教員の視点を活用するなどし、社会ニーズを踏まえた幅広い教育課程の充実化を図っている。</t>
    <rPh sb="5" eb="7">
      <t>キョウイク</t>
    </rPh>
    <rPh sb="7" eb="9">
      <t>キノウ</t>
    </rPh>
    <rPh sb="10" eb="12">
      <t>コウジョウ</t>
    </rPh>
    <rPh sb="13" eb="14">
      <t>ハカ</t>
    </rPh>
    <rPh sb="20" eb="22">
      <t>ジツム</t>
    </rPh>
    <rPh sb="22" eb="24">
      <t>ケイケン</t>
    </rPh>
    <rPh sb="27" eb="29">
      <t>キョウイン</t>
    </rPh>
    <rPh sb="30" eb="32">
      <t>シテン</t>
    </rPh>
    <rPh sb="33" eb="35">
      <t>カツヨウ</t>
    </rPh>
    <rPh sb="41" eb="43">
      <t>シャカイ</t>
    </rPh>
    <rPh sb="47" eb="48">
      <t>フ</t>
    </rPh>
    <rPh sb="51" eb="53">
      <t>ハバヒロ</t>
    </rPh>
    <rPh sb="54" eb="56">
      <t>キョウイク</t>
    </rPh>
    <rPh sb="56" eb="58">
      <t>カテイ</t>
    </rPh>
    <rPh sb="59" eb="62">
      <t>ジュウジツカ</t>
    </rPh>
    <rPh sb="63" eb="64">
      <t>ハカ</t>
    </rPh>
    <phoneticPr fontId="45"/>
  </si>
  <si>
    <t>3つのポリシー（ＤＰ・ＣＰ・ＡＰ）を一貫性のあるものとし、それに基づいた教育の諸活動を実施するとともに、その結果の自己点検・評価とそれを踏まえた改善に取り組み、教育の内部質保証システムが確立されている</t>
    <phoneticPr fontId="45"/>
  </si>
  <si>
    <t>教育、経営、財務情報を含む学内の様々なデータの入手・分析・管理等を行うＩＲ（インスティテューショナル・リサーチ）を行う部署等を設けている</t>
    <phoneticPr fontId="45"/>
  </si>
  <si>
    <t>定期的に学生満足度調査を実施し、改善が求められる事項に対して速やかに対応するなど学生支援の充実に努めている</t>
    <phoneticPr fontId="45"/>
  </si>
  <si>
    <t>外部機関等（弁護士、公認会計士、経営コンサルタント、所轄庁、私学事業団等）を活用し、指摘・助言内容を経営改善の参考としている</t>
    <phoneticPr fontId="45"/>
  </si>
  <si>
    <t>経営環境・資源の分析や認証評価の結果を踏まえ、建学の精神に立脚した数値目標を含む具体的な経営戦略・中長期計画等を策定している</t>
    <rPh sb="0" eb="2">
      <t>ケイエイ</t>
    </rPh>
    <rPh sb="2" eb="4">
      <t>カンキョウ</t>
    </rPh>
    <rPh sb="5" eb="7">
      <t>シゲン</t>
    </rPh>
    <rPh sb="8" eb="10">
      <t>ブンセキ</t>
    </rPh>
    <rPh sb="11" eb="13">
      <t>ニンショウ</t>
    </rPh>
    <rPh sb="13" eb="15">
      <t>ヒョウカ</t>
    </rPh>
    <rPh sb="16" eb="18">
      <t>ケッカ</t>
    </rPh>
    <rPh sb="19" eb="20">
      <t>フ</t>
    </rPh>
    <rPh sb="23" eb="25">
      <t>ケンガク</t>
    </rPh>
    <rPh sb="26" eb="28">
      <t>セイシン</t>
    </rPh>
    <rPh sb="29" eb="31">
      <t>リッキャク</t>
    </rPh>
    <rPh sb="33" eb="35">
      <t>スウチ</t>
    </rPh>
    <rPh sb="35" eb="37">
      <t>モクヒョウ</t>
    </rPh>
    <rPh sb="38" eb="39">
      <t>フク</t>
    </rPh>
    <rPh sb="40" eb="43">
      <t>グタイテキ</t>
    </rPh>
    <rPh sb="44" eb="46">
      <t>ケイエイ</t>
    </rPh>
    <rPh sb="46" eb="48">
      <t>センリャク</t>
    </rPh>
    <rPh sb="49" eb="52">
      <t>チュウチョウキ</t>
    </rPh>
    <rPh sb="52" eb="54">
      <t>ケイカク</t>
    </rPh>
    <rPh sb="54" eb="55">
      <t>トウ</t>
    </rPh>
    <rPh sb="56" eb="58">
      <t>サクテイ</t>
    </rPh>
    <phoneticPr fontId="45"/>
  </si>
  <si>
    <t>策定段階から教職員に関与させるなど、経営戦略・中長期計画等を全教職員に周知・浸透させる工夫をしている</t>
    <rPh sb="0" eb="2">
      <t>サクテイ</t>
    </rPh>
    <rPh sb="2" eb="4">
      <t>ダンカイ</t>
    </rPh>
    <rPh sb="6" eb="9">
      <t>キョウショクイン</t>
    </rPh>
    <rPh sb="10" eb="12">
      <t>カンヨ</t>
    </rPh>
    <rPh sb="18" eb="20">
      <t>ケイエイ</t>
    </rPh>
    <rPh sb="20" eb="22">
      <t>センリャク</t>
    </rPh>
    <rPh sb="23" eb="26">
      <t>チュウチョウキ</t>
    </rPh>
    <rPh sb="26" eb="28">
      <t>ケイカク</t>
    </rPh>
    <rPh sb="28" eb="29">
      <t>トウ</t>
    </rPh>
    <rPh sb="30" eb="31">
      <t>ゼン</t>
    </rPh>
    <rPh sb="31" eb="34">
      <t>キョウショクイン</t>
    </rPh>
    <rPh sb="35" eb="37">
      <t>シュウチ</t>
    </rPh>
    <rPh sb="38" eb="40">
      <t>シントウ</t>
    </rPh>
    <rPh sb="43" eb="45">
      <t>クフウ</t>
    </rPh>
    <phoneticPr fontId="45"/>
  </si>
  <si>
    <t>8.情報の公表と地域貢献</t>
    <rPh sb="2" eb="4">
      <t>ジョウホウ</t>
    </rPh>
    <rPh sb="5" eb="7">
      <t>コウヒョウ</t>
    </rPh>
    <rPh sb="8" eb="10">
      <t>チイキ</t>
    </rPh>
    <rPh sb="10" eb="12">
      <t>コウケン</t>
    </rPh>
    <phoneticPr fontId="45"/>
  </si>
  <si>
    <t>学生数、授業科目、授業の方法・内容や財務状況（小科目・内訳表の明示、科目等の説明など）を、大学ポートレートやホームページ等で一般に分かり易く公表している</t>
    <rPh sb="0" eb="3">
      <t>ガクセイスウ</t>
    </rPh>
    <rPh sb="4" eb="6">
      <t>ジュギョウ</t>
    </rPh>
    <rPh sb="6" eb="8">
      <t>カモク</t>
    </rPh>
    <rPh sb="9" eb="11">
      <t>ジュギョウ</t>
    </rPh>
    <rPh sb="12" eb="14">
      <t>ホウホウ</t>
    </rPh>
    <rPh sb="15" eb="17">
      <t>ナイヨウ</t>
    </rPh>
    <rPh sb="18" eb="20">
      <t>ザイム</t>
    </rPh>
    <rPh sb="20" eb="22">
      <t>ジョウキョウ</t>
    </rPh>
    <rPh sb="23" eb="24">
      <t>ショウ</t>
    </rPh>
    <rPh sb="24" eb="26">
      <t>カモク</t>
    </rPh>
    <rPh sb="27" eb="29">
      <t>ウチワケ</t>
    </rPh>
    <rPh sb="29" eb="30">
      <t>ヒョウ</t>
    </rPh>
    <rPh sb="31" eb="33">
      <t>メイジ</t>
    </rPh>
    <rPh sb="34" eb="36">
      <t>カモク</t>
    </rPh>
    <rPh sb="36" eb="37">
      <t>トウ</t>
    </rPh>
    <rPh sb="38" eb="40">
      <t>セツメイ</t>
    </rPh>
    <rPh sb="45" eb="47">
      <t>ダイガク</t>
    </rPh>
    <rPh sb="60" eb="61">
      <t>ナド</t>
    </rPh>
    <rPh sb="62" eb="64">
      <t>イッパン</t>
    </rPh>
    <rPh sb="65" eb="66">
      <t>ワ</t>
    </rPh>
    <rPh sb="68" eb="69">
      <t>ヤス</t>
    </rPh>
    <rPh sb="70" eb="72">
      <t>コウヒョウ</t>
    </rPh>
    <phoneticPr fontId="45"/>
  </si>
  <si>
    <t>経営戦略・中長期計画・財務計画をもとに毎期の事業計画・予算を策定し、評価や見直しを行っている</t>
    <rPh sb="0" eb="2">
      <t>ケイエイ</t>
    </rPh>
    <rPh sb="2" eb="4">
      <t>センリャク</t>
    </rPh>
    <rPh sb="5" eb="8">
      <t>チュウチョウキ</t>
    </rPh>
    <rPh sb="8" eb="10">
      <t>ケイカク</t>
    </rPh>
    <rPh sb="11" eb="13">
      <t>ザイム</t>
    </rPh>
    <rPh sb="13" eb="15">
      <t>ケイカク</t>
    </rPh>
    <rPh sb="19" eb="21">
      <t>マイキ</t>
    </rPh>
    <rPh sb="22" eb="24">
      <t>ジギョウ</t>
    </rPh>
    <rPh sb="24" eb="26">
      <t>ケイカク</t>
    </rPh>
    <rPh sb="27" eb="29">
      <t>ヨサン</t>
    </rPh>
    <rPh sb="30" eb="32">
      <t>サクテイ</t>
    </rPh>
    <rPh sb="34" eb="36">
      <t>ヒョウカ</t>
    </rPh>
    <rPh sb="37" eb="39">
      <t>ミナオ</t>
    </rPh>
    <rPh sb="41" eb="42">
      <t>オコナ</t>
    </rPh>
    <phoneticPr fontId="45"/>
  </si>
  <si>
    <t>地域社会に貢献する大学等としての存在意義を発揮するため、地域への情報発信、交流、連携を積極的に進めている</t>
    <phoneticPr fontId="45"/>
  </si>
  <si>
    <t>3.組織運営の円滑化</t>
    <phoneticPr fontId="45"/>
  </si>
  <si>
    <t>人事評価の基準、評価方法、評価結果の活用等について、定期的に見直しと改善を行いながら、人事考課を実施している</t>
    <rPh sb="26" eb="28">
      <t>テイキ</t>
    </rPh>
    <rPh sb="28" eb="29">
      <t>テキ</t>
    </rPh>
    <rPh sb="30" eb="32">
      <t>ミナオ</t>
    </rPh>
    <rPh sb="37" eb="38">
      <t>オコナ</t>
    </rPh>
    <rPh sb="43" eb="45">
      <t>ジンジ</t>
    </rPh>
    <rPh sb="45" eb="47">
      <t>コウカ</t>
    </rPh>
    <rPh sb="48" eb="50">
      <t>ジッシ</t>
    </rPh>
    <phoneticPr fontId="45"/>
  </si>
  <si>
    <t>短期大学法人（含む高專法人）</t>
    <rPh sb="0" eb="2">
      <t>タンキ</t>
    </rPh>
    <rPh sb="2" eb="4">
      <t>ダイガク</t>
    </rPh>
    <rPh sb="4" eb="6">
      <t>ホウジン</t>
    </rPh>
    <rPh sb="7" eb="8">
      <t>フク</t>
    </rPh>
    <rPh sb="9" eb="10">
      <t>コウ</t>
    </rPh>
    <rPh sb="10" eb="11">
      <t>セン</t>
    </rPh>
    <rPh sb="11" eb="13">
      <t>ホウジン</t>
    </rPh>
    <phoneticPr fontId="45"/>
  </si>
  <si>
    <t>保健・農工系学科</t>
    <rPh sb="0" eb="2">
      <t>ホケン</t>
    </rPh>
    <rPh sb="5" eb="6">
      <t>ケイ</t>
    </rPh>
    <rPh sb="6" eb="8">
      <t>ガッカ</t>
    </rPh>
    <phoneticPr fontId="45"/>
  </si>
  <si>
    <t>短期大学部門（含む高專）</t>
    <rPh sb="0" eb="2">
      <t>タンキ</t>
    </rPh>
    <rPh sb="2" eb="4">
      <t>ダイガク</t>
    </rPh>
    <rPh sb="7" eb="8">
      <t>フク</t>
    </rPh>
    <rPh sb="9" eb="10">
      <t>コウ</t>
    </rPh>
    <rPh sb="10" eb="11">
      <t>セン</t>
    </rPh>
    <phoneticPr fontId="45"/>
  </si>
  <si>
    <t>保健・農工系</t>
    <rPh sb="0" eb="2">
      <t>ホケン</t>
    </rPh>
    <rPh sb="3" eb="5">
      <t>ノウコウ</t>
    </rPh>
    <rPh sb="5" eb="6">
      <t>ケイ</t>
    </rPh>
    <phoneticPr fontId="45"/>
  </si>
  <si>
    <t>その他学科</t>
    <phoneticPr fontId="45"/>
  </si>
  <si>
    <t>芸術系学科</t>
    <rPh sb="0" eb="2">
      <t>ゲイジュツ</t>
    </rPh>
    <rPh sb="2" eb="3">
      <t>ケイ</t>
    </rPh>
    <rPh sb="3" eb="5">
      <t>ガッカ</t>
    </rPh>
    <phoneticPr fontId="45"/>
  </si>
  <si>
    <t>その他</t>
    <phoneticPr fontId="45"/>
  </si>
  <si>
    <t>その他学科</t>
    <rPh sb="2" eb="3">
      <t>タ</t>
    </rPh>
    <rPh sb="3" eb="5">
      <t>ガッカ</t>
    </rPh>
    <phoneticPr fontId="45"/>
  </si>
  <si>
    <t>芸術学科</t>
    <rPh sb="0" eb="2">
      <t>ゲイジュツ</t>
    </rPh>
    <rPh sb="2" eb="4">
      <t>ガッカ</t>
    </rPh>
    <phoneticPr fontId="45"/>
  </si>
  <si>
    <t>大学法人</t>
    <rPh sb="0" eb="2">
      <t>ダイガク</t>
    </rPh>
    <rPh sb="2" eb="4">
      <t>ホウジン</t>
    </rPh>
    <phoneticPr fontId="45"/>
  </si>
  <si>
    <t>大学部門</t>
    <rPh sb="0" eb="2">
      <t>ダイガク</t>
    </rPh>
    <rPh sb="2" eb="4">
      <t>ブモン</t>
    </rPh>
    <phoneticPr fontId="45"/>
  </si>
  <si>
    <t>(奨学費支出‐修学支援事業奨学費支出)</t>
    <rPh sb="1" eb="3">
      <t>ショウガク</t>
    </rPh>
    <rPh sb="3" eb="4">
      <t>ヒ</t>
    </rPh>
    <rPh sb="4" eb="6">
      <t>シシュツ</t>
    </rPh>
    <rPh sb="7" eb="9">
      <t>シュウガク</t>
    </rPh>
    <rPh sb="9" eb="11">
      <t>シエン</t>
    </rPh>
    <rPh sb="11" eb="13">
      <t>ジギョウ</t>
    </rPh>
    <rPh sb="13" eb="15">
      <t>ショウガク</t>
    </rPh>
    <rPh sb="15" eb="16">
      <t>ヒ</t>
    </rPh>
    <rPh sb="16" eb="18">
      <t>シシュツ</t>
    </rPh>
    <phoneticPr fontId="1"/>
  </si>
  <si>
    <t>0％未満が連続</t>
    <phoneticPr fontId="45"/>
  </si>
  <si>
    <t>直近年度は0％未満</t>
    <phoneticPr fontId="45"/>
  </si>
  <si>
    <t>直近年度は0％以上10％未満</t>
    <phoneticPr fontId="45"/>
  </si>
  <si>
    <t>趨勢評価</t>
    <phoneticPr fontId="45"/>
  </si>
  <si>
    <t>2.5～△2.5ポイント増減</t>
    <phoneticPr fontId="45"/>
  </si>
  <si>
    <t>5ポイント以上増加</t>
    <phoneticPr fontId="45"/>
  </si>
  <si>
    <t>60％以上が連続</t>
    <phoneticPr fontId="45"/>
  </si>
  <si>
    <t>直近年度は50％以上60％未満</t>
    <phoneticPr fontId="45"/>
  </si>
  <si>
    <t>直近年度は50％未満</t>
    <phoneticPr fontId="45"/>
  </si>
  <si>
    <t>2.5ポイント以上増加</t>
    <phoneticPr fontId="45"/>
  </si>
  <si>
    <t>目標を連続未達成</t>
    <phoneticPr fontId="45"/>
  </si>
  <si>
    <t>直近年度は目標未達成</t>
    <phoneticPr fontId="45"/>
  </si>
  <si>
    <t>目標を連続達成</t>
    <phoneticPr fontId="45"/>
  </si>
  <si>
    <t>3ポイント以上増加</t>
    <phoneticPr fontId="45"/>
  </si>
  <si>
    <t>3～△3ポイント増減</t>
    <phoneticPr fontId="45"/>
  </si>
  <si>
    <t>5ポイント以上減少</t>
    <phoneticPr fontId="45"/>
  </si>
  <si>
    <t>直近年度は目標達成</t>
    <phoneticPr fontId="45"/>
  </si>
  <si>
    <t>趨勢評価</t>
    <phoneticPr fontId="45"/>
  </si>
  <si>
    <t>5ポイント以上増加</t>
    <phoneticPr fontId="45"/>
  </si>
  <si>
    <t>直近年度は10％未満</t>
    <phoneticPr fontId="45"/>
  </si>
  <si>
    <t>50％未満を安定的に維持</t>
    <phoneticPr fontId="45"/>
  </si>
  <si>
    <t>0％未満が連続</t>
    <phoneticPr fontId="45"/>
  </si>
  <si>
    <t>10％以上を安定的に維持</t>
    <phoneticPr fontId="45"/>
  </si>
  <si>
    <t>2.5ポイント以上増加</t>
    <phoneticPr fontId="45"/>
  </si>
  <si>
    <t>50％未満を安定的に維持</t>
    <phoneticPr fontId="45"/>
  </si>
  <si>
    <t>趨勢評価</t>
    <phoneticPr fontId="45"/>
  </si>
  <si>
    <t>5ポイント以上減少</t>
    <phoneticPr fontId="45"/>
  </si>
  <si>
    <t>目標を連続達成</t>
    <phoneticPr fontId="45"/>
  </si>
  <si>
    <t>直近年度は10％以上20％未満</t>
    <phoneticPr fontId="45"/>
  </si>
  <si>
    <t>20％以上を安定的に確保</t>
    <phoneticPr fontId="45"/>
  </si>
  <si>
    <t>趨勢評価</t>
    <phoneticPr fontId="45"/>
  </si>
  <si>
    <t>直近年度は200％以上</t>
    <phoneticPr fontId="45"/>
  </si>
  <si>
    <t>0％未満が連続</t>
    <phoneticPr fontId="45"/>
  </si>
  <si>
    <t>直近年度は0％以上10％未満</t>
    <phoneticPr fontId="45"/>
  </si>
  <si>
    <t>直近年度は10％以上</t>
    <phoneticPr fontId="45"/>
  </si>
  <si>
    <t>10％以上を安定的に維持</t>
    <phoneticPr fontId="45"/>
  </si>
  <si>
    <t>趨勢評価</t>
    <phoneticPr fontId="45"/>
  </si>
  <si>
    <t>5ポイント以上減少</t>
    <phoneticPr fontId="45"/>
  </si>
  <si>
    <t>2.5ポイント以上減少</t>
    <phoneticPr fontId="45"/>
  </si>
  <si>
    <t>5ポイント以上増加</t>
    <phoneticPr fontId="45"/>
  </si>
  <si>
    <t>２．人件費比率</t>
    <phoneticPr fontId="45"/>
  </si>
  <si>
    <t>直近年度は60％以上</t>
    <phoneticPr fontId="45"/>
  </si>
  <si>
    <t>直近年度は50％以上60％未満</t>
    <phoneticPr fontId="45"/>
  </si>
  <si>
    <t>直近年度は50％未満</t>
    <phoneticPr fontId="45"/>
  </si>
  <si>
    <t>50％未満を安定的に維持</t>
    <phoneticPr fontId="45"/>
  </si>
  <si>
    <t>2.5ポイント以上増加</t>
    <phoneticPr fontId="45"/>
  </si>
  <si>
    <t>2.5～△2.5ポイント増減</t>
    <phoneticPr fontId="45"/>
  </si>
  <si>
    <t>2.5ポイント以上減少</t>
    <phoneticPr fontId="45"/>
  </si>
  <si>
    <t>目標を連続未達成</t>
    <phoneticPr fontId="45"/>
  </si>
  <si>
    <t>直近年度は目標未達成</t>
    <phoneticPr fontId="45"/>
  </si>
  <si>
    <t>直近年度は目標達成</t>
    <phoneticPr fontId="45"/>
  </si>
  <si>
    <t>趨勢評価</t>
    <phoneticPr fontId="45"/>
  </si>
  <si>
    <t>直近年度は10％未満</t>
    <phoneticPr fontId="45"/>
  </si>
  <si>
    <t>直近年度は10％以上20％未満</t>
    <phoneticPr fontId="45"/>
  </si>
  <si>
    <t>直近年度は20％以上</t>
    <phoneticPr fontId="45"/>
  </si>
  <si>
    <t>直近年度は100％未満</t>
    <phoneticPr fontId="45"/>
  </si>
  <si>
    <t>―</t>
    <phoneticPr fontId="45"/>
  </si>
  <si>
    <t>趨勢評価</t>
    <phoneticPr fontId="45"/>
  </si>
  <si>
    <t>100％未満が連続</t>
    <phoneticPr fontId="45"/>
  </si>
  <si>
    <t>直近年度は200％以上</t>
    <phoneticPr fontId="45"/>
  </si>
  <si>
    <t>200％以上を安定的に維持</t>
    <phoneticPr fontId="45"/>
  </si>
  <si>
    <t>―</t>
    <phoneticPr fontId="45"/>
  </si>
  <si>
    <t>10％以上を安定的に維持</t>
    <phoneticPr fontId="45"/>
  </si>
  <si>
    <t>直近年度は1.5倍以上</t>
    <phoneticPr fontId="45"/>
  </si>
  <si>
    <t>直近年度は60％以上</t>
    <phoneticPr fontId="45"/>
  </si>
  <si>
    <t>農学系</t>
    <rPh sb="0" eb="2">
      <t>ノウガク</t>
    </rPh>
    <rPh sb="2" eb="3">
      <t>ケイ</t>
    </rPh>
    <phoneticPr fontId="45"/>
  </si>
  <si>
    <t>理・工学系</t>
    <rPh sb="0" eb="1">
      <t>リ</t>
    </rPh>
    <rPh sb="2" eb="3">
      <t>コウ</t>
    </rPh>
    <rPh sb="3" eb="4">
      <t>ガク</t>
    </rPh>
    <rPh sb="4" eb="5">
      <t>ケイ</t>
    </rPh>
    <phoneticPr fontId="45"/>
  </si>
  <si>
    <t>第１階層</t>
    <rPh sb="3" eb="4">
      <t>ソウ</t>
    </rPh>
    <phoneticPr fontId="45"/>
  </si>
  <si>
    <t>第２階層</t>
    <phoneticPr fontId="1"/>
  </si>
  <si>
    <t>第３階層</t>
    <phoneticPr fontId="1"/>
  </si>
  <si>
    <t>第４階層</t>
    <phoneticPr fontId="1"/>
  </si>
  <si>
    <t>第５階層</t>
    <phoneticPr fontId="1"/>
  </si>
  <si>
    <t>第６階層</t>
    <phoneticPr fontId="1"/>
  </si>
  <si>
    <t>第７階層</t>
    <phoneticPr fontId="1"/>
  </si>
  <si>
    <t>第８階層</t>
    <phoneticPr fontId="1"/>
  </si>
  <si>
    <t>第９階層</t>
    <phoneticPr fontId="1"/>
  </si>
  <si>
    <t>第10階層</t>
    <phoneticPr fontId="1"/>
  </si>
  <si>
    <t>理・工学系学部</t>
    <rPh sb="0" eb="1">
      <t>リ</t>
    </rPh>
    <rPh sb="2" eb="3">
      <t>コウ</t>
    </rPh>
    <rPh sb="4" eb="5">
      <t>ケイ</t>
    </rPh>
    <rPh sb="5" eb="7">
      <t>ガクブ</t>
    </rPh>
    <phoneticPr fontId="45"/>
  </si>
  <si>
    <t>農学系</t>
    <rPh sb="0" eb="2">
      <t>ノウガク</t>
    </rPh>
    <rPh sb="2" eb="3">
      <t>ケイ</t>
    </rPh>
    <phoneticPr fontId="45"/>
  </si>
  <si>
    <t>理・工学系</t>
    <rPh sb="0" eb="1">
      <t>リ</t>
    </rPh>
    <rPh sb="2" eb="3">
      <t>コウ</t>
    </rPh>
    <rPh sb="4" eb="5">
      <t>ケイ</t>
    </rPh>
    <phoneticPr fontId="45"/>
  </si>
  <si>
    <t>　　 奨学費支出（修学支援事業奨学費支出を除く）</t>
    <rPh sb="3" eb="5">
      <t>ショウガク</t>
    </rPh>
    <rPh sb="5" eb="6">
      <t>ヒ</t>
    </rPh>
    <rPh sb="6" eb="8">
      <t>シシュツ</t>
    </rPh>
    <rPh sb="9" eb="11">
      <t>シュウガク</t>
    </rPh>
    <rPh sb="11" eb="13">
      <t>シエン</t>
    </rPh>
    <rPh sb="13" eb="15">
      <t>ジギョウ</t>
    </rPh>
    <rPh sb="15" eb="17">
      <t>ショウガク</t>
    </rPh>
    <rPh sb="17" eb="18">
      <t>ヒ</t>
    </rPh>
    <rPh sb="18" eb="20">
      <t>シシュツ</t>
    </rPh>
    <rPh sb="21" eb="22">
      <t>ノゾ</t>
    </rPh>
    <phoneticPr fontId="45"/>
  </si>
  <si>
    <t>経常収入(教育活動収入計+教育活動外収入計)</t>
    <rPh sb="20" eb="21">
      <t>ケイ</t>
    </rPh>
    <phoneticPr fontId="45"/>
  </si>
  <si>
    <t>経常収入(教育活動収入計+教育活動外収入計)</t>
    <rPh sb="0" eb="2">
      <t>ケイジョウ</t>
    </rPh>
    <rPh sb="2" eb="4">
      <t>シュウニュウ</t>
    </rPh>
    <rPh sb="5" eb="7">
      <t>キョウイク</t>
    </rPh>
    <rPh sb="7" eb="9">
      <t>カツドウ</t>
    </rPh>
    <rPh sb="9" eb="11">
      <t>シュウニュウ</t>
    </rPh>
    <rPh sb="11" eb="12">
      <t>ケイ</t>
    </rPh>
    <rPh sb="13" eb="15">
      <t>キョウイク</t>
    </rPh>
    <rPh sb="15" eb="17">
      <t>カツドウ</t>
    </rPh>
    <rPh sb="17" eb="18">
      <t>ガイ</t>
    </rPh>
    <rPh sb="18" eb="20">
      <t>シュウニュウ</t>
    </rPh>
    <rPh sb="20" eb="21">
      <t>ケイ</t>
    </rPh>
    <phoneticPr fontId="45"/>
  </si>
  <si>
    <t>短期大学および高等専門学校法人</t>
    <rPh sb="0" eb="2">
      <t>タンキ</t>
    </rPh>
    <rPh sb="2" eb="4">
      <t>ダイガク</t>
    </rPh>
    <rPh sb="7" eb="9">
      <t>コウトウ</t>
    </rPh>
    <rPh sb="9" eb="11">
      <t>センモン</t>
    </rPh>
    <rPh sb="11" eb="13">
      <t>ガッコウ</t>
    </rPh>
    <rPh sb="13" eb="15">
      <t>ホウジン</t>
    </rPh>
    <phoneticPr fontId="45"/>
  </si>
  <si>
    <t xml:space="preserve">絶対評価で目標値の設定が必要な項目については、法人の戦略や学部等系統別などの数値を参考に、目標値を設定し、「目標値入力シート」に入力します。 </t>
    <rPh sb="0" eb="2">
      <t>ゼッタイ</t>
    </rPh>
    <rPh sb="2" eb="4">
      <t>ヒョウカ</t>
    </rPh>
    <rPh sb="56" eb="57">
      <t>アタイ</t>
    </rPh>
    <phoneticPr fontId="45"/>
  </si>
  <si>
    <t>法人種別を選択してください→</t>
    <rPh sb="0" eb="2">
      <t>ホウジン</t>
    </rPh>
    <rPh sb="2" eb="4">
      <t>シュベツ</t>
    </rPh>
    <rPh sb="5" eb="7">
      <t>センタク</t>
    </rPh>
    <phoneticPr fontId="45"/>
  </si>
  <si>
    <t>芸術系・その他</t>
  </si>
  <si>
    <t>小計</t>
    <rPh sb="0" eb="1">
      <t>ショウ</t>
    </rPh>
    <rPh sb="1" eb="2">
      <t>ケイ</t>
    </rPh>
    <phoneticPr fontId="2"/>
  </si>
  <si>
    <t>保健系</t>
    <rPh sb="0" eb="2">
      <t>ホケン</t>
    </rPh>
    <rPh sb="2" eb="3">
      <t>ケイ</t>
    </rPh>
    <phoneticPr fontId="2"/>
  </si>
  <si>
    <t>農工系</t>
    <rPh sb="0" eb="1">
      <t>ノウ</t>
    </rPh>
    <rPh sb="1" eb="2">
      <t>コウ</t>
    </rPh>
    <rPh sb="2" eb="3">
      <t>ケイ</t>
    </rPh>
    <phoneticPr fontId="2"/>
  </si>
  <si>
    <t>u</t>
    <phoneticPr fontId="45"/>
  </si>
  <si>
    <t>v</t>
    <phoneticPr fontId="45"/>
  </si>
  <si>
    <t>教育研究経費支出(u)</t>
    <rPh sb="0" eb="2">
      <t>キョウイク</t>
    </rPh>
    <rPh sb="2" eb="4">
      <t>ケンキュウ</t>
    </rPh>
    <rPh sb="4" eb="6">
      <t>ケイヒ</t>
    </rPh>
    <rPh sb="6" eb="8">
      <t>シシュツ</t>
    </rPh>
    <phoneticPr fontId="1"/>
  </si>
  <si>
    <t>管理経費支出(v)</t>
    <rPh sb="0" eb="2">
      <t>カンリ</t>
    </rPh>
    <rPh sb="2" eb="4">
      <t>ケイヒ</t>
    </rPh>
    <rPh sb="4" eb="6">
      <t>シシュツ</t>
    </rPh>
    <phoneticPr fontId="1"/>
  </si>
  <si>
    <t>経常収入に対する人件費の割合を示した比率です。
人件費は学校における最大の支出要素であることから、この比率が適正水準を超えると経常収支の悪化に繋がる要因ともなります。教職員１人当たり人件費や学生等に対する教職員数等の教育条件等にも配慮しながら、各学校の実態に適った水準を維持する必要があります。</t>
    <rPh sb="5" eb="6">
      <t>タイ</t>
    </rPh>
    <rPh sb="8" eb="10">
      <t>ヒトケン</t>
    </rPh>
    <phoneticPr fontId="1"/>
  </si>
  <si>
    <t>学生生徒等納付金に対する人件費の割合を示した比率です｡
この比率は人件費比率及び学生生徒等納付金比率の状況にも影響されます。一般的に人件費は学生生徒等納付金で賄える範囲内に収まっている（比率が100％を超えない）ことが理想的ですが、学校の種類や系統・規模等により､必ずしもこの範囲に収まらない構造となっている場合もある点にご留意ください｡</t>
    <rPh sb="9" eb="10">
      <t>タイ</t>
    </rPh>
    <rPh sb="22" eb="24">
      <t>ヒリツ</t>
    </rPh>
    <phoneticPr fontId="1"/>
  </si>
  <si>
    <t>学校法人の経営を持続的かつ安定的に継続するために必要となる運用資産の保有状況を表します。この比率では、長期的に必要となる資金需要の典型的なものとして、施設設備の取替更新と退職金支払に焦点をあてており、要積立額を有形固定資産の減価償却累計額、退職給与引当金、第2号基本金、第3号基本金の合計額としています。その一方で運用資産の内容は、学校法人ごとに特定資産の使途の指定状況が一様ではないことから、換金可能な金融資産、すなわち特定資産、有価証券（固定資産及び流動資産）、現金預金の合計額と幅広く捉えています。
そのため算定式の分子・分母に使途の異なる要素が混在することとなりますが、ここでは学校法人全体の財政状況の全体的な把握を主眼に置いており、個別目的に対応した資産の保有状況を測るものではありません。一般的には比率は高い方が望ましいですが、例えば学校法人の将来計画において部門の規模縮小や廃止等が予定されている場合には、その分の施設設備の取替更新等が不要となるため、算定式から不要分にかかる要素を除外して試算してみる等、この算定式から得られる結果のみに捉われず、各学校法人の状況に応じた試算を併用することも比率の活用の上では重要です。</t>
    <phoneticPr fontId="1"/>
  </si>
  <si>
    <t>経常収入に対する人件費の割合を示した比率です。
人件費は学校における最大の支出要素であることから、この比率が適正水準を超えると経常収支の悪化に繋がる要因ともなります。教職員１人当たり人件費や学生等に対する教職員数等の教育条件等にも配慮しながら、各学校の実態に適った水準を維持する必要があります。</t>
    <phoneticPr fontId="1"/>
  </si>
  <si>
    <t>学則に定められた入学定員に対する志願者数の倍率を示した比率です。
志願倍率は入学志願動向の重要な指標であり、入学検定料収入に影響を与えます。志願倍率の高低は地域や学部系統等によって異なります。</t>
    <rPh sb="0" eb="2">
      <t>ガクソク</t>
    </rPh>
    <rPh sb="3" eb="4">
      <t>サダ</t>
    </rPh>
    <rPh sb="8" eb="10">
      <t>ニュウガク</t>
    </rPh>
    <rPh sb="10" eb="12">
      <t>テイイン</t>
    </rPh>
    <rPh sb="13" eb="14">
      <t>タイ</t>
    </rPh>
    <rPh sb="16" eb="19">
      <t>シガンシャ</t>
    </rPh>
    <rPh sb="19" eb="20">
      <t>スウ</t>
    </rPh>
    <rPh sb="21" eb="23">
      <t>バイリツ</t>
    </rPh>
    <rPh sb="24" eb="25">
      <t>シメ</t>
    </rPh>
    <rPh sb="27" eb="29">
      <t>ヒリツ</t>
    </rPh>
    <rPh sb="33" eb="35">
      <t>シガン</t>
    </rPh>
    <rPh sb="35" eb="37">
      <t>バイリツ</t>
    </rPh>
    <rPh sb="38" eb="40">
      <t>ニュウガク</t>
    </rPh>
    <rPh sb="40" eb="42">
      <t>シガン</t>
    </rPh>
    <rPh sb="42" eb="44">
      <t>ドウコウ</t>
    </rPh>
    <rPh sb="45" eb="47">
      <t>ジュウヨウ</t>
    </rPh>
    <rPh sb="48" eb="50">
      <t>シヒョウ</t>
    </rPh>
    <rPh sb="54" eb="56">
      <t>ニュウガク</t>
    </rPh>
    <rPh sb="56" eb="58">
      <t>ケンテイ</t>
    </rPh>
    <rPh sb="58" eb="59">
      <t>リョウ</t>
    </rPh>
    <rPh sb="59" eb="61">
      <t>シュウニュウ</t>
    </rPh>
    <rPh sb="62" eb="64">
      <t>エイキョウ</t>
    </rPh>
    <rPh sb="65" eb="66">
      <t>アタ</t>
    </rPh>
    <rPh sb="70" eb="72">
      <t>シガン</t>
    </rPh>
    <rPh sb="72" eb="74">
      <t>バイリツ</t>
    </rPh>
    <rPh sb="75" eb="77">
      <t>コウテイ</t>
    </rPh>
    <rPh sb="78" eb="80">
      <t>チイキ</t>
    </rPh>
    <rPh sb="81" eb="83">
      <t>ガクブ</t>
    </rPh>
    <rPh sb="83" eb="86">
      <t>ケイトウナド</t>
    </rPh>
    <rPh sb="90" eb="91">
      <t>コト</t>
    </rPh>
    <phoneticPr fontId="1"/>
  </si>
  <si>
    <t xml:space="preserve">受験者数に対する合格者数の割合を示した比率です。
ここでは適正な競争が実施された方が好ましいという観点から低い方を高評価としています。
</t>
    <rPh sb="5" eb="6">
      <t>タイ</t>
    </rPh>
    <rPh sb="8" eb="10">
      <t>ゴウカク</t>
    </rPh>
    <rPh sb="16" eb="17">
      <t>シメ</t>
    </rPh>
    <phoneticPr fontId="1"/>
  </si>
  <si>
    <t>推薦等入学者数</t>
    <rPh sb="0" eb="3">
      <t>スイセンナド</t>
    </rPh>
    <rPh sb="3" eb="5">
      <t>ニュウガク</t>
    </rPh>
    <rPh sb="5" eb="6">
      <t>シャ</t>
    </rPh>
    <rPh sb="6" eb="7">
      <t>スウ</t>
    </rPh>
    <phoneticPr fontId="1"/>
  </si>
  <si>
    <t>推薦等入学者数(j)</t>
    <rPh sb="0" eb="3">
      <t>スイセンナド</t>
    </rPh>
    <rPh sb="3" eb="5">
      <t>ニュウガク</t>
    </rPh>
    <rPh sb="5" eb="6">
      <t>シャ</t>
    </rPh>
    <rPh sb="6" eb="7">
      <t>スウ</t>
    </rPh>
    <phoneticPr fontId="1"/>
  </si>
  <si>
    <t xml:space="preserve">入学定員に対する入学者数の割合を示した比率です。
大学においては、収入の７～８割を学納金が占めていることや、定員に合わせて設置基準上の教員組織を整えなければならないことなどから、入学定員充足状況は重要な指標となります。 </t>
    <rPh sb="0" eb="2">
      <t>ニュウガク</t>
    </rPh>
    <rPh sb="2" eb="4">
      <t>テイイン</t>
    </rPh>
    <phoneticPr fontId="1"/>
  </si>
  <si>
    <t>専任教員数に対する非常勤教員数の割合を示した比率です。
学部構成と専任教員の数にもよりますが、教育内容や財務状態を勘案して、非常勤教員数の割合を考えることが大切です。ここでは非常勤教員数の割合が高いほうが財務的に支出が少ないとして、高い評価としています。</t>
    <phoneticPr fontId="1"/>
  </si>
  <si>
    <t>入学者数に対する推薦等入学者数（附属校内部進学者、総合型選抜を含む）の割合を示した比率です。
安定的な学生確保の観点から推薦等の占める割合が多い方をここでは高評価としていますが、著しく割合が多い場合には注意が必要です。</t>
    <phoneticPr fontId="1"/>
  </si>
  <si>
    <t>教育活動資金収入に対する教育活動資金収支差額の割合を示し、学校法人における本業である「教育活動」でキャッシュフローが生み出せているかを測る比率です。
比率はプラスであることが望ましいですが、財務活動や収益事業収入を主な財源とする「その他の活動」でキャッシュフローを生み出し、教育研究活動の原資としている場合もあり得るため、「その他の活動」の収支状況を併せて確認する必要があります。</t>
    <phoneticPr fontId="1"/>
  </si>
  <si>
    <t>学校法人の本業である教育活動による収支の結果がマイナスの状態の場合に、返済すべき外部負債を除いた運用資産（運用資産超過額）が蓄積された割合を示した比率です。教育活動資金収支差額がマイナスの場合では、「その他の活動」でプラスを生み出せなければ、過去の蓄積である運用資産を取り崩すこととなります。</t>
    <rPh sb="17" eb="19">
      <t>シュウシ</t>
    </rPh>
    <rPh sb="67" eb="69">
      <t>ワリアイ</t>
    </rPh>
    <rPh sb="70" eb="71">
      <t>シメ</t>
    </rPh>
    <rPh sb="73" eb="75">
      <t>ヒリツ</t>
    </rPh>
    <phoneticPr fontId="1"/>
  </si>
  <si>
    <t>学校法人の本業である教育活動による収支の結果がマイナスの状態の場合に、運用資産が蓄積された割合を示した比率です。教育活動資金収支差額がマイナスの場合では、「その他の活動」でプラスを生み出せなければ、過去の蓄積である運用資産を取り崩すこととなります。</t>
    <rPh sb="17" eb="19">
      <t>シュウシ</t>
    </rPh>
    <phoneticPr fontId="1"/>
  </si>
  <si>
    <t>事業活動収支計算書においては、収入支出を教育活動、教育活動外、特別活動の３つに区分して、それぞれの区分における収支バランスが把握できる構造となっていますが、この比率はそのうち、臨時的な要素を除いた経常的な活動に関する部分に着目した比率です。
この比率がプラスで大きいほど経常的な収支は安定していることを示しますが、逆にこの比率がマイナスになる場合は、学校法人の経常的な収支で資産の流出が生じていることを意味するため、将来的な学校法人財政の不安要素となります。マイナスとなった要因が経常的なものか臨時的なものかを把握した上で、支出超過の状況が常態化している様な場合は、学校法人の収支構造の見直しなどを含めた対応策が必要となることも想定されます。</t>
    <phoneticPr fontId="1"/>
  </si>
  <si>
    <t>事業活動収支計算書においては、収入支出を教育活動、教育活動外、特別活動の３つに区分して、それぞれの区分における収支バランスが把握できる構造となっていますが、この比率はそのうち、臨時的な要素を除いた経常的な活動に関する部分に着目した比率です。
この比率がプラスで大きいほど経常的な収支は安定していることを示しますが、逆にこの比率がマイナスになる場合は、学校法人の経常的な収支で資産の流出が生じていることを意味するため、将来的な学校法人財政の不安要素となります。マイナスとなった要因が経常的なものか臨時的なものかを把握した上で、支出超過の状況が常態化している様な場合は、学校法人の収支構造の見直しなどを含めた対応策が必要となることも想定されます。</t>
    <rPh sb="187" eb="189">
      <t>シサン</t>
    </rPh>
    <phoneticPr fontId="1"/>
  </si>
  <si>
    <t>１１．「専任教員１人当たり学生数」及び「専任職員１人当たり学生数」</t>
    <rPh sb="4" eb="6">
      <t>センニン</t>
    </rPh>
    <rPh sb="6" eb="8">
      <t>キョウイン</t>
    </rPh>
    <rPh sb="10" eb="11">
      <t>ア</t>
    </rPh>
    <rPh sb="13" eb="15">
      <t>ガクセイ</t>
    </rPh>
    <rPh sb="15" eb="16">
      <t>スウ</t>
    </rPh>
    <rPh sb="17" eb="18">
      <t>オヨ</t>
    </rPh>
    <phoneticPr fontId="1"/>
  </si>
  <si>
    <t xml:space="preserve">１人の専任教員（または専任職員）で何人の学生を担当しているかを示す比率です。
「専任教員１人当たり学生数」は、比率が少なすぎると、教育研究面ではよいですが経営的には収支を圧迫させます。また、「専任職員１人当たり学生数」は業務のアウトソーシングや専任を非常勤にすることで改善しますが、質の確保の点にも十分な配慮が必要です。
</t>
    <rPh sb="11" eb="13">
      <t>センニン</t>
    </rPh>
    <rPh sb="13" eb="15">
      <t>ショクイン</t>
    </rPh>
    <phoneticPr fontId="1"/>
  </si>
  <si>
    <t>専任教員１人当たり学生数(k)／(p)</t>
    <rPh sb="0" eb="2">
      <t>センニン</t>
    </rPh>
    <rPh sb="2" eb="4">
      <t>キョウイン</t>
    </rPh>
    <rPh sb="6" eb="7">
      <t>ア</t>
    </rPh>
    <rPh sb="9" eb="12">
      <t>ガクセイスウ</t>
    </rPh>
    <phoneticPr fontId="1"/>
  </si>
  <si>
    <t>専任職員１人当たり学生数(k)／(r)</t>
    <rPh sb="0" eb="2">
      <t>センニン</t>
    </rPh>
    <rPh sb="2" eb="4">
      <t>ショクイン</t>
    </rPh>
    <rPh sb="6" eb="7">
      <t>ア</t>
    </rPh>
    <rPh sb="9" eb="12">
      <t>ガクセイスウ</t>
    </rPh>
    <phoneticPr fontId="1"/>
  </si>
  <si>
    <t>１４．「専任教員１人当たり人件費」及び「専任職員１人当たり人件費」</t>
    <rPh sb="4" eb="6">
      <t>センニン</t>
    </rPh>
    <rPh sb="6" eb="8">
      <t>キョウイン</t>
    </rPh>
    <rPh sb="10" eb="11">
      <t>ア</t>
    </rPh>
    <rPh sb="13" eb="16">
      <t>ジンケンヒ</t>
    </rPh>
    <phoneticPr fontId="1"/>
  </si>
  <si>
    <t>専任教員１人当たり人件費(s)／(p)</t>
    <rPh sb="0" eb="2">
      <t>センニン</t>
    </rPh>
    <rPh sb="2" eb="4">
      <t>キョウイン</t>
    </rPh>
    <rPh sb="6" eb="7">
      <t>ア</t>
    </rPh>
    <rPh sb="9" eb="12">
      <t>ジンケンヒ</t>
    </rPh>
    <phoneticPr fontId="1"/>
  </si>
  <si>
    <t>専任職員１人当たり人件費(t)／(r)</t>
    <rPh sb="0" eb="2">
      <t>センニン</t>
    </rPh>
    <rPh sb="2" eb="4">
      <t>ショクイン</t>
    </rPh>
    <rPh sb="6" eb="7">
      <t>ア</t>
    </rPh>
    <rPh sb="9" eb="12">
      <t>ジンケンヒ</t>
    </rPh>
    <phoneticPr fontId="1"/>
  </si>
  <si>
    <t>１５．「学生１人当たり教育研究経費支出」及び「学生１人当たり管理経費支出」</t>
    <rPh sb="4" eb="6">
      <t>ガクセイ</t>
    </rPh>
    <rPh sb="8" eb="9">
      <t>ア</t>
    </rPh>
    <rPh sb="11" eb="13">
      <t>キョウイク</t>
    </rPh>
    <rPh sb="13" eb="15">
      <t>ケンキュウ</t>
    </rPh>
    <rPh sb="15" eb="17">
      <t>ケイヒ</t>
    </rPh>
    <rPh sb="17" eb="19">
      <t>シシュツ</t>
    </rPh>
    <rPh sb="20" eb="21">
      <t>オヨ</t>
    </rPh>
    <phoneticPr fontId="1"/>
  </si>
  <si>
    <t>学生１人あたりにかけるコストを表します。財務的には支出を抑えることが望ましいですが、低すぎる場合には教育条件の悪化や、学生に対する十分な支援が実現できない恐れがあるため、注意が必要です。</t>
  </si>
  <si>
    <t>学生１人当たり教育研究経費支出(u)／(k)</t>
    <rPh sb="0" eb="2">
      <t>ガクセイ</t>
    </rPh>
    <rPh sb="4" eb="5">
      <t>ア</t>
    </rPh>
    <rPh sb="7" eb="9">
      <t>キョウイク</t>
    </rPh>
    <rPh sb="9" eb="11">
      <t>ケンキュウ</t>
    </rPh>
    <rPh sb="11" eb="13">
      <t>ケイヒ</t>
    </rPh>
    <rPh sb="13" eb="15">
      <t>シシュツ</t>
    </rPh>
    <phoneticPr fontId="1"/>
  </si>
  <si>
    <t>学生１人当たり管理経費支出(v)／(k)</t>
    <rPh sb="0" eb="2">
      <t>ガクセイ</t>
    </rPh>
    <rPh sb="4" eb="5">
      <t>ア</t>
    </rPh>
    <rPh sb="7" eb="9">
      <t>カンリ</t>
    </rPh>
    <rPh sb="9" eb="11">
      <t>ケイヒ</t>
    </rPh>
    <rPh sb="11" eb="13">
      <t>シシュツ</t>
    </rPh>
    <phoneticPr fontId="1"/>
  </si>
  <si>
    <t>15.学生１人当たり教育研究経費支出（千円）</t>
    <phoneticPr fontId="1"/>
  </si>
  <si>
    <t>15.学生１人当たり管理経費支出（千円）</t>
    <phoneticPr fontId="1"/>
  </si>
  <si>
    <t>14.専任職員１人当たり人件費（百万円）</t>
  </si>
  <si>
    <t>14.専任教員１人当たり人件費（百万円）</t>
  </si>
  <si>
    <t>11.専任職員１人当たり学生数</t>
  </si>
  <si>
    <t>11.専任教員１人当たり学生数</t>
  </si>
  <si>
    <t>※比率の計算は小数第２位以下を切り上げています。</t>
    <rPh sb="1" eb="3">
      <t>ヒリツ</t>
    </rPh>
    <rPh sb="4" eb="6">
      <t>ケイサン</t>
    </rPh>
    <rPh sb="7" eb="9">
      <t>ショウスウ</t>
    </rPh>
    <rPh sb="9" eb="10">
      <t>ダイ</t>
    </rPh>
    <rPh sb="11" eb="12">
      <t>イ</t>
    </rPh>
    <rPh sb="12" eb="14">
      <t>イカ</t>
    </rPh>
    <rPh sb="15" eb="16">
      <t>キ</t>
    </rPh>
    <rPh sb="17" eb="18">
      <t>ア</t>
    </rPh>
    <phoneticPr fontId="1"/>
  </si>
  <si>
    <t>※比率の計算は小数第２位以下を四捨五入しています。</t>
    <rPh sb="1" eb="3">
      <t>ヒリツ</t>
    </rPh>
    <rPh sb="4" eb="6">
      <t>ケイサン</t>
    </rPh>
    <rPh sb="7" eb="9">
      <t>ショウスウ</t>
    </rPh>
    <rPh sb="9" eb="10">
      <t>ダイ</t>
    </rPh>
    <rPh sb="11" eb="12">
      <t>イ</t>
    </rPh>
    <rPh sb="12" eb="14">
      <t>イカ</t>
    </rPh>
    <rPh sb="15" eb="19">
      <t>シシャゴニュウ</t>
    </rPh>
    <phoneticPr fontId="1"/>
  </si>
  <si>
    <t>※比率の計算は小数第２位以下を切り捨てています。</t>
    <rPh sb="1" eb="3">
      <t>ヒリツ</t>
    </rPh>
    <rPh sb="4" eb="6">
      <t>ケイサン</t>
    </rPh>
    <rPh sb="7" eb="9">
      <t>ショウスウ</t>
    </rPh>
    <rPh sb="9" eb="10">
      <t>ダイ</t>
    </rPh>
    <rPh sb="11" eb="12">
      <t>イ</t>
    </rPh>
    <rPh sb="12" eb="14">
      <t>イカ</t>
    </rPh>
    <rPh sb="15" eb="16">
      <t>キ</t>
    </rPh>
    <rPh sb="17" eb="18">
      <t>ス</t>
    </rPh>
    <phoneticPr fontId="1"/>
  </si>
  <si>
    <t>流動負債に対する流動資産の割合を示した比率です。
１年以内に償還又は支払わなければならない流動負債に対して、現金預金又は１年以内に現金化が可能な流動資産がどの程度用意されているかという、学校法人の資金流動性すなわち短期的な支払い能力を判断する重要な指標の１つです。一般に金融機関等では、この比率が200％以上であれば優良とみなしています。100％を下回っている場合には、流動負債を固定資産に投下していることが多く、資金繰りに窮していると見られます。
ただし、学校法人にあっては、流動負債には外部負債とは性格を異にする前受金の比重が大きいことや、流動資産には企業のように多額の「棚卸資産」がなく、ほとんど当座に必要な現金預金であること、さらに、資金運用の点から、長期有価証券へ運用替えしている場合もあり、また、将来に備えて引当特定資産等に資金を留保している場合もあるため、必ずしもこの比率が低くなると資金繰りに窮しているとは限らないのでご留意ください。</t>
    <rPh sb="13" eb="15">
      <t>ワリアイ</t>
    </rPh>
    <rPh sb="16" eb="17">
      <t>シメ</t>
    </rPh>
    <rPh sb="19" eb="21">
      <t>ヒリツ</t>
    </rPh>
    <phoneticPr fontId="1"/>
  </si>
  <si>
    <t>運用資産をすべて外部負債の返済に回すと仮定して、残った外部負債を教育活動資金収支差額のプラス分で何年で返済可能かを計算します。教育活動資金収支差額がプラスの場合でも、超過した外部負債の返済に10年超かかる状態は外部負債が過大であるとみなすことができます。</t>
    <rPh sb="78" eb="80">
      <t>バアイ</t>
    </rPh>
    <phoneticPr fontId="1"/>
  </si>
  <si>
    <t xml:space="preserve">合格者数に対し、他校に流出せずに自校に入学した学生数の割合を示した比率です。
ここでは比率が高い方を高評価としています。
</t>
    <rPh sb="3" eb="4">
      <t>スウ</t>
    </rPh>
    <rPh sb="5" eb="6">
      <t>タイ</t>
    </rPh>
    <rPh sb="25" eb="26">
      <t>スウ</t>
    </rPh>
    <rPh sb="30" eb="31">
      <t>シメ</t>
    </rPh>
    <phoneticPr fontId="1"/>
  </si>
  <si>
    <t>収容定員に対する在籍者数の割合を示した比率です。
一般には100％に近づくほど良いと考えられます。この数値が特に低い状況が続く場合には、学生募集状況が悪化している場合があるため注意する必要があります。</t>
    <rPh sb="0" eb="2">
      <t>シュウヨウ</t>
    </rPh>
    <rPh sb="2" eb="4">
      <t>テイイン</t>
    </rPh>
    <phoneticPr fontId="1"/>
  </si>
  <si>
    <t>学生生徒等納付金に対し、授業料等の減免額である奨学費の割合を示した比率です。経済的に修学困難な学生の救済や成績、スポーツ優秀者に対する支援等様々な目的があり、学生確保の点で効果は認められるものの、割合が高くなりすぎると経営的に問題が生ずる場合があります。</t>
    <rPh sb="67" eb="69">
      <t>シエン</t>
    </rPh>
    <phoneticPr fontId="1"/>
  </si>
  <si>
    <t>専任教員数に対する専任職員数の割合をを示した比率です。
組織のあり方や業務のアウトソーシングにもよりますが、ここでは職員数が少ないほうが効率的に業務を行っているという観点から、値が少ないほうが高い評価としています。</t>
    <phoneticPr fontId="1"/>
  </si>
  <si>
    <t>専任教員１人当たり学生数（人）</t>
    <rPh sb="0" eb="2">
      <t>センニン</t>
    </rPh>
    <rPh sb="2" eb="4">
      <t>キョウイン</t>
    </rPh>
    <rPh sb="5" eb="6">
      <t>ニン</t>
    </rPh>
    <rPh sb="6" eb="7">
      <t>ア</t>
    </rPh>
    <rPh sb="9" eb="12">
      <t>ガクセイスウ</t>
    </rPh>
    <rPh sb="13" eb="14">
      <t>ニン</t>
    </rPh>
    <phoneticPr fontId="45"/>
  </si>
  <si>
    <t>専任職員１人当たり学生数（人）</t>
    <rPh sb="0" eb="2">
      <t>センニン</t>
    </rPh>
    <rPh sb="2" eb="4">
      <t>ショクイン</t>
    </rPh>
    <rPh sb="5" eb="6">
      <t>ニン</t>
    </rPh>
    <rPh sb="6" eb="7">
      <t>ア</t>
    </rPh>
    <rPh sb="9" eb="12">
      <t>ガクセイスウ</t>
    </rPh>
    <rPh sb="13" eb="14">
      <t>ニン</t>
    </rPh>
    <phoneticPr fontId="45"/>
  </si>
  <si>
    <t>専任教員１人当たり人件費（百万円）</t>
    <rPh sb="0" eb="2">
      <t>センニン</t>
    </rPh>
    <rPh sb="2" eb="4">
      <t>キョウイン</t>
    </rPh>
    <rPh sb="5" eb="6">
      <t>ニン</t>
    </rPh>
    <rPh sb="6" eb="7">
      <t>ア</t>
    </rPh>
    <rPh sb="9" eb="12">
      <t>ジンケンヒ</t>
    </rPh>
    <rPh sb="13" eb="15">
      <t>ヒャクマン</t>
    </rPh>
    <rPh sb="15" eb="16">
      <t>エン</t>
    </rPh>
    <phoneticPr fontId="45"/>
  </si>
  <si>
    <t>専任職員１人当たり人件費（百万円）</t>
    <rPh sb="0" eb="2">
      <t>センニン</t>
    </rPh>
    <rPh sb="2" eb="4">
      <t>ショクイン</t>
    </rPh>
    <rPh sb="5" eb="6">
      <t>ニン</t>
    </rPh>
    <rPh sb="6" eb="7">
      <t>ア</t>
    </rPh>
    <rPh sb="9" eb="12">
      <t>ジンケンヒ</t>
    </rPh>
    <rPh sb="13" eb="15">
      <t>ヒャクマン</t>
    </rPh>
    <rPh sb="15" eb="16">
      <t>エン</t>
    </rPh>
    <phoneticPr fontId="45"/>
  </si>
  <si>
    <t>学生１人当たり教育研究経費支出（千円）</t>
    <rPh sb="0" eb="2">
      <t>ガクセイ</t>
    </rPh>
    <rPh sb="3" eb="4">
      <t>ニン</t>
    </rPh>
    <rPh sb="4" eb="5">
      <t>ア</t>
    </rPh>
    <rPh sb="7" eb="9">
      <t>キョウイク</t>
    </rPh>
    <rPh sb="9" eb="11">
      <t>ケンキュウ</t>
    </rPh>
    <rPh sb="11" eb="13">
      <t>ケイヒ</t>
    </rPh>
    <rPh sb="13" eb="15">
      <t>シシュツ</t>
    </rPh>
    <rPh sb="16" eb="17">
      <t>セン</t>
    </rPh>
    <rPh sb="17" eb="18">
      <t>エン</t>
    </rPh>
    <phoneticPr fontId="45"/>
  </si>
  <si>
    <t>学生１人当たり管理経費支出（千円）</t>
    <rPh sb="0" eb="2">
      <t>ガクセイ</t>
    </rPh>
    <rPh sb="3" eb="4">
      <t>ニン</t>
    </rPh>
    <rPh sb="4" eb="5">
      <t>ア</t>
    </rPh>
    <rPh sb="7" eb="9">
      <t>カンリ</t>
    </rPh>
    <rPh sb="9" eb="11">
      <t>ケイヒ</t>
    </rPh>
    <rPh sb="11" eb="13">
      <t>シシュツ</t>
    </rPh>
    <rPh sb="14" eb="15">
      <t>セン</t>
    </rPh>
    <rPh sb="15" eb="16">
      <t>エン</t>
    </rPh>
    <phoneticPr fontId="45"/>
  </si>
  <si>
    <t>専任教員１人当たり学生数</t>
    <rPh sb="0" eb="2">
      <t>センニン</t>
    </rPh>
    <rPh sb="2" eb="4">
      <t>キョウイン</t>
    </rPh>
    <rPh sb="5" eb="6">
      <t>ニン</t>
    </rPh>
    <rPh sb="6" eb="7">
      <t>ア</t>
    </rPh>
    <rPh sb="9" eb="11">
      <t>ガクセイ</t>
    </rPh>
    <rPh sb="11" eb="12">
      <t>スウ</t>
    </rPh>
    <phoneticPr fontId="45"/>
  </si>
  <si>
    <t>専任職員１人当たり学生数</t>
    <rPh sb="0" eb="2">
      <t>センニン</t>
    </rPh>
    <rPh sb="2" eb="4">
      <t>ショクイン</t>
    </rPh>
    <rPh sb="5" eb="6">
      <t>ニン</t>
    </rPh>
    <rPh sb="6" eb="7">
      <t>ア</t>
    </rPh>
    <rPh sb="9" eb="11">
      <t>ガクセイ</t>
    </rPh>
    <rPh sb="11" eb="12">
      <t>スウ</t>
    </rPh>
    <phoneticPr fontId="45"/>
  </si>
  <si>
    <t>専任教員１人当たり人件費</t>
    <rPh sb="0" eb="2">
      <t>センニン</t>
    </rPh>
    <rPh sb="2" eb="4">
      <t>キョウイン</t>
    </rPh>
    <rPh sb="5" eb="6">
      <t>ニン</t>
    </rPh>
    <rPh sb="6" eb="7">
      <t>ア</t>
    </rPh>
    <rPh sb="9" eb="12">
      <t>ジンケンヒ</t>
    </rPh>
    <phoneticPr fontId="45"/>
  </si>
  <si>
    <t>専任職員１人当たり人件費</t>
    <rPh sb="0" eb="2">
      <t>センニン</t>
    </rPh>
    <rPh sb="2" eb="4">
      <t>ショクイン</t>
    </rPh>
    <rPh sb="5" eb="6">
      <t>ニン</t>
    </rPh>
    <rPh sb="6" eb="7">
      <t>ア</t>
    </rPh>
    <rPh sb="9" eb="12">
      <t>ジンケンヒ</t>
    </rPh>
    <phoneticPr fontId="45"/>
  </si>
  <si>
    <t>学生１人当たり教育研究経費支出</t>
    <rPh sb="0" eb="2">
      <t>ガクセイ</t>
    </rPh>
    <rPh sb="3" eb="4">
      <t>ニン</t>
    </rPh>
    <rPh sb="4" eb="5">
      <t>ア</t>
    </rPh>
    <rPh sb="7" eb="9">
      <t>キョウイク</t>
    </rPh>
    <rPh sb="9" eb="11">
      <t>ケンキュウ</t>
    </rPh>
    <rPh sb="11" eb="13">
      <t>ケイヒ</t>
    </rPh>
    <rPh sb="13" eb="15">
      <t>シシュツ</t>
    </rPh>
    <phoneticPr fontId="45"/>
  </si>
  <si>
    <t>学生１人当たり管理経費支出</t>
    <rPh sb="0" eb="2">
      <t>ガクセイ</t>
    </rPh>
    <rPh sb="3" eb="4">
      <t>ニン</t>
    </rPh>
    <rPh sb="4" eb="5">
      <t>ア</t>
    </rPh>
    <rPh sb="7" eb="9">
      <t>カンリ</t>
    </rPh>
    <rPh sb="9" eb="11">
      <t>ケイヒ</t>
    </rPh>
    <rPh sb="11" eb="13">
      <t>シシュツ</t>
    </rPh>
    <phoneticPr fontId="45"/>
  </si>
  <si>
    <t>11．専任教員１人当たり学生数  13．専任職員１人当たり学生数</t>
    <rPh sb="20" eb="22">
      <t>センニン</t>
    </rPh>
    <rPh sb="22" eb="24">
      <t>ショクイン</t>
    </rPh>
    <rPh sb="25" eb="26">
      <t>ニン</t>
    </rPh>
    <rPh sb="26" eb="27">
      <t>ア</t>
    </rPh>
    <rPh sb="29" eb="31">
      <t>ガクセイ</t>
    </rPh>
    <rPh sb="31" eb="32">
      <t>スウ</t>
    </rPh>
    <phoneticPr fontId="45"/>
  </si>
  <si>
    <t>15．専任教員１人当たり人件費　16．専任職員１人当たり人件費</t>
    <rPh sb="3" eb="5">
      <t>センニン</t>
    </rPh>
    <rPh sb="5" eb="7">
      <t>キョウイン</t>
    </rPh>
    <rPh sb="8" eb="9">
      <t>ニン</t>
    </rPh>
    <rPh sb="9" eb="10">
      <t>ア</t>
    </rPh>
    <rPh sb="12" eb="15">
      <t>ジンケンヒ</t>
    </rPh>
    <rPh sb="19" eb="21">
      <t>センニン</t>
    </rPh>
    <rPh sb="21" eb="23">
      <t>ショクイン</t>
    </rPh>
    <rPh sb="24" eb="25">
      <t>ニン</t>
    </rPh>
    <rPh sb="25" eb="26">
      <t>ア</t>
    </rPh>
    <rPh sb="28" eb="31">
      <t>ジンケンヒ</t>
    </rPh>
    <phoneticPr fontId="45"/>
  </si>
  <si>
    <t>17．学生１人当たり教育研究経費支出　18．学生１人当たり管理経費支出</t>
    <rPh sb="3" eb="5">
      <t>ガクセイ</t>
    </rPh>
    <rPh sb="6" eb="7">
      <t>ニン</t>
    </rPh>
    <rPh sb="7" eb="8">
      <t>ア</t>
    </rPh>
    <rPh sb="10" eb="12">
      <t>キョウイク</t>
    </rPh>
    <rPh sb="12" eb="14">
      <t>ケンキュウ</t>
    </rPh>
    <rPh sb="14" eb="16">
      <t>ケイヒ</t>
    </rPh>
    <rPh sb="16" eb="18">
      <t>シシュツ</t>
    </rPh>
    <rPh sb="22" eb="24">
      <t>ガクセイ</t>
    </rPh>
    <rPh sb="25" eb="26">
      <t>ニン</t>
    </rPh>
    <rPh sb="26" eb="27">
      <t>ア</t>
    </rPh>
    <rPh sb="29" eb="33">
      <t>カンリケイヒ</t>
    </rPh>
    <rPh sb="33" eb="35">
      <t>シシュツ</t>
    </rPh>
    <phoneticPr fontId="45"/>
  </si>
  <si>
    <r>
      <t>　・「（参考）相対評価1upの数値」欄では、</t>
    </r>
    <r>
      <rPr>
        <sz val="11"/>
        <rFont val="ＭＳ Ｐゴシック"/>
        <family val="3"/>
        <charset val="128"/>
        <scheme val="minor"/>
      </rPr>
      <t>相対評価で１段上の階位となるための数値を表示しています。</t>
    </r>
    <rPh sb="15" eb="17">
      <t>スウチ</t>
    </rPh>
    <rPh sb="29" eb="30">
      <t>ウエ</t>
    </rPh>
    <rPh sb="39" eb="41">
      <t>スウチ</t>
    </rPh>
    <rPh sb="41" eb="42">
      <t>ヒクネ</t>
    </rPh>
    <phoneticPr fontId="45"/>
  </si>
  <si>
    <t>専任教員１人当たり学生数</t>
    <rPh sb="0" eb="2">
      <t>センニン</t>
    </rPh>
    <rPh sb="2" eb="4">
      <t>キョウイン</t>
    </rPh>
    <rPh sb="5" eb="6">
      <t>ニン</t>
    </rPh>
    <rPh sb="6" eb="7">
      <t>ア</t>
    </rPh>
    <rPh sb="9" eb="12">
      <t>ガクセイスウ</t>
    </rPh>
    <phoneticPr fontId="45"/>
  </si>
  <si>
    <t>専任職員１人当たり学生数</t>
    <rPh sb="0" eb="2">
      <t>センニン</t>
    </rPh>
    <rPh sb="2" eb="4">
      <t>ショクイン</t>
    </rPh>
    <rPh sb="5" eb="6">
      <t>ニン</t>
    </rPh>
    <rPh sb="6" eb="7">
      <t>ア</t>
    </rPh>
    <rPh sb="9" eb="12">
      <t>ガクセイスウ</t>
    </rPh>
    <phoneticPr fontId="45"/>
  </si>
  <si>
    <t>学生１人当たり教研経費支出</t>
    <rPh sb="0" eb="2">
      <t>ガクセイ</t>
    </rPh>
    <rPh sb="3" eb="4">
      <t>ニン</t>
    </rPh>
    <rPh sb="4" eb="5">
      <t>ア</t>
    </rPh>
    <rPh sb="7" eb="8">
      <t>キョウ</t>
    </rPh>
    <rPh sb="8" eb="9">
      <t>ケン</t>
    </rPh>
    <rPh sb="9" eb="11">
      <t>ケイヒ</t>
    </rPh>
    <rPh sb="11" eb="13">
      <t>シシュツ</t>
    </rPh>
    <phoneticPr fontId="45"/>
  </si>
  <si>
    <t xml:space="preserve">在籍者数に対する中途退学者数の割合を示した比率です。
学校法人の場合は、学生数によって収入のほとんどが決まるため、入学した学生数を卒業までどれだけ維持しているかということも重要な要素となります。例え入学定員充足率が良くても、中途退学者率が極端に高ければ、それだけ学生数が減少していくことになります。また、中途退学者が多いということは、学校に対する満足度が低い可能性も考えられます。早期に原因を分析し、改善しなければ将来的に学校全体に対する評価の悪化を招くことにもなりかねませんので注意が必要です。
</t>
    <rPh sb="97" eb="98">
      <t>タト</t>
    </rPh>
    <rPh sb="122" eb="123">
      <t>タカ</t>
    </rPh>
    <rPh sb="183" eb="184">
      <t>カンガ</t>
    </rPh>
    <phoneticPr fontId="1"/>
  </si>
  <si>
    <t>専任職員１人当たり学生数</t>
    <rPh sb="0" eb="2">
      <t>センニン</t>
    </rPh>
    <rPh sb="2" eb="4">
      <t>ショクイン</t>
    </rPh>
    <rPh sb="6" eb="7">
      <t>ア</t>
    </rPh>
    <rPh sb="9" eb="11">
      <t>ガクセイ</t>
    </rPh>
    <rPh sb="11" eb="12">
      <t>スウ</t>
    </rPh>
    <phoneticPr fontId="45"/>
  </si>
  <si>
    <t>専任職員１人当たり人件費</t>
    <rPh sb="0" eb="2">
      <t>センニン</t>
    </rPh>
    <rPh sb="2" eb="4">
      <t>ショクイン</t>
    </rPh>
    <rPh sb="6" eb="7">
      <t>ア</t>
    </rPh>
    <rPh sb="9" eb="12">
      <t>ジンケンヒ</t>
    </rPh>
    <phoneticPr fontId="45"/>
  </si>
  <si>
    <t>学生１人当たり教育研究経費支出</t>
    <rPh sb="0" eb="2">
      <t>ガクセイ</t>
    </rPh>
    <rPh sb="4" eb="5">
      <t>ア</t>
    </rPh>
    <rPh sb="7" eb="9">
      <t>キョウイク</t>
    </rPh>
    <rPh sb="9" eb="11">
      <t>ケンキュウ</t>
    </rPh>
    <rPh sb="11" eb="13">
      <t>ケイヒ</t>
    </rPh>
    <rPh sb="13" eb="15">
      <t>シシュツ</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</si>
</sst>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76" formatCode="0.0%"/>
    <numFmt numFmtId="177" formatCode="0&quot;/50&quot;"/>
    <numFmt numFmtId="178" formatCode="0.0_ "/>
    <numFmt numFmtId="179" formatCode="0.0"/>
    <numFmt numFmtId="180" formatCode="#,###&quot;年&quot;&quot;度&quot;"/>
    <numFmt numFmtId="181" formatCode="#,##0_);[Red]\(#,##0\)"/>
    <numFmt numFmtId="182" formatCode="#,##0_ "/>
    <numFmt numFmtId="183" formatCode="#,##0,,"/>
    <numFmt numFmtId="184" formatCode="0.00_ "/>
    <numFmt numFmtId="185" formatCode="0_ "/>
    <numFmt numFmtId="186" formatCode="#,##0.00_ "/>
    <numFmt numFmtId="187" formatCode="#,##0.00_);[Red]\(#,##0.00\)"/>
    <numFmt numFmtId="188" formatCode="0.000%"/>
    <numFmt numFmtId="189" formatCode="0.0&quot;年&quot;"/>
    <numFmt numFmtId="190" formatCode="#,##0,"/>
    <numFmt numFmtId="191" formatCode="#,##0.0,,"/>
    <numFmt numFmtId="192" formatCode="0.0&quot;人&quot;"/>
    <numFmt numFmtId="193" formatCode="0&quot;人&quot;"/>
    <numFmt numFmtId="194" formatCode="#,##0.0_ "/>
    <numFmt numFmtId="195" formatCode="#,##0&quot;人&quot;"/>
    <numFmt numFmtId="196" formatCode="\2&quot;年&quot;&quot;連&quot;&quot;続&quot;0%&quot;以&quot;&quot;上&quot;"/>
    <numFmt numFmtId="197" formatCode="&quot;直&quot;&quot;近&quot;&quot;年&quot;&quot;度&quot;0%&quot;以&quot;&quot;上&quot;"/>
    <numFmt numFmtId="198" formatCode="&quot;直&quot;&quot;近&quot;&quot;年&quot;&quot;度&quot;0%&quot;未&quot;&quot;満&quot;"/>
    <numFmt numFmtId="199" formatCode="\2&quot;年&quot;&quot;連&quot;&quot;続&quot;0%&quot;未&quot;&quot;満&quot;"/>
    <numFmt numFmtId="200" formatCode="#,##0\ ;&quot;△ &quot;#,##0\ "/>
    <numFmt numFmtId="201" formatCode="#0.0,,&quot;百万円&quot;"/>
    <numFmt numFmtId="202" formatCode="&quot;+&quot;#,##0.0&quot;P&quot;;&quot;-&quot;#,##0.0&quot;P&quot;;&quot;±&quot;#,##0.0&quot;P&quot;"/>
    <numFmt numFmtId="203" formatCode="#,##0,&quot;千&quot;&quot;円&quot;"/>
    <numFmt numFmtId="204" formatCode="0.0_);[Red]\(0.0\)"/>
    <numFmt numFmtId="205" formatCode="0_);[Red]\(0\)"/>
    <numFmt numFmtId="206" formatCode="#,##0.0_);[Red]\(#,##0.0\)"/>
    <numFmt numFmtId="207" formatCode="0.00_);[Red]\(0.00\)"/>
    <numFmt numFmtId="208" formatCode="0.00&quot;倍&quot;"/>
    <numFmt numFmtId="209" formatCode="&quot;+&quot;#,##0.00&quot;P&quot;;&quot;-&quot;#,##0.00&quot;P&quot;;&quot;±&quot;#,##0.00&quot;P&quot;"/>
    <numFmt numFmtId="210" formatCode="0.0\ "/>
    <numFmt numFmtId="211" formatCode="@&quot;（人）&quot;"/>
    <numFmt numFmtId="212" formatCode="@&quot;（百万円）&quot;"/>
    <numFmt numFmtId="213" formatCode="@&quot;（千円）&quot;"/>
    <numFmt numFmtId="214" formatCode="0.000_ "/>
    <numFmt numFmtId="215" formatCode="####&quot;年&quot;&quot;度&quot;"/>
  </numFmts>
  <fonts count="1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8"/>
      <color theme="1"/>
      <name val="ＭＳ ゴシック"/>
      <family val="3"/>
      <charset val="128"/>
    </font>
    <font>
      <sz val="11"/>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name val="ＭＳ Ｐゴシック"/>
      <family val="3"/>
      <charset val="128"/>
    </font>
    <font>
      <sz val="11"/>
      <color rgb="FF006100"/>
      <name val="ＭＳ Ｐゴシック"/>
      <family val="3"/>
      <charset val="128"/>
      <scheme val="minor"/>
    </font>
    <font>
      <sz val="8"/>
      <color theme="1"/>
      <name val="ＭＳ ゴシック"/>
      <family val="3"/>
      <charset val="128"/>
    </font>
    <font>
      <sz val="11"/>
      <name val="ＭＳ Ｐゴシック"/>
      <family val="3"/>
      <charset val="128"/>
    </font>
    <font>
      <sz val="10"/>
      <name val="ＭＳ Ｐゴシック"/>
      <family val="3"/>
      <charset val="128"/>
    </font>
    <font>
      <sz val="9"/>
      <color rgb="FF00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000000"/>
      <name val="ＭＳ Ｐゴシック"/>
      <family val="3"/>
      <charset val="128"/>
      <scheme val="minor"/>
    </font>
    <font>
      <sz val="12"/>
      <color theme="1"/>
      <name val="ＭＳ ゴシック"/>
      <family val="3"/>
      <charset val="128"/>
    </font>
    <font>
      <sz val="16"/>
      <color theme="1"/>
      <name val="ＭＳ ゴシック"/>
      <family val="3"/>
      <charset val="128"/>
    </font>
    <font>
      <b/>
      <sz val="16"/>
      <color theme="1"/>
      <name val="ＭＳ ゴシック"/>
      <family val="3"/>
      <charset val="128"/>
    </font>
    <font>
      <b/>
      <sz val="15"/>
      <color theme="1"/>
      <name val="ＭＳ ゴシック"/>
      <family val="3"/>
      <charset val="128"/>
    </font>
    <font>
      <sz val="15"/>
      <color theme="1"/>
      <name val="ＭＳ 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3"/>
      <charset val="128"/>
    </font>
    <font>
      <sz val="6"/>
      <color theme="1"/>
      <name val="ＭＳ ゴシック"/>
      <family val="3"/>
      <charset val="128"/>
    </font>
    <font>
      <sz val="14"/>
      <color theme="1"/>
      <name val="ＭＳ ゴシック"/>
      <family val="3"/>
      <charset val="128"/>
    </font>
    <font>
      <u/>
      <sz val="11"/>
      <color theme="10"/>
      <name val="ＭＳ Ｐゴシック"/>
      <family val="2"/>
      <charset val="128"/>
      <scheme val="minor"/>
    </font>
    <font>
      <b/>
      <sz val="11"/>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b/>
      <sz val="9"/>
      <color rgb="FFFF0000"/>
      <name val="ＭＳ Ｐゴシック"/>
      <family val="3"/>
      <charset val="128"/>
    </font>
    <font>
      <sz val="9"/>
      <name val="ＭＳ Ｐゴシック"/>
      <family val="3"/>
      <charset val="128"/>
    </font>
    <font>
      <b/>
      <sz val="8"/>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charset val="128"/>
      <scheme val="minor"/>
    </font>
    <font>
      <sz val="14"/>
      <name val="ＭＳ Ｐゴシック"/>
      <family val="3"/>
      <charset val="128"/>
    </font>
    <font>
      <sz val="11"/>
      <name val="ＭＳ 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b/>
      <i/>
      <sz val="12"/>
      <name val="ＭＳ Ｐゴシック"/>
      <family val="3"/>
      <charset val="128"/>
    </font>
    <font>
      <b/>
      <sz val="11"/>
      <color indexed="81"/>
      <name val="ＭＳ Ｐゴシック"/>
      <family val="3"/>
      <charset val="128"/>
    </font>
    <font>
      <b/>
      <sz val="10"/>
      <color theme="1"/>
      <name val="ＭＳ Ｐゴシック"/>
      <family val="3"/>
      <charset val="128"/>
      <scheme val="minor"/>
    </font>
    <font>
      <sz val="18"/>
      <name val="HG丸ｺﾞｼｯｸM-PRO"/>
      <family val="3"/>
      <charset val="128"/>
    </font>
    <font>
      <sz val="12"/>
      <name val="ＭＳ ゴシック"/>
      <family val="3"/>
      <charset val="128"/>
    </font>
    <font>
      <u/>
      <sz val="11"/>
      <color theme="1"/>
      <name val="ＭＳ Ｐゴシック"/>
      <family val="3"/>
      <charset val="128"/>
      <scheme val="minor"/>
    </font>
    <font>
      <sz val="11"/>
      <name val="ＭＳ 明朝"/>
      <family val="1"/>
      <charset val="128"/>
    </font>
    <font>
      <b/>
      <sz val="16"/>
      <name val="ＭＳ ゴシック"/>
      <family val="3"/>
      <charset val="128"/>
    </font>
    <font>
      <b/>
      <sz val="12"/>
      <name val="ＭＳ 明朝"/>
      <family val="1"/>
      <charset val="128"/>
    </font>
    <font>
      <b/>
      <sz val="11"/>
      <name val="ＭＳ 明朝"/>
      <family val="1"/>
      <charset val="128"/>
    </font>
    <font>
      <sz val="12"/>
      <name val="ＭＳ 明朝"/>
      <family val="1"/>
      <charset val="128"/>
    </font>
    <font>
      <sz val="10"/>
      <name val="ＭＳ 明朝"/>
      <family val="1"/>
      <charset val="128"/>
    </font>
    <font>
      <sz val="10"/>
      <name val="HGｺﾞｼｯｸE"/>
      <family val="3"/>
      <charset val="128"/>
    </font>
    <font>
      <sz val="10.5"/>
      <name val="ＭＳ 明朝"/>
      <family val="1"/>
      <charset val="128"/>
    </font>
    <font>
      <u/>
      <sz val="10"/>
      <color theme="10"/>
      <name val="ＭＳ Ｐゴシック"/>
      <family val="2"/>
      <charset val="128"/>
      <scheme val="minor"/>
    </font>
    <font>
      <u/>
      <sz val="10"/>
      <color theme="10"/>
      <name val="ＭＳ Ｐゴシック"/>
      <family val="3"/>
      <charset val="128"/>
      <scheme val="minor"/>
    </font>
    <font>
      <sz val="7"/>
      <name val="ＭＳ Ｐゴシック"/>
      <family val="3"/>
      <charset val="128"/>
    </font>
    <font>
      <sz val="14"/>
      <name val="HGPｺﾞｼｯｸE"/>
      <family val="3"/>
      <charset val="128"/>
    </font>
    <font>
      <sz val="8"/>
      <color theme="0"/>
      <name val="ＭＳ ゴシック"/>
      <family val="3"/>
      <charset val="128"/>
    </font>
    <font>
      <sz val="11"/>
      <color theme="0"/>
      <name val="ＭＳ ゴシック"/>
      <family val="3"/>
      <charset val="128"/>
    </font>
    <font>
      <sz val="11"/>
      <color rgb="FFFF0000"/>
      <name val="ＭＳ ゴシック"/>
      <family val="3"/>
      <charset val="128"/>
    </font>
    <font>
      <sz val="11"/>
      <color rgb="FFFF0000"/>
      <name val="ＭＳ Ｐゴシック"/>
      <family val="2"/>
      <charset val="128"/>
      <scheme val="minor"/>
    </font>
    <font>
      <sz val="8"/>
      <name val="ＭＳ ゴシック"/>
      <family val="3"/>
      <charset val="128"/>
    </font>
    <font>
      <b/>
      <sz val="8"/>
      <name val="ＭＳ ゴシック"/>
      <family val="3"/>
      <charset val="128"/>
    </font>
    <font>
      <b/>
      <sz val="6"/>
      <name val="ＭＳ Ｐゴシック"/>
      <family val="3"/>
      <charset val="128"/>
    </font>
    <font>
      <sz val="6"/>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6"/>
      <color theme="0"/>
      <name val="ＭＳ Ｐゴシック"/>
      <family val="3"/>
      <charset val="128"/>
    </font>
    <font>
      <sz val="8"/>
      <name val="ＭＳ Ｐゴシック"/>
      <family val="2"/>
      <charset val="128"/>
      <scheme val="minor"/>
    </font>
    <font>
      <b/>
      <sz val="11"/>
      <color rgb="FFFF0000"/>
      <name val="ＭＳ Ｐゴシック"/>
      <family val="3"/>
      <charset val="128"/>
    </font>
    <font>
      <sz val="11"/>
      <name val="ＭＳ Ｐゴシック"/>
      <family val="2"/>
      <scheme val="minor"/>
    </font>
    <font>
      <b/>
      <sz val="8"/>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ゴシック"/>
      <family val="3"/>
      <charset val="128"/>
    </font>
    <font>
      <sz val="10"/>
      <name val="ＭＳ ゴシック"/>
      <family val="3"/>
      <charset val="128"/>
    </font>
    <font>
      <sz val="11"/>
      <name val="ＭＳ Ｐゴシック"/>
      <family val="2"/>
      <charset val="128"/>
      <scheme val="minor"/>
    </font>
    <font>
      <u/>
      <sz val="11"/>
      <name val="ＭＳ Ｐゴシック"/>
      <family val="3"/>
      <charset val="128"/>
      <scheme val="minor"/>
    </font>
    <font>
      <b/>
      <sz val="11"/>
      <name val="ＭＳ ゴシック"/>
      <family val="3"/>
      <charset val="128"/>
    </font>
    <font>
      <sz val="9"/>
      <name val="ＭＳ ゴシック"/>
      <family val="3"/>
      <charset val="128"/>
    </font>
    <font>
      <sz val="16"/>
      <name val="ＭＳ ゴシック"/>
      <family val="3"/>
      <charset val="128"/>
    </font>
    <font>
      <sz val="16"/>
      <color rgb="FFFF0000"/>
      <name val="ＭＳ ゴシック"/>
      <family val="3"/>
      <charset val="128"/>
    </font>
    <font>
      <sz val="9"/>
      <name val="ＭＳ 明朝"/>
      <family val="1"/>
      <charset val="128"/>
    </font>
    <font>
      <b/>
      <sz val="10"/>
      <color rgb="FFFF0000"/>
      <name val="ＭＳ Ｐゴシック"/>
      <family val="3"/>
      <charset val="128"/>
    </font>
    <font>
      <b/>
      <sz val="11"/>
      <color rgb="FFFF0000"/>
      <name val="ＭＳ Ｐゴシック"/>
      <family val="3"/>
      <charset val="128"/>
      <scheme val="minor"/>
    </font>
    <font>
      <sz val="6"/>
      <color indexed="10"/>
      <name val="ＭＳ Ｐゴシック"/>
      <family val="3"/>
      <charset val="128"/>
    </font>
    <font>
      <sz val="14"/>
      <name val="ＭＳ ゴシック"/>
      <family val="3"/>
      <charset val="128"/>
    </font>
    <font>
      <sz val="10"/>
      <color rgb="FFFF0000"/>
      <name val="ＭＳ ゴシック"/>
      <family val="3"/>
      <charset val="128"/>
    </font>
    <font>
      <b/>
      <sz val="11"/>
      <color indexed="8"/>
      <name val="ＭＳ Ｐゴシック"/>
      <family val="3"/>
      <charset val="128"/>
    </font>
    <font>
      <sz val="10"/>
      <color theme="1"/>
      <name val="ＭＳ 明朝"/>
      <family val="1"/>
      <charset val="128"/>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CC"/>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2"/>
        <bgColor indexed="29"/>
      </patternFill>
    </fill>
    <fill>
      <patternFill patternType="solid">
        <fgColor indexed="26"/>
        <bgColor indexed="64"/>
      </patternFill>
    </fill>
    <fill>
      <patternFill patternType="solid">
        <fgColor rgb="FFFFFFCC"/>
        <bgColor indexed="29"/>
      </patternFill>
    </fill>
    <fill>
      <patternFill patternType="solid">
        <fgColor indexed="41"/>
        <bgColor indexed="64"/>
      </patternFill>
    </fill>
    <fill>
      <patternFill patternType="solid">
        <fgColor indexed="51"/>
        <bgColor indexed="64"/>
      </patternFill>
    </fill>
    <fill>
      <patternFill patternType="solid">
        <fgColor indexed="65"/>
        <bgColor indexed="64"/>
      </patternFill>
    </fill>
    <fill>
      <patternFill patternType="solid">
        <fgColor theme="0"/>
        <bgColor indexed="64"/>
      </patternFill>
    </fill>
    <fill>
      <patternFill patternType="solid">
        <fgColor theme="2"/>
        <bgColor indexed="64"/>
      </patternFill>
    </fill>
  </fills>
  <borders count="3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bottom/>
      <diagonal/>
    </border>
    <border>
      <left style="thin">
        <color auto="1"/>
      </left>
      <right style="thin">
        <color auto="1"/>
      </right>
      <top style="hair">
        <color auto="1"/>
      </top>
      <bottom/>
      <diagonal/>
    </border>
    <border>
      <left style="hair">
        <color auto="1"/>
      </left>
      <right style="hair">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indexed="64"/>
      </left>
      <right style="thin">
        <color indexed="64"/>
      </right>
      <top/>
      <bottom/>
      <diagonal/>
    </border>
    <border>
      <left style="thin">
        <color auto="1"/>
      </left>
      <right style="hair">
        <color auto="1"/>
      </right>
      <top/>
      <bottom style="thin">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indexed="64"/>
      </right>
      <top/>
      <bottom style="hair">
        <color auto="1"/>
      </bottom>
      <diagonal/>
    </border>
    <border>
      <left style="thin">
        <color auto="1"/>
      </left>
      <right/>
      <top/>
      <bottom style="hair">
        <color auto="1"/>
      </bottom>
      <diagonal/>
    </border>
    <border>
      <left style="hair">
        <color auto="1"/>
      </left>
      <right/>
      <top/>
      <bottom/>
      <diagonal/>
    </border>
    <border>
      <left style="thin">
        <color auto="1"/>
      </left>
      <right style="hair">
        <color auto="1"/>
      </right>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diagonal/>
    </border>
    <border>
      <left style="thin">
        <color auto="1"/>
      </left>
      <right style="double">
        <color auto="1"/>
      </right>
      <top style="hair">
        <color auto="1"/>
      </top>
      <bottom/>
      <diagonal/>
    </border>
    <border>
      <left style="thin">
        <color auto="1"/>
      </left>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hair">
        <color auto="1"/>
      </bottom>
      <diagonal/>
    </border>
    <border>
      <left style="double">
        <color auto="1"/>
      </left>
      <right/>
      <top style="hair">
        <color auto="1"/>
      </top>
      <bottom/>
      <diagonal/>
    </border>
    <border>
      <left/>
      <right style="medium">
        <color auto="1"/>
      </right>
      <top style="thin">
        <color auto="1"/>
      </top>
      <bottom/>
      <diagonal/>
    </border>
    <border>
      <left style="medium">
        <color auto="1"/>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right/>
      <top style="thin">
        <color indexed="64"/>
      </top>
      <bottom style="thin">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style="hair">
        <color auto="1"/>
      </left>
      <right style="medium">
        <color auto="1"/>
      </right>
      <top style="hair">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auto="1"/>
      </left>
      <right style="hair">
        <color auto="1"/>
      </right>
      <top style="hair">
        <color auto="1"/>
      </top>
      <bottom style="thin">
        <color auto="1"/>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auto="1"/>
      </left>
      <right style="hair">
        <color auto="1"/>
      </right>
      <top/>
      <bottom style="medium">
        <color indexed="64"/>
      </bottom>
      <diagonal/>
    </border>
    <border>
      <left style="thin">
        <color auto="1"/>
      </left>
      <right style="thin">
        <color auto="1"/>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hair">
        <color auto="1"/>
      </left>
      <right/>
      <top/>
      <bottom style="thin">
        <color auto="1"/>
      </bottom>
      <diagonal/>
    </border>
    <border>
      <left style="double">
        <color auto="1"/>
      </left>
      <right style="thin">
        <color auto="1"/>
      </right>
      <top/>
      <bottom style="thin">
        <color auto="1"/>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hair">
        <color indexed="64"/>
      </bottom>
      <diagonal/>
    </border>
    <border>
      <left style="thin">
        <color indexed="64"/>
      </left>
      <right style="thin">
        <color indexed="8"/>
      </right>
      <top style="thin">
        <color indexed="64"/>
      </top>
      <bottom style="hair">
        <color indexed="64"/>
      </bottom>
      <diagonal/>
    </border>
    <border>
      <left/>
      <right style="medium">
        <color indexed="64"/>
      </right>
      <top/>
      <bottom style="medium">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auto="1"/>
      </top>
      <bottom style="hair">
        <color auto="1"/>
      </bottom>
      <diagonal/>
    </border>
    <border>
      <left/>
      <right/>
      <top style="thin">
        <color auto="1"/>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double">
        <color auto="1"/>
      </left>
      <right style="thin">
        <color auto="1"/>
      </right>
      <top style="thin">
        <color auto="1"/>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8"/>
      </left>
      <right style="thin">
        <color indexed="8"/>
      </right>
      <top style="thin">
        <color indexed="8"/>
      </top>
      <bottom style="thin">
        <color indexed="8"/>
      </bottom>
      <diagonal/>
    </border>
    <border>
      <left style="thin">
        <color auto="1"/>
      </left>
      <right/>
      <top style="thin">
        <color auto="1"/>
      </top>
      <bottom style="hair">
        <color auto="1"/>
      </bottom>
      <diagonal/>
    </border>
    <border>
      <left/>
      <right style="hair">
        <color indexed="64"/>
      </right>
      <top style="medium">
        <color indexed="64"/>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Up="1">
      <left style="hair">
        <color indexed="64"/>
      </left>
      <right style="medium">
        <color indexed="64"/>
      </right>
      <top style="hair">
        <color indexed="64"/>
      </top>
      <bottom style="hair">
        <color indexed="64"/>
      </bottom>
      <diagonal style="hair">
        <color indexed="64"/>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8"/>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auto="1"/>
      </left>
      <right/>
      <top style="thin">
        <color auto="1"/>
      </top>
      <bottom/>
      <diagonal/>
    </border>
    <border>
      <left style="thin">
        <color auto="1"/>
      </left>
      <right style="thin">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double">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double">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double">
        <color auto="1"/>
      </right>
      <top/>
      <bottom style="thin">
        <color auto="1"/>
      </bottom>
      <diagonal style="thin">
        <color auto="1"/>
      </diagonal>
    </border>
    <border diagonalUp="1">
      <left style="double">
        <color auto="1"/>
      </left>
      <right/>
      <top style="thin">
        <color auto="1"/>
      </top>
      <bottom/>
      <diagonal style="thin">
        <color auto="1"/>
      </diagonal>
    </border>
    <border diagonalUp="1">
      <left style="double">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style="thin">
        <color auto="1"/>
      </bottom>
      <diagonal style="thin">
        <color auto="1"/>
      </diagonal>
    </border>
    <border diagonalUp="1">
      <left/>
      <right style="thin">
        <color auto="1"/>
      </right>
      <top/>
      <bottom/>
      <diagonal style="thin">
        <color auto="1"/>
      </diagonal>
    </border>
    <border diagonalUp="1">
      <left style="thin">
        <color auto="1"/>
      </left>
      <right style="double">
        <color auto="1"/>
      </right>
      <top style="thin">
        <color auto="1"/>
      </top>
      <bottom style="thin">
        <color auto="1"/>
      </bottom>
      <diagonal style="thin">
        <color auto="1"/>
      </diagonal>
    </border>
    <border diagonalUp="1">
      <left style="thin">
        <color auto="1"/>
      </left>
      <right style="double">
        <color auto="1"/>
      </right>
      <top style="thin">
        <color auto="1"/>
      </top>
      <bottom/>
      <diagonal style="thin">
        <color auto="1"/>
      </diagonal>
    </border>
    <border diagonalUp="1">
      <left style="thin">
        <color auto="1"/>
      </left>
      <right style="double">
        <color auto="1"/>
      </right>
      <top/>
      <bottom/>
      <diagonal style="thin">
        <color auto="1"/>
      </diagonal>
    </border>
    <border>
      <left style="thin">
        <color auto="1"/>
      </left>
      <right style="double">
        <color auto="1"/>
      </right>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double">
        <color auto="1"/>
      </right>
      <top/>
      <bottom style="hair">
        <color auto="1"/>
      </bottom>
      <diagonal style="thin">
        <color auto="1"/>
      </diagonal>
    </border>
    <border diagonalUp="1">
      <left style="thin">
        <color auto="1"/>
      </left>
      <right/>
      <top style="thin">
        <color auto="1"/>
      </top>
      <bottom style="hair">
        <color auto="1"/>
      </bottom>
      <diagonal style="thin">
        <color auto="1"/>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diagonal style="thin">
        <color auto="1"/>
      </diagonal>
    </border>
    <border diagonalUp="1">
      <left style="double">
        <color auto="1"/>
      </left>
      <right style="thin">
        <color auto="1"/>
      </right>
      <top/>
      <bottom style="thin">
        <color auto="1"/>
      </bottom>
      <diagonal style="thin">
        <color auto="1"/>
      </diagonal>
    </border>
    <border>
      <left style="thin">
        <color indexed="64"/>
      </left>
      <right style="hair">
        <color indexed="64"/>
      </right>
      <top style="thin">
        <color indexed="64"/>
      </top>
      <bottom/>
      <diagonal/>
    </border>
    <border>
      <left style="thin">
        <color auto="1"/>
      </left>
      <right style="hair">
        <color auto="1"/>
      </right>
      <top/>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style="thin">
        <color indexed="8"/>
      </bottom>
      <diagonal/>
    </border>
    <border>
      <left/>
      <right/>
      <top style="thin">
        <color auto="1"/>
      </top>
      <bottom style="hair">
        <color auto="1"/>
      </bottom>
      <diagonal/>
    </border>
    <border>
      <left/>
      <right style="hair">
        <color indexed="64"/>
      </right>
      <top style="thin">
        <color indexed="64"/>
      </top>
      <bottom/>
      <diagonal/>
    </border>
    <border>
      <left/>
      <right style="hair">
        <color auto="1"/>
      </right>
      <top style="thin">
        <color auto="1"/>
      </top>
      <bottom style="hair">
        <color auto="1"/>
      </bottom>
      <diagonal/>
    </border>
  </borders>
  <cellStyleXfs count="95">
    <xf numFmtId="0" fontId="0" fillId="0" borderId="0">
      <alignment vertical="center"/>
    </xf>
    <xf numFmtId="0" fontId="7"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7" borderId="40" applyNumberFormat="0" applyAlignment="0" applyProtection="0">
      <alignment vertical="center"/>
    </xf>
    <xf numFmtId="0" fontId="16" fillId="7" borderId="4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8" borderId="41" applyNumberFormat="0" applyFont="0" applyAlignment="0" applyProtection="0">
      <alignment vertical="center"/>
    </xf>
    <xf numFmtId="0" fontId="13" fillId="8" borderId="41" applyNumberFormat="0" applyFont="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6" borderId="37" applyNumberFormat="0" applyAlignment="0" applyProtection="0">
      <alignment vertical="center"/>
    </xf>
    <xf numFmtId="0" fontId="20" fillId="6" borderId="3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3" fillId="0" borderId="35" applyNumberFormat="0" applyFill="0" applyAlignment="0" applyProtection="0">
      <alignment vertical="center"/>
    </xf>
    <xf numFmtId="0" fontId="23" fillId="0" borderId="35" applyNumberFormat="0" applyFill="0" applyAlignment="0" applyProtection="0">
      <alignment vertical="center"/>
    </xf>
    <xf numFmtId="0" fontId="24" fillId="0" borderId="36" applyNumberFormat="0" applyFill="0" applyAlignment="0" applyProtection="0">
      <alignment vertical="center"/>
    </xf>
    <xf numFmtId="0" fontId="24" fillId="0" borderId="36"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2" applyNumberFormat="0" applyFill="0" applyAlignment="0" applyProtection="0">
      <alignment vertical="center"/>
    </xf>
    <xf numFmtId="0" fontId="12" fillId="0" borderId="42" applyNumberFormat="0" applyFill="0" applyAlignment="0" applyProtection="0">
      <alignment vertical="center"/>
    </xf>
    <xf numFmtId="0" fontId="25" fillId="6" borderId="38" applyNumberFormat="0" applyAlignment="0" applyProtection="0">
      <alignment vertical="center"/>
    </xf>
    <xf numFmtId="0" fontId="25" fillId="6" borderId="3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5" borderId="37" applyNumberFormat="0" applyAlignment="0" applyProtection="0">
      <alignment vertical="center"/>
    </xf>
    <xf numFmtId="0" fontId="27" fillId="5" borderId="37" applyNumberFormat="0" applyAlignment="0" applyProtection="0">
      <alignment vertical="center"/>
    </xf>
    <xf numFmtId="0" fontId="13" fillId="0" borderId="0">
      <alignment vertical="center"/>
    </xf>
    <xf numFmtId="0" fontId="13" fillId="0" borderId="0">
      <alignment vertical="center"/>
    </xf>
    <xf numFmtId="0" fontId="28" fillId="0" borderId="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0" fontId="32" fillId="0" borderId="0"/>
    <xf numFmtId="0" fontId="48" fillId="0" borderId="0" applyNumberFormat="0" applyFill="0" applyBorder="0" applyAlignment="0" applyProtection="0">
      <alignment vertical="center"/>
    </xf>
    <xf numFmtId="38" fontId="59" fillId="0" borderId="0" applyFont="0" applyFill="0" applyBorder="0" applyAlignment="0" applyProtection="0">
      <alignment vertical="center"/>
    </xf>
    <xf numFmtId="9" fontId="59" fillId="0" borderId="0" applyFont="0" applyFill="0" applyBorder="0" applyAlignment="0" applyProtection="0">
      <alignment vertical="center"/>
    </xf>
    <xf numFmtId="0" fontId="31" fillId="0" borderId="0"/>
    <xf numFmtId="0" fontId="31" fillId="0" borderId="0">
      <alignment vertical="center"/>
    </xf>
  </cellStyleXfs>
  <cellXfs count="24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9" xfId="0" applyFont="1" applyBorder="1" applyAlignment="1">
      <alignment horizontal="center" vertical="center"/>
    </xf>
    <xf numFmtId="0" fontId="2" fillId="0" borderId="15" xfId="0" applyFont="1" applyBorder="1">
      <alignment vertical="center"/>
    </xf>
    <xf numFmtId="0" fontId="2" fillId="0" borderId="0" xfId="0" applyFont="1" applyBorder="1">
      <alignment vertical="center"/>
    </xf>
    <xf numFmtId="0" fontId="2" fillId="0" borderId="16" xfId="0" applyFont="1" applyBorder="1">
      <alignment vertical="center"/>
    </xf>
    <xf numFmtId="0" fontId="5" fillId="0" borderId="0" xfId="0" applyFont="1" applyAlignment="1">
      <alignment vertical="center"/>
    </xf>
    <xf numFmtId="0" fontId="2" fillId="0" borderId="31" xfId="0" applyFont="1" applyBorder="1">
      <alignment vertical="center"/>
    </xf>
    <xf numFmtId="0" fontId="5" fillId="0" borderId="15" xfId="0" applyFont="1" applyBorder="1" applyAlignment="1">
      <alignment vertical="center"/>
    </xf>
    <xf numFmtId="0" fontId="2" fillId="0" borderId="33" xfId="0" applyFont="1" applyBorder="1">
      <alignment vertical="center"/>
    </xf>
    <xf numFmtId="0" fontId="7" fillId="0" borderId="0" xfId="1"/>
    <xf numFmtId="0" fontId="7" fillId="0" borderId="0" xfId="1" applyAlignment="1">
      <alignment horizontal="center" vertical="center"/>
    </xf>
    <xf numFmtId="0" fontId="7" fillId="0" borderId="0" xfId="1" applyAlignment="1"/>
    <xf numFmtId="0" fontId="12" fillId="0" borderId="12" xfId="1" applyFont="1" applyBorder="1" applyAlignment="1">
      <alignment horizontal="left"/>
    </xf>
    <xf numFmtId="0" fontId="12" fillId="0" borderId="13" xfId="1" applyFont="1" applyBorder="1" applyAlignment="1">
      <alignment horizontal="left"/>
    </xf>
    <xf numFmtId="0" fontId="12" fillId="0" borderId="14" xfId="1" applyFont="1" applyBorder="1" applyAlignment="1">
      <alignment horizontal="left"/>
    </xf>
    <xf numFmtId="0" fontId="7" fillId="0" borderId="44" xfId="1" applyFill="1" applyBorder="1" applyAlignment="1"/>
    <xf numFmtId="0" fontId="7" fillId="0" borderId="10" xfId="1" applyFill="1" applyBorder="1" applyAlignment="1"/>
    <xf numFmtId="0" fontId="12" fillId="0" borderId="12" xfId="1" applyFont="1" applyFill="1" applyBorder="1" applyAlignment="1">
      <alignment horizontal="left"/>
    </xf>
    <xf numFmtId="0" fontId="12" fillId="0" borderId="13" xfId="1" applyFont="1" applyFill="1" applyBorder="1" applyAlignment="1">
      <alignment horizontal="left"/>
    </xf>
    <xf numFmtId="0" fontId="12" fillId="0" borderId="14" xfId="1" applyFont="1" applyFill="1" applyBorder="1" applyAlignment="1">
      <alignment horizontal="left"/>
    </xf>
    <xf numFmtId="0" fontId="7" fillId="0" borderId="15" xfId="1" applyFill="1" applyBorder="1" applyAlignment="1"/>
    <xf numFmtId="0" fontId="7" fillId="0" borderId="0" xfId="1" applyFill="1" applyAlignment="1">
      <alignment horizontal="center" vertical="center"/>
    </xf>
    <xf numFmtId="0" fontId="7" fillId="0" borderId="0" xfId="1" applyBorder="1" applyAlignment="1"/>
    <xf numFmtId="0" fontId="12" fillId="0" borderId="0" xfId="1" applyFont="1" applyBorder="1" applyAlignment="1">
      <alignment horizontal="center" vertical="center"/>
    </xf>
    <xf numFmtId="0" fontId="7" fillId="0" borderId="0" xfId="1" applyBorder="1" applyAlignment="1">
      <alignment horizontal="center" vertical="center"/>
    </xf>
    <xf numFmtId="0" fontId="7" fillId="35" borderId="0" xfId="1" applyFill="1"/>
    <xf numFmtId="0" fontId="2" fillId="0" borderId="45" xfId="0" applyFont="1" applyBorder="1">
      <alignment vertical="center"/>
    </xf>
    <xf numFmtId="49" fontId="3" fillId="0" borderId="0" xfId="0" applyNumberFormat="1" applyFont="1" applyBorder="1" applyAlignment="1">
      <alignment vertical="center" wrapText="1"/>
    </xf>
    <xf numFmtId="49" fontId="2" fillId="36" borderId="4" xfId="0" applyNumberFormat="1" applyFont="1" applyFill="1" applyBorder="1">
      <alignment vertical="center"/>
    </xf>
    <xf numFmtId="0" fontId="2" fillId="36" borderId="8" xfId="0" applyFont="1" applyFill="1" applyBorder="1" applyAlignment="1">
      <alignment horizontal="center" vertical="center"/>
    </xf>
    <xf numFmtId="0" fontId="2" fillId="36" borderId="6" xfId="0" applyFont="1" applyFill="1" applyBorder="1">
      <alignment vertical="center"/>
    </xf>
    <xf numFmtId="49" fontId="2" fillId="36" borderId="5" xfId="0" applyNumberFormat="1" applyFont="1" applyFill="1" applyBorder="1">
      <alignment vertical="center"/>
    </xf>
    <xf numFmtId="0" fontId="2" fillId="36" borderId="9" xfId="0" applyFont="1" applyFill="1" applyBorder="1" applyAlignment="1">
      <alignment horizontal="center" vertical="center"/>
    </xf>
    <xf numFmtId="0" fontId="2" fillId="36" borderId="7" xfId="0" applyFont="1" applyFill="1" applyBorder="1">
      <alignment vertical="center"/>
    </xf>
    <xf numFmtId="0" fontId="2" fillId="0" borderId="0" xfId="0" applyFont="1" applyAlignment="1">
      <alignment horizontal="right" vertical="center"/>
    </xf>
    <xf numFmtId="0" fontId="30" fillId="0" borderId="4" xfId="0" applyNumberFormat="1" applyFont="1" applyBorder="1">
      <alignment vertical="center"/>
    </xf>
    <xf numFmtId="0" fontId="30" fillId="0" borderId="6" xfId="0" applyFont="1" applyBorder="1">
      <alignment vertical="center"/>
    </xf>
    <xf numFmtId="0" fontId="30" fillId="0" borderId="7" xfId="0" applyFont="1" applyBorder="1">
      <alignment vertical="center"/>
    </xf>
    <xf numFmtId="0" fontId="30" fillId="0" borderId="5" xfId="0" applyNumberFormat="1" applyFont="1" applyBorder="1">
      <alignment vertical="center"/>
    </xf>
    <xf numFmtId="0" fontId="30" fillId="0" borderId="5" xfId="0" applyNumberFormat="1" applyFont="1" applyBorder="1" applyAlignment="1">
      <alignment vertical="center" shrinkToFit="1"/>
    </xf>
    <xf numFmtId="0" fontId="30" fillId="0" borderId="4" xfId="0" applyNumberFormat="1" applyFont="1" applyBorder="1" applyAlignment="1">
      <alignment vertical="center"/>
    </xf>
    <xf numFmtId="0" fontId="30" fillId="0" borderId="6" xfId="0" applyNumberFormat="1" applyFont="1" applyBorder="1" applyAlignment="1">
      <alignment vertical="center" shrinkToFit="1"/>
    </xf>
    <xf numFmtId="0" fontId="33" fillId="0" borderId="0" xfId="0" applyFont="1" applyAlignment="1">
      <alignment horizontal="left" vertical="center" readingOrder="1"/>
    </xf>
    <xf numFmtId="0" fontId="34" fillId="0" borderId="0" xfId="0" applyFont="1" applyAlignment="1">
      <alignment vertical="center"/>
    </xf>
    <xf numFmtId="0" fontId="35" fillId="0" borderId="0" xfId="0" applyFont="1" applyAlignment="1">
      <alignment vertical="center"/>
    </xf>
    <xf numFmtId="0" fontId="34" fillId="0" borderId="0" xfId="0" applyFont="1">
      <alignment vertical="center"/>
    </xf>
    <xf numFmtId="0" fontId="36" fillId="0" borderId="0" xfId="0" applyFont="1" applyAlignment="1">
      <alignment horizontal="left" vertical="center" readingOrder="1"/>
    </xf>
    <xf numFmtId="0" fontId="13" fillId="0" borderId="0" xfId="0" applyFont="1">
      <alignment vertical="center"/>
    </xf>
    <xf numFmtId="0" fontId="13" fillId="0" borderId="0" xfId="0" applyFont="1" applyAlignment="1">
      <alignment vertical="center"/>
    </xf>
    <xf numFmtId="0" fontId="13" fillId="0" borderId="0" xfId="0" applyFont="1" applyAlignment="1">
      <alignment vertical="center" wrapText="1"/>
    </xf>
    <xf numFmtId="0" fontId="7" fillId="0" borderId="0" xfId="1" applyBorder="1" applyAlignment="1">
      <alignment horizontal="center" vertical="center"/>
    </xf>
    <xf numFmtId="0" fontId="12" fillId="0" borderId="0" xfId="1" applyFont="1" applyBorder="1" applyAlignment="1">
      <alignment vertical="center"/>
    </xf>
    <xf numFmtId="0" fontId="7" fillId="0" borderId="0" xfId="1" applyBorder="1" applyAlignment="1">
      <alignment vertical="center"/>
    </xf>
    <xf numFmtId="177" fontId="7" fillId="0" borderId="0" xfId="1" applyNumberFormat="1" applyBorder="1" applyAlignment="1">
      <alignmen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wrapText="1"/>
    </xf>
    <xf numFmtId="0" fontId="2" fillId="0" borderId="15" xfId="0" applyFont="1" applyBorder="1" applyAlignment="1">
      <alignment vertical="center"/>
    </xf>
    <xf numFmtId="49" fontId="2" fillId="0" borderId="0" xfId="0" applyNumberFormat="1" applyFont="1" applyBorder="1" applyAlignment="1">
      <alignment vertical="center" shrinkToFit="1"/>
    </xf>
    <xf numFmtId="0" fontId="2" fillId="0" borderId="0" xfId="0" applyFont="1" applyBorder="1" applyAlignment="1">
      <alignment vertical="center" shrinkToFit="1"/>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2" fillId="0" borderId="0" xfId="0" applyFont="1" applyAlignment="1">
      <alignment horizontal="left" vertical="top" wrapText="1"/>
    </xf>
    <xf numFmtId="0" fontId="5" fillId="0" borderId="13" xfId="0" applyFont="1" applyBorder="1" applyAlignment="1">
      <alignment horizontal="left" vertical="center"/>
    </xf>
    <xf numFmtId="0" fontId="5" fillId="0" borderId="0" xfId="0" applyFont="1" applyAlignment="1">
      <alignment horizontal="center" vertical="center"/>
    </xf>
    <xf numFmtId="0" fontId="38" fillId="0" borderId="0" xfId="0" applyFont="1" applyAlignment="1"/>
    <xf numFmtId="0" fontId="39" fillId="0" borderId="0" xfId="0" applyFont="1">
      <alignment vertical="center"/>
    </xf>
    <xf numFmtId="0" fontId="38" fillId="0" borderId="0" xfId="0" applyFont="1">
      <alignment vertical="center"/>
    </xf>
    <xf numFmtId="0" fontId="39" fillId="0" borderId="0" xfId="0" applyFont="1" applyAlignment="1">
      <alignment vertical="center"/>
    </xf>
    <xf numFmtId="0" fontId="5"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0" xfId="0" applyFont="1" applyFill="1" applyBorder="1" applyAlignment="1">
      <alignment vertical="center" shrinkToFit="1"/>
    </xf>
    <xf numFmtId="0" fontId="2" fillId="37" borderId="2" xfId="0" applyNumberFormat="1" applyFont="1" applyFill="1" applyBorder="1" applyAlignment="1">
      <alignment horizontal="center" vertical="center"/>
    </xf>
    <xf numFmtId="0" fontId="2" fillId="37" borderId="3"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xf>
    <xf numFmtId="0" fontId="39" fillId="0" borderId="0" xfId="0" applyFont="1" applyAlignment="1">
      <alignment horizontal="center" vertical="center"/>
    </xf>
    <xf numFmtId="0" fontId="38"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top" wrapText="1"/>
    </xf>
    <xf numFmtId="0" fontId="30" fillId="0" borderId="8" xfId="0" applyNumberFormat="1" applyFont="1" applyBorder="1">
      <alignment vertical="center"/>
    </xf>
    <xf numFmtId="0" fontId="30" fillId="0" borderId="9" xfId="0" applyNumberFormat="1" applyFont="1" applyBorder="1">
      <alignment vertical="center"/>
    </xf>
    <xf numFmtId="0" fontId="30" fillId="0" borderId="9" xfId="0" applyNumberFormat="1" applyFont="1" applyBorder="1" applyAlignment="1">
      <alignment vertical="center" shrinkToFit="1"/>
    </xf>
    <xf numFmtId="0" fontId="2" fillId="0" borderId="56" xfId="0" applyFont="1" applyBorder="1" applyAlignment="1">
      <alignment vertical="center"/>
    </xf>
    <xf numFmtId="0" fontId="40" fillId="0" borderId="0" xfId="0" applyFont="1" applyAlignment="1">
      <alignment vertical="center"/>
    </xf>
    <xf numFmtId="0" fontId="38" fillId="0" borderId="0" xfId="0" applyFont="1" applyAlignment="1">
      <alignment horizontal="left" vertical="top"/>
    </xf>
    <xf numFmtId="0" fontId="41" fillId="0" borderId="0" xfId="0" applyFont="1">
      <alignment vertical="center"/>
    </xf>
    <xf numFmtId="0" fontId="39" fillId="0" borderId="0" xfId="0" applyFont="1" applyBorder="1" applyAlignment="1">
      <alignment horizontal="center" vertical="center"/>
    </xf>
    <xf numFmtId="0" fontId="2" fillId="0" borderId="56" xfId="0" applyFont="1" applyBorder="1">
      <alignment vertical="center"/>
    </xf>
    <xf numFmtId="0" fontId="38" fillId="0" borderId="0" xfId="0" applyFont="1" applyAlignment="1">
      <alignment horizontal="left" vertical="center"/>
    </xf>
    <xf numFmtId="0" fontId="39" fillId="0" borderId="26" xfId="0" applyFont="1" applyBorder="1" applyAlignment="1">
      <alignment vertical="center"/>
    </xf>
    <xf numFmtId="0" fontId="5" fillId="0" borderId="15" xfId="0" applyFont="1" applyBorder="1" applyAlignment="1">
      <alignment horizontal="left" vertical="center"/>
    </xf>
    <xf numFmtId="0" fontId="5" fillId="0" borderId="46" xfId="0" applyFont="1" applyBorder="1" applyAlignment="1">
      <alignment horizontal="left" vertical="center"/>
    </xf>
    <xf numFmtId="0" fontId="3" fillId="0" borderId="0" xfId="0" applyFont="1" applyBorder="1" applyAlignment="1">
      <alignment horizontal="left" vertical="center" shrinkToFit="1"/>
    </xf>
    <xf numFmtId="0" fontId="2" fillId="0" borderId="0" xfId="0" applyFont="1" applyFill="1" applyBorder="1" applyAlignment="1">
      <alignment horizontal="center" vertical="center"/>
    </xf>
    <xf numFmtId="0" fontId="7" fillId="35" borderId="44" xfId="1" applyFill="1" applyBorder="1" applyAlignment="1">
      <alignment vertical="center"/>
    </xf>
    <xf numFmtId="0" fontId="7" fillId="35" borderId="16" xfId="1" applyFill="1" applyBorder="1" applyAlignment="1">
      <alignment vertical="center"/>
    </xf>
    <xf numFmtId="0" fontId="3" fillId="0" borderId="0" xfId="0" applyFont="1" applyAlignment="1">
      <alignment horizontal="left" vertical="center"/>
    </xf>
    <xf numFmtId="0" fontId="38" fillId="0" borderId="0" xfId="0" applyFont="1" applyAlignment="1">
      <alignment horizontal="left" vertical="center" wrapText="1" indent="1"/>
    </xf>
    <xf numFmtId="0" fontId="30" fillId="0" borderId="0" xfId="0" applyFont="1" applyAlignment="1">
      <alignment horizontal="left" vertical="center"/>
    </xf>
    <xf numFmtId="0" fontId="7" fillId="0" borderId="22" xfId="1" applyFill="1" applyBorder="1" applyAlignment="1">
      <alignment horizontal="left" vertical="center"/>
    </xf>
    <xf numFmtId="0" fontId="42" fillId="0" borderId="0" xfId="1" applyFont="1"/>
    <xf numFmtId="0" fontId="42" fillId="0" borderId="0" xfId="1" applyFont="1" applyFill="1" applyBorder="1"/>
    <xf numFmtId="0" fontId="7" fillId="0" borderId="0" xfId="1" applyFill="1" applyBorder="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43" fillId="0" borderId="0" xfId="1" applyFont="1" applyFill="1" applyBorder="1"/>
    <xf numFmtId="0" fontId="32" fillId="0" borderId="0" xfId="0" applyFont="1" applyFill="1" applyBorder="1">
      <alignment vertical="center"/>
    </xf>
    <xf numFmtId="0" fontId="7" fillId="0" borderId="0" xfId="1" applyBorder="1"/>
    <xf numFmtId="0" fontId="7" fillId="0" borderId="44" xfId="1" applyBorder="1" applyAlignment="1">
      <alignment vertical="center"/>
    </xf>
    <xf numFmtId="0" fontId="7" fillId="0" borderId="15" xfId="1" applyBorder="1" applyAlignment="1">
      <alignment vertical="center"/>
    </xf>
    <xf numFmtId="0" fontId="7" fillId="0" borderId="0" xfId="1" applyFill="1" applyBorder="1" applyAlignment="1"/>
    <xf numFmtId="0" fontId="12" fillId="0" borderId="0" xfId="1" applyFont="1" applyFill="1" applyBorder="1" applyAlignment="1">
      <alignment horizontal="left"/>
    </xf>
    <xf numFmtId="0" fontId="7" fillId="0" borderId="13" xfId="1" applyBorder="1" applyAlignment="1">
      <alignment vertical="center"/>
    </xf>
    <xf numFmtId="0" fontId="43" fillId="0" borderId="0" xfId="1" applyFont="1" applyAlignment="1"/>
    <xf numFmtId="0" fontId="43" fillId="0" borderId="0" xfId="1" applyFont="1" applyFill="1" applyBorder="1" applyAlignment="1"/>
    <xf numFmtId="0" fontId="44" fillId="0" borderId="0" xfId="1" applyFont="1" applyBorder="1" applyAlignment="1">
      <alignment horizontal="left" vertical="center"/>
    </xf>
    <xf numFmtId="0" fontId="7" fillId="0" borderId="22" xfId="1" applyFill="1" applyBorder="1" applyAlignment="1"/>
    <xf numFmtId="0" fontId="7" fillId="0" borderId="0" xfId="1" applyBorder="1" applyAlignment="1">
      <alignment vertical="center" wrapText="1"/>
    </xf>
    <xf numFmtId="0" fontId="12" fillId="0" borderId="15" xfId="1" applyFont="1" applyFill="1" applyBorder="1" applyAlignment="1">
      <alignment horizontal="left"/>
    </xf>
    <xf numFmtId="0" fontId="10" fillId="0" borderId="0" xfId="1" applyFont="1"/>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lignment vertical="center"/>
    </xf>
    <xf numFmtId="0" fontId="12" fillId="0" borderId="44" xfId="1" applyFont="1" applyFill="1" applyBorder="1" applyAlignment="1">
      <alignment horizontal="left"/>
    </xf>
    <xf numFmtId="0" fontId="7" fillId="0" borderId="0" xfId="1" applyBorder="1" applyAlignment="1">
      <alignment horizontal="center"/>
    </xf>
    <xf numFmtId="0" fontId="7" fillId="0" borderId="0" xfId="1" applyFont="1" applyFill="1" applyBorder="1"/>
    <xf numFmtId="0" fontId="31" fillId="0" borderId="0" xfId="0" applyFont="1" applyFill="1" applyBorder="1">
      <alignment vertical="center"/>
    </xf>
    <xf numFmtId="0" fontId="7" fillId="0" borderId="16" xfId="1" applyFill="1" applyBorder="1" applyAlignment="1"/>
    <xf numFmtId="0" fontId="7" fillId="0" borderId="0" xfId="1" applyAlignment="1">
      <alignment vertical="center"/>
    </xf>
    <xf numFmtId="0" fontId="38" fillId="0" borderId="0" xfId="0" applyFont="1" applyAlignment="1">
      <alignment vertical="top" wrapText="1"/>
    </xf>
    <xf numFmtId="0" fontId="38" fillId="0" borderId="0" xfId="0" applyFont="1" applyBorder="1" applyAlignment="1">
      <alignment vertical="top" wrapText="1"/>
    </xf>
    <xf numFmtId="0" fontId="30" fillId="0" borderId="8" xfId="0" applyNumberFormat="1" applyFont="1" applyBorder="1" applyAlignment="1">
      <alignment vertical="center"/>
    </xf>
    <xf numFmtId="0" fontId="47" fillId="0" borderId="0" xfId="0" applyFont="1" applyBorder="1" applyAlignment="1">
      <alignment vertical="top" wrapText="1"/>
    </xf>
    <xf numFmtId="0" fontId="46" fillId="0" borderId="91" xfId="0" applyFont="1" applyBorder="1" applyAlignment="1">
      <alignment horizontal="center" vertical="center" wrapText="1"/>
    </xf>
    <xf numFmtId="0" fontId="46" fillId="0" borderId="92" xfId="0" applyFont="1" applyBorder="1" applyAlignment="1">
      <alignment horizontal="center" vertical="center" wrapText="1"/>
    </xf>
    <xf numFmtId="0" fontId="38" fillId="0" borderId="0" xfId="0" applyFont="1" applyBorder="1" applyAlignment="1">
      <alignment horizontal="left" vertical="top" wrapText="1"/>
    </xf>
    <xf numFmtId="0" fontId="41" fillId="0" borderId="0" xfId="0" applyFont="1" applyBorder="1" applyAlignment="1">
      <alignment horizontal="left" vertical="top"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38" fillId="0" borderId="0" xfId="0" applyFont="1" applyAlignment="1">
      <alignment vertical="center"/>
    </xf>
    <xf numFmtId="0" fontId="46" fillId="0" borderId="28" xfId="0" applyFont="1" applyBorder="1" applyAlignment="1">
      <alignment horizontal="center" vertical="center" wrapText="1"/>
    </xf>
    <xf numFmtId="0" fontId="30" fillId="0" borderId="90" xfId="0" applyFont="1" applyBorder="1">
      <alignment vertical="center"/>
    </xf>
    <xf numFmtId="0" fontId="30" fillId="0" borderId="47" xfId="0" applyFont="1" applyBorder="1">
      <alignment vertical="center"/>
    </xf>
    <xf numFmtId="0" fontId="30" fillId="0" borderId="90" xfId="0" applyNumberFormat="1" applyFont="1" applyBorder="1" applyAlignment="1">
      <alignment vertical="center" shrinkToFit="1"/>
    </xf>
    <xf numFmtId="0" fontId="2" fillId="0" borderId="0" xfId="0" applyFont="1" applyBorder="1" applyAlignment="1">
      <alignment vertical="top" wrapText="1"/>
    </xf>
    <xf numFmtId="0" fontId="7" fillId="0" borderId="0" xfId="1" applyAlignment="1">
      <alignment horizontal="left" vertical="center"/>
    </xf>
    <xf numFmtId="0" fontId="49" fillId="0" borderId="0" xfId="87" applyFont="1" applyBorder="1" applyAlignment="1">
      <alignment vertical="top"/>
    </xf>
    <xf numFmtId="0" fontId="31" fillId="0" borderId="0" xfId="87" applyFont="1" applyAlignment="1">
      <alignment horizontal="center" vertical="center"/>
    </xf>
    <xf numFmtId="0" fontId="31" fillId="0" borderId="0" xfId="87" applyFont="1" applyAlignment="1">
      <alignment vertical="center"/>
    </xf>
    <xf numFmtId="38" fontId="31" fillId="0" borderId="0" xfId="87" applyNumberFormat="1" applyFont="1" applyAlignment="1">
      <alignment vertical="center"/>
    </xf>
    <xf numFmtId="0" fontId="31" fillId="0" borderId="0" xfId="87">
      <alignment vertical="center"/>
    </xf>
    <xf numFmtId="0" fontId="50" fillId="0" borderId="0" xfId="87" applyFont="1" applyBorder="1" applyAlignment="1">
      <alignment vertical="top"/>
    </xf>
    <xf numFmtId="0" fontId="49" fillId="0" borderId="0" xfId="87" applyFont="1" applyFill="1" applyBorder="1" applyAlignment="1">
      <alignment vertical="center" shrinkToFit="1"/>
    </xf>
    <xf numFmtId="0" fontId="31" fillId="0" borderId="0" xfId="87" applyFont="1" applyFill="1" applyBorder="1" applyAlignment="1">
      <alignment horizontal="center" vertical="center" shrinkToFit="1"/>
    </xf>
    <xf numFmtId="0" fontId="52" fillId="0" borderId="0" xfId="87" applyFont="1" applyFill="1" applyBorder="1" applyAlignment="1">
      <alignment horizontal="left" vertical="center" shrinkToFit="1"/>
    </xf>
    <xf numFmtId="0" fontId="52" fillId="0" borderId="0" xfId="87" applyFont="1" applyFill="1" applyBorder="1" applyAlignment="1">
      <alignment vertical="center" shrinkToFit="1"/>
    </xf>
    <xf numFmtId="0" fontId="53" fillId="0" borderId="0" xfId="87" applyFont="1" applyAlignment="1">
      <alignment horizontal="right" vertical="center"/>
    </xf>
    <xf numFmtId="0" fontId="54" fillId="0" borderId="0" xfId="87" applyFont="1">
      <alignment vertical="center"/>
    </xf>
    <xf numFmtId="0" fontId="49" fillId="0" borderId="97" xfId="87" applyFont="1" applyBorder="1" applyAlignment="1">
      <alignment vertical="top"/>
    </xf>
    <xf numFmtId="38" fontId="31" fillId="0" borderId="0" xfId="87" applyNumberFormat="1" applyFont="1" applyAlignment="1">
      <alignment horizontal="right" vertical="center"/>
    </xf>
    <xf numFmtId="38" fontId="54" fillId="0" borderId="0" xfId="87" applyNumberFormat="1" applyFont="1" applyAlignment="1">
      <alignment horizontal="right" vertical="center"/>
    </xf>
    <xf numFmtId="0" fontId="52" fillId="0" borderId="24" xfId="87" applyFont="1" applyBorder="1" applyAlignment="1">
      <alignment horizontal="center" vertical="center"/>
    </xf>
    <xf numFmtId="0" fontId="55" fillId="0" borderId="98" xfId="87" applyFont="1" applyBorder="1" applyAlignment="1">
      <alignment horizontal="center" vertical="center"/>
    </xf>
    <xf numFmtId="0" fontId="52" fillId="0" borderId="100" xfId="87" applyFont="1" applyBorder="1" applyAlignment="1">
      <alignment vertical="center"/>
    </xf>
    <xf numFmtId="0" fontId="52" fillId="0" borderId="101" xfId="87" applyFont="1" applyBorder="1" applyAlignment="1">
      <alignment vertical="center"/>
    </xf>
    <xf numFmtId="0" fontId="52" fillId="0" borderId="102" xfId="87" applyFont="1" applyBorder="1" applyAlignment="1">
      <alignment vertical="center"/>
    </xf>
    <xf numFmtId="0" fontId="54" fillId="0" borderId="103" xfId="87" applyFont="1" applyBorder="1" applyAlignment="1">
      <alignment horizontal="left" vertical="center" shrinkToFit="1"/>
    </xf>
    <xf numFmtId="0" fontId="54" fillId="0" borderId="104" xfId="87" applyFont="1" applyBorder="1" applyAlignment="1">
      <alignment horizontal="center" vertical="center" shrinkToFit="1"/>
    </xf>
    <xf numFmtId="0" fontId="54" fillId="0" borderId="106" xfId="87" applyFont="1" applyBorder="1" applyAlignment="1">
      <alignment horizontal="left" vertical="center" shrinkToFit="1"/>
    </xf>
    <xf numFmtId="0" fontId="54" fillId="0" borderId="107" xfId="87" applyFont="1" applyBorder="1" applyAlignment="1">
      <alignment horizontal="center" vertical="center" shrinkToFit="1"/>
    </xf>
    <xf numFmtId="0" fontId="52" fillId="0" borderId="108" xfId="87" applyFont="1" applyBorder="1" applyAlignment="1">
      <alignment vertical="center"/>
    </xf>
    <xf numFmtId="0" fontId="52" fillId="0" borderId="18" xfId="87" applyFont="1" applyBorder="1" applyAlignment="1">
      <alignment vertical="center"/>
    </xf>
    <xf numFmtId="0" fontId="52" fillId="0" borderId="109" xfId="87" applyFont="1" applyBorder="1" applyAlignment="1">
      <alignment vertical="center"/>
    </xf>
    <xf numFmtId="0" fontId="54" fillId="0" borderId="104" xfId="87" applyFont="1" applyBorder="1">
      <alignment vertical="center"/>
    </xf>
    <xf numFmtId="0" fontId="52" fillId="40" borderId="110" xfId="87" applyFont="1" applyFill="1" applyBorder="1" applyAlignment="1">
      <alignment horizontal="left" vertical="center" shrinkToFit="1"/>
    </xf>
    <xf numFmtId="0" fontId="52" fillId="40" borderId="111" xfId="87" applyFont="1" applyFill="1" applyBorder="1" applyAlignment="1">
      <alignment horizontal="center" vertical="center" shrinkToFit="1"/>
    </xf>
    <xf numFmtId="182" fontId="54" fillId="40" borderId="111" xfId="87" applyNumberFormat="1" applyFont="1" applyFill="1" applyBorder="1" applyAlignment="1">
      <alignment vertical="center" shrinkToFit="1"/>
    </xf>
    <xf numFmtId="182" fontId="54" fillId="40" borderId="112" xfId="87" applyNumberFormat="1" applyFont="1" applyFill="1" applyBorder="1" applyAlignment="1">
      <alignment vertical="center" shrinkToFit="1"/>
    </xf>
    <xf numFmtId="0" fontId="52" fillId="40" borderId="113" xfId="87" applyFont="1" applyFill="1" applyBorder="1" applyAlignment="1">
      <alignment horizontal="left" vertical="center" shrinkToFit="1"/>
    </xf>
    <xf numFmtId="0" fontId="52" fillId="40" borderId="114" xfId="87" applyFont="1" applyFill="1" applyBorder="1" applyAlignment="1">
      <alignment horizontal="center" vertical="center" shrinkToFit="1"/>
    </xf>
    <xf numFmtId="182" fontId="54" fillId="40" borderId="114" xfId="87" applyNumberFormat="1" applyFont="1" applyFill="1" applyBorder="1" applyAlignment="1">
      <alignment vertical="center" shrinkToFit="1"/>
    </xf>
    <xf numFmtId="182" fontId="54" fillId="40" borderId="115" xfId="87" applyNumberFormat="1" applyFont="1" applyFill="1" applyBorder="1" applyAlignment="1">
      <alignment vertical="center" shrinkToFit="1"/>
    </xf>
    <xf numFmtId="0" fontId="31" fillId="0" borderId="0" xfId="87" applyFont="1">
      <alignment vertical="center"/>
    </xf>
    <xf numFmtId="0" fontId="52" fillId="0" borderId="116" xfId="87" applyFont="1" applyBorder="1" applyAlignment="1">
      <alignment vertical="center" shrinkToFit="1"/>
    </xf>
    <xf numFmtId="0" fontId="32" fillId="0" borderId="0" xfId="87" applyFont="1">
      <alignment vertical="center"/>
    </xf>
    <xf numFmtId="182" fontId="54" fillId="40" borderId="104" xfId="87" applyNumberFormat="1" applyFont="1" applyFill="1" applyBorder="1" applyAlignment="1">
      <alignment vertical="center" shrinkToFit="1"/>
    </xf>
    <xf numFmtId="182" fontId="54" fillId="40" borderId="105" xfId="87" applyNumberFormat="1" applyFont="1" applyFill="1" applyBorder="1" applyAlignment="1">
      <alignment vertical="center" shrinkToFit="1"/>
    </xf>
    <xf numFmtId="0" fontId="54" fillId="0" borderId="103" xfId="87" applyFont="1" applyFill="1" applyBorder="1" applyAlignment="1">
      <alignment vertical="center" shrinkToFit="1"/>
    </xf>
    <xf numFmtId="0" fontId="54" fillId="0" borderId="104" xfId="87" applyFont="1" applyFill="1" applyBorder="1">
      <alignment vertical="center"/>
    </xf>
    <xf numFmtId="0" fontId="54" fillId="0" borderId="104" xfId="87" applyFont="1" applyFill="1" applyBorder="1" applyAlignment="1">
      <alignment horizontal="center" vertical="center" shrinkToFit="1"/>
    </xf>
    <xf numFmtId="0" fontId="54" fillId="0" borderId="103" xfId="87" applyFont="1" applyFill="1" applyBorder="1">
      <alignment vertical="center"/>
    </xf>
    <xf numFmtId="0" fontId="54" fillId="0" borderId="104" xfId="87" applyFont="1" applyFill="1" applyBorder="1" applyAlignment="1">
      <alignment horizontal="center" vertical="center"/>
    </xf>
    <xf numFmtId="0" fontId="54" fillId="0" borderId="106" xfId="87" applyFont="1" applyFill="1" applyBorder="1" applyAlignment="1">
      <alignment vertical="center" shrinkToFit="1"/>
    </xf>
    <xf numFmtId="0" fontId="54" fillId="0" borderId="107" xfId="87" applyFont="1" applyFill="1" applyBorder="1">
      <alignment vertical="center"/>
    </xf>
    <xf numFmtId="0" fontId="52" fillId="40" borderId="110" xfId="87" applyFont="1" applyFill="1" applyBorder="1" applyAlignment="1">
      <alignment vertical="center" shrinkToFit="1"/>
    </xf>
    <xf numFmtId="181" fontId="54" fillId="40" borderId="111" xfId="87" applyNumberFormat="1" applyFont="1" applyFill="1" applyBorder="1" applyAlignment="1">
      <alignment vertical="center" shrinkToFit="1"/>
    </xf>
    <xf numFmtId="181" fontId="54" fillId="40" borderId="112" xfId="87" applyNumberFormat="1" applyFont="1" applyFill="1" applyBorder="1" applyAlignment="1">
      <alignment vertical="center" shrinkToFit="1"/>
    </xf>
    <xf numFmtId="0" fontId="52" fillId="40" borderId="103" xfId="87" applyFont="1" applyFill="1" applyBorder="1" applyAlignment="1">
      <alignment vertical="center" shrinkToFit="1"/>
    </xf>
    <xf numFmtId="0" fontId="52" fillId="40" borderId="104" xfId="87" applyFont="1" applyFill="1" applyBorder="1" applyAlignment="1">
      <alignment horizontal="center" vertical="center" shrinkToFit="1"/>
    </xf>
    <xf numFmtId="181" fontId="54" fillId="40" borderId="104" xfId="87" applyNumberFormat="1" applyFont="1" applyFill="1" applyBorder="1" applyAlignment="1">
      <alignment vertical="center" shrinkToFit="1"/>
    </xf>
    <xf numFmtId="181" fontId="54" fillId="40" borderId="105" xfId="87" applyNumberFormat="1" applyFont="1" applyFill="1" applyBorder="1" applyAlignment="1">
      <alignment vertical="center" shrinkToFit="1"/>
    </xf>
    <xf numFmtId="0" fontId="52" fillId="40" borderId="113" xfId="87" applyFont="1" applyFill="1" applyBorder="1">
      <alignment vertical="center"/>
    </xf>
    <xf numFmtId="0" fontId="31" fillId="0" borderId="0" xfId="87" applyBorder="1">
      <alignment vertical="center"/>
    </xf>
    <xf numFmtId="0" fontId="54" fillId="0" borderId="107" xfId="87" applyFont="1" applyBorder="1">
      <alignment vertical="center"/>
    </xf>
    <xf numFmtId="0" fontId="54" fillId="36" borderId="104" xfId="87" applyFont="1" applyFill="1" applyBorder="1" applyAlignment="1">
      <alignment horizontal="center" vertical="center" shrinkToFit="1"/>
    </xf>
    <xf numFmtId="0" fontId="52" fillId="0" borderId="108" xfId="0" applyFont="1" applyBorder="1" applyAlignment="1">
      <alignment vertical="center"/>
    </xf>
    <xf numFmtId="0" fontId="54" fillId="0" borderId="103" xfId="87" applyFont="1" applyFill="1" applyBorder="1" applyAlignment="1">
      <alignment horizontal="left" vertical="center" shrinkToFit="1"/>
    </xf>
    <xf numFmtId="0" fontId="52" fillId="0" borderId="0" xfId="87" applyFont="1" applyFill="1" applyBorder="1" applyAlignment="1">
      <alignment horizontal="center" vertical="center" shrinkToFit="1"/>
    </xf>
    <xf numFmtId="182" fontId="54" fillId="0" borderId="0" xfId="87" applyNumberFormat="1" applyFont="1" applyFill="1" applyBorder="1" applyAlignment="1">
      <alignment vertical="center" shrinkToFit="1"/>
    </xf>
    <xf numFmtId="0" fontId="52" fillId="40" borderId="106" xfId="87" applyFont="1" applyFill="1" applyBorder="1" applyAlignment="1">
      <alignment horizontal="left" vertical="center" shrinkToFit="1"/>
    </xf>
    <xf numFmtId="0" fontId="12" fillId="0" borderId="13" xfId="1" applyFont="1" applyFill="1" applyBorder="1" applyAlignment="1">
      <alignment horizontal="right"/>
    </xf>
    <xf numFmtId="0" fontId="12" fillId="0" borderId="14" xfId="1" applyFont="1" applyFill="1" applyBorder="1" applyAlignment="1">
      <alignment horizontal="right"/>
    </xf>
    <xf numFmtId="0" fontId="52" fillId="0" borderId="120" xfId="87" applyFont="1" applyBorder="1" applyAlignment="1">
      <alignment vertical="center"/>
    </xf>
    <xf numFmtId="0" fontId="52" fillId="0" borderId="51" xfId="87" applyFont="1" applyBorder="1" applyAlignment="1">
      <alignment vertical="center"/>
    </xf>
    <xf numFmtId="0" fontId="52" fillId="0" borderId="121" xfId="87" applyFont="1" applyBorder="1" applyAlignment="1">
      <alignment vertical="center"/>
    </xf>
    <xf numFmtId="0" fontId="54" fillId="0" borderId="18" xfId="87" applyFont="1" applyFill="1" applyBorder="1">
      <alignment vertical="center"/>
    </xf>
    <xf numFmtId="181" fontId="54" fillId="0" borderId="18" xfId="87" applyNumberFormat="1" applyFont="1" applyFill="1" applyBorder="1" applyAlignment="1">
      <alignment horizontal="right" vertical="center"/>
    </xf>
    <xf numFmtId="181" fontId="54" fillId="0" borderId="109" xfId="87" applyNumberFormat="1" applyFont="1" applyFill="1" applyBorder="1" applyAlignment="1">
      <alignment horizontal="right" vertical="center"/>
    </xf>
    <xf numFmtId="0" fontId="54" fillId="0" borderId="18" xfId="87" applyFont="1" applyFill="1" applyBorder="1" applyAlignment="1">
      <alignment horizontal="center" vertical="center" shrinkToFit="1"/>
    </xf>
    <xf numFmtId="0" fontId="52" fillId="0" borderId="116" xfId="87" applyFont="1" applyBorder="1" applyAlignment="1">
      <alignment vertical="center"/>
    </xf>
    <xf numFmtId="0" fontId="52" fillId="0" borderId="119" xfId="87" applyFont="1" applyBorder="1" applyAlignment="1">
      <alignment vertical="center"/>
    </xf>
    <xf numFmtId="0" fontId="52" fillId="0" borderId="122" xfId="87" applyFont="1" applyBorder="1" applyAlignment="1">
      <alignment vertical="center"/>
    </xf>
    <xf numFmtId="0" fontId="52" fillId="0" borderId="123" xfId="87" applyFont="1" applyBorder="1" applyAlignment="1">
      <alignment vertical="center"/>
    </xf>
    <xf numFmtId="0" fontId="52" fillId="0" borderId="29" xfId="87" applyFont="1" applyBorder="1" applyAlignment="1">
      <alignment vertical="center"/>
    </xf>
    <xf numFmtId="0" fontId="52" fillId="0" borderId="124" xfId="87" applyFont="1" applyBorder="1" applyAlignment="1">
      <alignment vertical="center"/>
    </xf>
    <xf numFmtId="0" fontId="52" fillId="0" borderId="108" xfId="87" applyFont="1" applyFill="1" applyBorder="1">
      <alignment vertical="center"/>
    </xf>
    <xf numFmtId="181" fontId="54" fillId="0" borderId="18" xfId="87" applyNumberFormat="1" applyFont="1" applyFill="1" applyBorder="1">
      <alignment vertical="center"/>
    </xf>
    <xf numFmtId="181" fontId="54" fillId="0" borderId="109" xfId="87" applyNumberFormat="1" applyFont="1" applyFill="1" applyBorder="1">
      <alignment vertical="center"/>
    </xf>
    <xf numFmtId="0" fontId="52" fillId="0" borderId="120" xfId="87" applyFont="1" applyFill="1" applyBorder="1">
      <alignment vertical="center"/>
    </xf>
    <xf numFmtId="0" fontId="44" fillId="0" borderId="0" xfId="1" applyFont="1"/>
    <xf numFmtId="0" fontId="44" fillId="0" borderId="1" xfId="1" applyFont="1" applyBorder="1" applyAlignment="1">
      <alignment horizontal="center"/>
    </xf>
    <xf numFmtId="0" fontId="35" fillId="0" borderId="1" xfId="1" applyFont="1" applyBorder="1" applyAlignment="1">
      <alignment horizontal="center"/>
    </xf>
    <xf numFmtId="0" fontId="35" fillId="0" borderId="1" xfId="1" applyFont="1" applyBorder="1" applyAlignment="1">
      <alignment horizontal="center" wrapText="1"/>
    </xf>
    <xf numFmtId="0" fontId="35" fillId="0" borderId="4" xfId="1" applyFont="1" applyBorder="1" applyAlignment="1">
      <alignment horizontal="center"/>
    </xf>
    <xf numFmtId="0" fontId="35" fillId="0" borderId="2" xfId="1" applyFont="1" applyBorder="1" applyAlignment="1">
      <alignment horizontal="center"/>
    </xf>
    <xf numFmtId="0" fontId="35" fillId="0" borderId="73" xfId="1" applyFont="1" applyBorder="1" applyAlignment="1">
      <alignment horizontal="center"/>
    </xf>
    <xf numFmtId="0" fontId="35" fillId="0" borderId="20" xfId="1" applyFont="1" applyBorder="1" applyAlignment="1">
      <alignment horizontal="center"/>
    </xf>
    <xf numFmtId="0" fontId="35" fillId="0" borderId="0" xfId="1" applyFont="1" applyAlignment="1"/>
    <xf numFmtId="0" fontId="35" fillId="0" borderId="5" xfId="1" applyFont="1" applyBorder="1" applyAlignment="1">
      <alignment horizontal="center"/>
    </xf>
    <xf numFmtId="0" fontId="35" fillId="0" borderId="3" xfId="1" applyFont="1" applyBorder="1" applyAlignment="1">
      <alignment horizontal="center"/>
    </xf>
    <xf numFmtId="0" fontId="31" fillId="0" borderId="0" xfId="87" applyFont="1" applyFill="1" applyBorder="1">
      <alignment vertical="center"/>
    </xf>
    <xf numFmtId="0" fontId="31" fillId="0" borderId="97" xfId="87" applyFont="1" applyBorder="1" applyAlignment="1">
      <alignment vertical="center"/>
    </xf>
    <xf numFmtId="0" fontId="28" fillId="0" borderId="0" xfId="87" applyFont="1">
      <alignment vertical="center"/>
    </xf>
    <xf numFmtId="0" fontId="28" fillId="0" borderId="125" xfId="87" applyFont="1" applyBorder="1" applyAlignment="1">
      <alignment vertical="center"/>
    </xf>
    <xf numFmtId="0" fontId="28" fillId="0" borderId="126" xfId="87" applyFont="1" applyBorder="1">
      <alignment vertical="center"/>
    </xf>
    <xf numFmtId="0" fontId="28" fillId="0" borderId="126" xfId="87" applyFont="1" applyBorder="1" applyAlignment="1">
      <alignment horizontal="center" vertical="center"/>
    </xf>
    <xf numFmtId="0" fontId="28" fillId="0" borderId="127" xfId="87" applyFont="1" applyFill="1" applyBorder="1" applyAlignment="1">
      <alignment horizontal="center" vertical="center"/>
    </xf>
    <xf numFmtId="0" fontId="28" fillId="0" borderId="0" xfId="87" applyFont="1" applyFill="1" applyBorder="1">
      <alignment vertical="center"/>
    </xf>
    <xf numFmtId="0" fontId="28" fillId="0" borderId="125" xfId="87" applyFont="1" applyBorder="1" applyAlignment="1">
      <alignment horizontal="center" vertical="center"/>
    </xf>
    <xf numFmtId="0" fontId="28" fillId="0" borderId="0" xfId="87" applyFont="1" applyBorder="1" applyAlignment="1">
      <alignment horizontal="center" vertical="center"/>
    </xf>
    <xf numFmtId="0" fontId="28" fillId="0" borderId="0" xfId="87" applyFont="1" applyFill="1" applyBorder="1" applyAlignment="1">
      <alignment horizontal="center" vertical="center"/>
    </xf>
    <xf numFmtId="176" fontId="28" fillId="0" borderId="0" xfId="87" applyNumberFormat="1" applyFont="1">
      <alignment vertical="center"/>
    </xf>
    <xf numFmtId="9" fontId="28" fillId="0" borderId="128" xfId="87" applyNumberFormat="1" applyFont="1" applyBorder="1">
      <alignment vertical="center"/>
    </xf>
    <xf numFmtId="9" fontId="28" fillId="0" borderId="1" xfId="87" applyNumberFormat="1" applyFont="1" applyBorder="1">
      <alignment vertical="center"/>
    </xf>
    <xf numFmtId="176" fontId="28" fillId="0" borderId="1" xfId="87" applyNumberFormat="1" applyFont="1" applyBorder="1">
      <alignment vertical="center"/>
    </xf>
    <xf numFmtId="0" fontId="28" fillId="0" borderId="1" xfId="87" applyFont="1" applyBorder="1" applyAlignment="1">
      <alignment horizontal="center" vertical="center"/>
    </xf>
    <xf numFmtId="0" fontId="28" fillId="0" borderId="129" xfId="87" applyFont="1" applyBorder="1" applyAlignment="1">
      <alignment horizontal="center" vertical="center"/>
    </xf>
    <xf numFmtId="176" fontId="28" fillId="0" borderId="128" xfId="87" applyNumberFormat="1" applyFont="1" applyFill="1" applyBorder="1" applyAlignment="1">
      <alignment vertical="center" shrinkToFit="1"/>
    </xf>
    <xf numFmtId="10" fontId="28" fillId="0" borderId="0" xfId="87" applyNumberFormat="1" applyFont="1" applyBorder="1" applyAlignment="1">
      <alignment horizontal="center" vertical="center"/>
    </xf>
    <xf numFmtId="0" fontId="28" fillId="0" borderId="0" xfId="87" applyFont="1" applyAlignment="1">
      <alignment horizontal="center" vertical="center"/>
    </xf>
    <xf numFmtId="0" fontId="28" fillId="0" borderId="128" xfId="87" applyFont="1" applyBorder="1">
      <alignment vertical="center"/>
    </xf>
    <xf numFmtId="0" fontId="28" fillId="0" borderId="1" xfId="87" applyFont="1" applyBorder="1">
      <alignment vertical="center"/>
    </xf>
    <xf numFmtId="176" fontId="28" fillId="0" borderId="128" xfId="87" applyNumberFormat="1" applyFont="1" applyFill="1" applyBorder="1">
      <alignment vertical="center"/>
    </xf>
    <xf numFmtId="0" fontId="28" fillId="0" borderId="1" xfId="87" applyFont="1" applyFill="1" applyBorder="1" applyAlignment="1">
      <alignment horizontal="center" vertical="center"/>
    </xf>
    <xf numFmtId="0" fontId="28" fillId="38" borderId="128" xfId="87" applyFont="1" applyFill="1" applyBorder="1">
      <alignment vertical="center"/>
    </xf>
    <xf numFmtId="0" fontId="28" fillId="38" borderId="1" xfId="87" applyFont="1" applyFill="1" applyBorder="1">
      <alignment vertical="center"/>
    </xf>
    <xf numFmtId="176" fontId="28" fillId="38" borderId="1" xfId="87" applyNumberFormat="1" applyFont="1" applyFill="1" applyBorder="1">
      <alignment vertical="center"/>
    </xf>
    <xf numFmtId="0" fontId="28" fillId="38" borderId="1" xfId="87" applyFont="1" applyFill="1" applyBorder="1" applyAlignment="1">
      <alignment horizontal="center" vertical="center"/>
    </xf>
    <xf numFmtId="0" fontId="28" fillId="38" borderId="129" xfId="87" applyFont="1" applyFill="1" applyBorder="1" applyAlignment="1">
      <alignment horizontal="center" vertical="center"/>
    </xf>
    <xf numFmtId="0" fontId="28" fillId="0" borderId="129" xfId="87" applyFont="1" applyFill="1" applyBorder="1" applyAlignment="1">
      <alignment horizontal="center" vertical="center"/>
    </xf>
    <xf numFmtId="0" fontId="28" fillId="0" borderId="130" xfId="87" applyFont="1" applyBorder="1">
      <alignment vertical="center"/>
    </xf>
    <xf numFmtId="0" fontId="28" fillId="0" borderId="131" xfId="87" applyFont="1" applyBorder="1">
      <alignment vertical="center"/>
    </xf>
    <xf numFmtId="176" fontId="28" fillId="0" borderId="131" xfId="87" applyNumberFormat="1" applyFont="1" applyBorder="1">
      <alignment vertical="center"/>
    </xf>
    <xf numFmtId="0" fontId="28" fillId="0" borderId="131" xfId="87" applyFont="1" applyBorder="1" applyAlignment="1">
      <alignment horizontal="center" vertical="center"/>
    </xf>
    <xf numFmtId="0" fontId="28" fillId="0" borderId="132" xfId="87" applyFont="1" applyBorder="1" applyAlignment="1">
      <alignment horizontal="center" vertical="center"/>
    </xf>
    <xf numFmtId="176" fontId="28" fillId="0" borderId="130" xfId="87" applyNumberFormat="1" applyFont="1" applyFill="1" applyBorder="1">
      <alignment vertical="center"/>
    </xf>
    <xf numFmtId="184" fontId="28" fillId="0" borderId="0" xfId="87" applyNumberFormat="1" applyFont="1">
      <alignment vertical="center"/>
    </xf>
    <xf numFmtId="10" fontId="28" fillId="0" borderId="0" xfId="87" applyNumberFormat="1" applyFont="1">
      <alignment vertical="center"/>
    </xf>
    <xf numFmtId="176" fontId="31" fillId="0" borderId="0" xfId="87" applyNumberFormat="1" applyFont="1">
      <alignment vertical="center"/>
    </xf>
    <xf numFmtId="176" fontId="31" fillId="0" borderId="0" xfId="87" applyNumberFormat="1" applyFont="1" applyFill="1">
      <alignment vertical="center"/>
    </xf>
    <xf numFmtId="0" fontId="60" fillId="0" borderId="0" xfId="93" applyFont="1" applyFill="1" applyAlignment="1">
      <alignment vertical="center"/>
    </xf>
    <xf numFmtId="0" fontId="31" fillId="0" borderId="0" xfId="87" applyFont="1" applyFill="1" applyBorder="1" applyAlignment="1">
      <alignment vertical="center"/>
    </xf>
    <xf numFmtId="0" fontId="28" fillId="0" borderId="135" xfId="87" applyFont="1" applyFill="1" applyBorder="1" applyAlignment="1">
      <alignment horizontal="centerContinuous" vertical="center"/>
    </xf>
    <xf numFmtId="0" fontId="28" fillId="0" borderId="136" xfId="87" applyFont="1" applyBorder="1" applyAlignment="1">
      <alignment horizontal="centerContinuous" vertical="center"/>
    </xf>
    <xf numFmtId="0" fontId="28" fillId="0" borderId="137" xfId="87" applyFont="1" applyFill="1" applyBorder="1" applyAlignment="1">
      <alignment horizontal="centerContinuous" vertical="center"/>
    </xf>
    <xf numFmtId="0" fontId="28" fillId="0" borderId="119" xfId="87" applyFont="1" applyFill="1" applyBorder="1" applyAlignment="1">
      <alignment horizontal="centerContinuous" vertical="center"/>
    </xf>
    <xf numFmtId="49" fontId="61" fillId="0" borderId="0" xfId="93" applyNumberFormat="1" applyFont="1" applyFill="1" applyAlignment="1">
      <alignment horizontal="center" vertical="center" wrapText="1"/>
    </xf>
    <xf numFmtId="0" fontId="28" fillId="0" borderId="11" xfId="93" applyFont="1" applyFill="1" applyBorder="1" applyAlignment="1">
      <alignment horizontal="center" vertical="center"/>
    </xf>
    <xf numFmtId="49" fontId="31" fillId="0" borderId="0" xfId="93" applyNumberFormat="1" applyFont="1" applyFill="1" applyBorder="1" applyAlignment="1">
      <alignment horizontal="center" vertical="center"/>
    </xf>
    <xf numFmtId="0" fontId="28" fillId="0" borderId="10" xfId="87" applyFont="1" applyBorder="1" applyAlignment="1">
      <alignment horizontal="center" vertical="center"/>
    </xf>
    <xf numFmtId="0" fontId="28" fillId="0" borderId="12" xfId="93" applyFont="1" applyFill="1" applyBorder="1" applyAlignment="1">
      <alignment horizontal="center" vertical="center"/>
    </xf>
    <xf numFmtId="49" fontId="61" fillId="0" borderId="0" xfId="93" applyNumberFormat="1" applyFont="1" applyFill="1" applyBorder="1" applyAlignment="1">
      <alignment horizontal="center" vertical="center" wrapText="1"/>
    </xf>
    <xf numFmtId="0" fontId="31" fillId="0" borderId="0" xfId="93" applyFont="1" applyFill="1" applyAlignment="1">
      <alignment vertical="center" wrapText="1"/>
    </xf>
    <xf numFmtId="0" fontId="31" fillId="0" borderId="0" xfId="93" applyFont="1" applyFill="1" applyBorder="1" applyAlignment="1">
      <alignment horizontal="center" vertical="center"/>
    </xf>
    <xf numFmtId="0" fontId="31" fillId="0" borderId="0" xfId="93" applyFont="1" applyFill="1" applyBorder="1" applyAlignment="1">
      <alignment vertical="center" wrapText="1"/>
    </xf>
    <xf numFmtId="185" fontId="28" fillId="0" borderId="141" xfId="93" applyNumberFormat="1" applyFont="1" applyFill="1" applyBorder="1" applyAlignment="1">
      <alignment horizontal="center" vertical="center" wrapText="1"/>
    </xf>
    <xf numFmtId="176" fontId="28" fillId="0" borderId="11" xfId="87" applyNumberFormat="1" applyFont="1" applyBorder="1" applyAlignment="1">
      <alignment horizontal="center" vertical="center" shrinkToFit="1"/>
    </xf>
    <xf numFmtId="176" fontId="28" fillId="0" borderId="11" xfId="87" applyNumberFormat="1" applyFont="1" applyFill="1" applyBorder="1" applyAlignment="1">
      <alignment vertical="center" shrinkToFit="1"/>
    </xf>
    <xf numFmtId="0" fontId="28" fillId="0" borderId="147" xfId="87" applyFont="1" applyBorder="1" applyAlignment="1">
      <alignment horizontal="center" vertical="center"/>
    </xf>
    <xf numFmtId="0" fontId="28" fillId="0" borderId="148" xfId="93" applyFont="1" applyFill="1" applyBorder="1" applyAlignment="1">
      <alignment horizontal="center" vertical="center" wrapText="1"/>
    </xf>
    <xf numFmtId="176" fontId="28" fillId="0" borderId="53" xfId="87" applyNumberFormat="1" applyFont="1" applyBorder="1" applyAlignment="1">
      <alignment horizontal="center" vertical="center" shrinkToFit="1"/>
    </xf>
    <xf numFmtId="176" fontId="28" fillId="0" borderId="53" xfId="87" applyNumberFormat="1" applyFont="1" applyFill="1" applyBorder="1" applyAlignment="1">
      <alignment vertical="center" shrinkToFit="1"/>
    </xf>
    <xf numFmtId="0" fontId="28" fillId="0" borderId="149" xfId="87" applyFont="1" applyBorder="1" applyAlignment="1">
      <alignment horizontal="center" vertical="center"/>
    </xf>
    <xf numFmtId="0" fontId="31" fillId="0" borderId="0" xfId="87" applyFont="1" applyFill="1">
      <alignment vertical="center"/>
    </xf>
    <xf numFmtId="185" fontId="28" fillId="0" borderId="144" xfId="93" applyNumberFormat="1" applyFont="1" applyFill="1" applyBorder="1" applyAlignment="1">
      <alignment horizontal="center" vertical="center" wrapText="1"/>
    </xf>
    <xf numFmtId="176" fontId="28" fillId="0" borderId="20" xfId="87" applyNumberFormat="1" applyFont="1" applyBorder="1" applyAlignment="1">
      <alignment horizontal="center" vertical="center"/>
    </xf>
    <xf numFmtId="176" fontId="28" fillId="0" borderId="20" xfId="87" applyNumberFormat="1" applyFont="1" applyFill="1" applyBorder="1">
      <alignment vertical="center"/>
    </xf>
    <xf numFmtId="0" fontId="28" fillId="0" borderId="150" xfId="87" applyFont="1" applyBorder="1" applyAlignment="1">
      <alignment horizontal="center" vertical="center"/>
    </xf>
    <xf numFmtId="0" fontId="28" fillId="0" borderId="144" xfId="93" applyFont="1" applyFill="1" applyBorder="1" applyAlignment="1">
      <alignment horizontal="center" vertical="center" wrapText="1"/>
    </xf>
    <xf numFmtId="176" fontId="28" fillId="0" borderId="20" xfId="87" applyNumberFormat="1" applyFont="1" applyBorder="1">
      <alignment vertical="center"/>
    </xf>
    <xf numFmtId="0" fontId="28" fillId="38" borderId="150" xfId="87" applyFont="1" applyFill="1" applyBorder="1" applyAlignment="1">
      <alignment horizontal="center" vertical="center"/>
    </xf>
    <xf numFmtId="185" fontId="28" fillId="0" borderId="151" xfId="93" applyNumberFormat="1" applyFont="1" applyFill="1" applyBorder="1" applyAlignment="1">
      <alignment horizontal="center" vertical="center" wrapText="1"/>
    </xf>
    <xf numFmtId="176" fontId="28" fillId="0" borderId="152" xfId="87" applyNumberFormat="1" applyFont="1" applyBorder="1" applyAlignment="1">
      <alignment horizontal="center" vertical="center"/>
    </xf>
    <xf numFmtId="176" fontId="28" fillId="0" borderId="152" xfId="87" applyNumberFormat="1" applyFont="1" applyFill="1" applyBorder="1">
      <alignment vertical="center"/>
    </xf>
    <xf numFmtId="0" fontId="28" fillId="0" borderId="153" xfId="87" applyFont="1" applyBorder="1" applyAlignment="1">
      <alignment horizontal="center" vertical="center"/>
    </xf>
    <xf numFmtId="0" fontId="28" fillId="0" borderId="154" xfId="93" applyFont="1" applyFill="1" applyBorder="1" applyAlignment="1">
      <alignment horizontal="center" vertical="center" wrapText="1"/>
    </xf>
    <xf numFmtId="176" fontId="28" fillId="0" borderId="155" xfId="87" applyNumberFormat="1" applyFont="1" applyBorder="1" applyAlignment="1">
      <alignment horizontal="center" vertical="center"/>
    </xf>
    <xf numFmtId="176" fontId="28" fillId="0" borderId="155" xfId="87" applyNumberFormat="1" applyFont="1" applyBorder="1">
      <alignment vertical="center"/>
    </xf>
    <xf numFmtId="176" fontId="28" fillId="0" borderId="155" xfId="87" applyNumberFormat="1" applyFont="1" applyFill="1" applyBorder="1">
      <alignment vertical="center"/>
    </xf>
    <xf numFmtId="0" fontId="28" fillId="0" borderId="156" xfId="87" applyFont="1" applyBorder="1" applyAlignment="1">
      <alignment horizontal="center" vertical="center"/>
    </xf>
    <xf numFmtId="184" fontId="31" fillId="0" borderId="0" xfId="87" applyNumberFormat="1" applyFont="1" applyFill="1">
      <alignment vertical="center"/>
    </xf>
    <xf numFmtId="0" fontId="60" fillId="0" borderId="0" xfId="93" applyFont="1" applyFill="1" applyBorder="1" applyAlignment="1">
      <alignment vertical="center"/>
    </xf>
    <xf numFmtId="0" fontId="31" fillId="0" borderId="0" xfId="87" applyFont="1" applyFill="1" applyAlignment="1">
      <alignment vertical="center"/>
    </xf>
    <xf numFmtId="0" fontId="31" fillId="0" borderId="10" xfId="87" applyBorder="1" applyAlignment="1">
      <alignment horizontal="center" vertical="center"/>
    </xf>
    <xf numFmtId="0" fontId="28" fillId="0" borderId="145" xfId="87" applyFont="1" applyFill="1" applyBorder="1" applyAlignment="1">
      <alignment horizontal="center" vertical="center"/>
    </xf>
    <xf numFmtId="0" fontId="28" fillId="0" borderId="140" xfId="87" applyFont="1" applyFill="1" applyBorder="1" applyAlignment="1">
      <alignment horizontal="center" vertical="center"/>
    </xf>
    <xf numFmtId="0" fontId="28" fillId="0" borderId="142" xfId="93" applyFont="1" applyFill="1" applyBorder="1" applyAlignment="1">
      <alignment horizontal="center" vertical="center" wrapText="1"/>
    </xf>
    <xf numFmtId="186" fontId="28" fillId="0" borderId="2" xfId="87" applyNumberFormat="1" applyFont="1" applyBorder="1" applyAlignment="1">
      <alignment vertical="center" shrinkToFit="1"/>
    </xf>
    <xf numFmtId="176" fontId="28" fillId="0" borderId="2" xfId="87" applyNumberFormat="1" applyFont="1" applyBorder="1" applyAlignment="1">
      <alignment horizontal="center" vertical="center" shrinkToFit="1"/>
    </xf>
    <xf numFmtId="186" fontId="28" fillId="0" borderId="20" xfId="87" applyNumberFormat="1" applyFont="1" applyBorder="1" applyAlignment="1">
      <alignment horizontal="center" vertical="center"/>
    </xf>
    <xf numFmtId="176" fontId="28" fillId="0" borderId="20" xfId="87" applyNumberFormat="1" applyFont="1" applyFill="1" applyBorder="1" applyAlignment="1">
      <alignment horizontal="center" vertical="center"/>
    </xf>
    <xf numFmtId="0" fontId="28" fillId="0" borderId="150" xfId="87" applyFont="1" applyFill="1" applyBorder="1" applyAlignment="1">
      <alignment horizontal="center" vertical="center"/>
    </xf>
    <xf numFmtId="186" fontId="28" fillId="0" borderId="155" xfId="87" applyNumberFormat="1" applyFont="1" applyBorder="1" applyAlignment="1">
      <alignment horizontal="center" vertical="center"/>
    </xf>
    <xf numFmtId="176" fontId="28" fillId="0" borderId="152" xfId="87" applyNumberFormat="1" applyFont="1" applyFill="1" applyBorder="1" applyAlignment="1">
      <alignment horizontal="center" vertical="center"/>
    </xf>
    <xf numFmtId="187" fontId="31" fillId="0" borderId="0" xfId="87" applyNumberFormat="1" applyFont="1">
      <alignment vertical="center"/>
    </xf>
    <xf numFmtId="0" fontId="31" fillId="0" borderId="140" xfId="87" applyFont="1" applyBorder="1" applyAlignment="1">
      <alignment horizontal="center" vertical="center"/>
    </xf>
    <xf numFmtId="176" fontId="31" fillId="0" borderId="2" xfId="87" applyNumberFormat="1" applyFont="1" applyBorder="1">
      <alignment vertical="center"/>
    </xf>
    <xf numFmtId="176" fontId="32" fillId="0" borderId="2" xfId="87" applyNumberFormat="1" applyFont="1" applyFill="1" applyBorder="1">
      <alignment vertical="center"/>
    </xf>
    <xf numFmtId="186" fontId="32" fillId="0" borderId="2" xfId="87" applyNumberFormat="1" applyFont="1" applyBorder="1">
      <alignment vertical="center"/>
    </xf>
    <xf numFmtId="0" fontId="31" fillId="0" borderId="157" xfId="87" applyFont="1" applyBorder="1" applyAlignment="1">
      <alignment horizontal="center" vertical="center"/>
    </xf>
    <xf numFmtId="188" fontId="31" fillId="0" borderId="20" xfId="87" applyNumberFormat="1" applyFont="1" applyBorder="1">
      <alignment vertical="center"/>
    </xf>
    <xf numFmtId="176" fontId="31" fillId="0" borderId="20" xfId="87" applyNumberFormat="1" applyFont="1" applyFill="1" applyBorder="1">
      <alignment vertical="center"/>
    </xf>
    <xf numFmtId="186" fontId="31" fillId="0" borderId="20" xfId="87" applyNumberFormat="1" applyFont="1" applyBorder="1">
      <alignment vertical="center"/>
    </xf>
    <xf numFmtId="0" fontId="31" fillId="0" borderId="150" xfId="87" applyFont="1" applyBorder="1" applyAlignment="1">
      <alignment horizontal="center" vertical="center"/>
    </xf>
    <xf numFmtId="0" fontId="31" fillId="38" borderId="150" xfId="87" applyFont="1" applyFill="1" applyBorder="1" applyAlignment="1">
      <alignment horizontal="center" vertical="center"/>
    </xf>
    <xf numFmtId="188" fontId="31" fillId="0" borderId="155" xfId="87" applyNumberFormat="1" applyFont="1" applyBorder="1">
      <alignment vertical="center"/>
    </xf>
    <xf numFmtId="176" fontId="31" fillId="0" borderId="155" xfId="87" applyNumberFormat="1" applyFont="1" applyFill="1" applyBorder="1">
      <alignment vertical="center"/>
    </xf>
    <xf numFmtId="186" fontId="31" fillId="0" borderId="155" xfId="87" applyNumberFormat="1" applyFont="1" applyBorder="1">
      <alignment vertical="center"/>
    </xf>
    <xf numFmtId="0" fontId="31" fillId="0" borderId="156" xfId="87" applyFont="1" applyBorder="1" applyAlignment="1">
      <alignment horizontal="center" vertical="center"/>
    </xf>
    <xf numFmtId="0" fontId="28" fillId="0" borderId="0" xfId="93" applyFont="1" applyFill="1" applyBorder="1" applyAlignment="1">
      <alignment horizontal="left" vertical="center"/>
    </xf>
    <xf numFmtId="49" fontId="28" fillId="0" borderId="0" xfId="93" applyNumberFormat="1" applyFont="1" applyFill="1" applyBorder="1" applyAlignment="1">
      <alignment horizontal="center" vertical="center"/>
    </xf>
    <xf numFmtId="0" fontId="28" fillId="0" borderId="0" xfId="93" applyFont="1" applyFill="1" applyBorder="1" applyAlignment="1">
      <alignment horizontal="center" vertical="center"/>
    </xf>
    <xf numFmtId="0" fontId="28" fillId="0" borderId="140" xfId="87" applyFont="1" applyBorder="1" applyAlignment="1">
      <alignment horizontal="center" vertical="center"/>
    </xf>
    <xf numFmtId="0" fontId="28" fillId="0" borderId="145" xfId="87" applyFont="1" applyBorder="1" applyAlignment="1">
      <alignment horizontal="center" vertical="center"/>
    </xf>
    <xf numFmtId="184" fontId="28" fillId="0" borderId="2" xfId="87" applyNumberFormat="1" applyFont="1" applyBorder="1" applyAlignment="1">
      <alignment vertical="center" shrinkToFit="1"/>
    </xf>
    <xf numFmtId="0" fontId="28" fillId="0" borderId="157" xfId="87" applyFont="1" applyBorder="1" applyAlignment="1">
      <alignment horizontal="center" vertical="center" shrinkToFit="1"/>
    </xf>
    <xf numFmtId="0" fontId="28" fillId="0" borderId="0" xfId="87" applyFont="1" applyAlignment="1">
      <alignment vertical="center" shrinkToFit="1"/>
    </xf>
    <xf numFmtId="0" fontId="28" fillId="0" borderId="142" xfId="93" applyFont="1" applyFill="1" applyBorder="1" applyAlignment="1">
      <alignment horizontal="center" vertical="center" shrinkToFit="1"/>
    </xf>
    <xf numFmtId="176" fontId="28" fillId="0" borderId="2" xfId="87" applyNumberFormat="1" applyFont="1" applyBorder="1" applyAlignment="1">
      <alignment vertical="center" shrinkToFit="1"/>
    </xf>
    <xf numFmtId="0" fontId="28" fillId="0" borderId="157" xfId="87" applyFont="1" applyBorder="1" applyAlignment="1">
      <alignment horizontal="center" vertical="center"/>
    </xf>
    <xf numFmtId="184" fontId="28" fillId="0" borderId="20" xfId="87" applyNumberFormat="1" applyFont="1" applyBorder="1">
      <alignment vertical="center"/>
    </xf>
    <xf numFmtId="188" fontId="28" fillId="0" borderId="20" xfId="87" applyNumberFormat="1" applyFont="1" applyBorder="1">
      <alignment vertical="center"/>
    </xf>
    <xf numFmtId="184" fontId="28" fillId="0" borderId="155" xfId="87" applyNumberFormat="1" applyFont="1" applyBorder="1">
      <alignment vertical="center"/>
    </xf>
    <xf numFmtId="188" fontId="28" fillId="0" borderId="155" xfId="87" applyNumberFormat="1" applyFont="1" applyBorder="1">
      <alignment vertical="center"/>
    </xf>
    <xf numFmtId="0" fontId="52" fillId="0" borderId="27" xfId="87" applyFont="1" applyBorder="1" applyAlignment="1">
      <alignment horizontal="center" vertical="center"/>
    </xf>
    <xf numFmtId="0" fontId="54" fillId="36" borderId="103" xfId="87" applyFont="1" applyFill="1" applyBorder="1" applyAlignment="1">
      <alignment horizontal="left" vertical="center" shrinkToFit="1"/>
    </xf>
    <xf numFmtId="183" fontId="2" fillId="0" borderId="32" xfId="0" applyNumberFormat="1" applyFont="1" applyBorder="1" applyAlignment="1">
      <alignment vertical="center" shrinkToFit="1"/>
    </xf>
    <xf numFmtId="183" fontId="2" fillId="0" borderId="49" xfId="0" applyNumberFormat="1" applyFont="1" applyBorder="1" applyAlignment="1">
      <alignment vertical="center" shrinkToFit="1"/>
    </xf>
    <xf numFmtId="183" fontId="2" fillId="0" borderId="71" xfId="0" applyNumberFormat="1" applyFont="1" applyBorder="1" applyAlignment="1">
      <alignment vertical="center" shrinkToFit="1"/>
    </xf>
    <xf numFmtId="183" fontId="2" fillId="0" borderId="20" xfId="0" applyNumberFormat="1" applyFont="1" applyBorder="1" applyAlignment="1">
      <alignment vertical="center" shrinkToFit="1"/>
    </xf>
    <xf numFmtId="183" fontId="2" fillId="0" borderId="73" xfId="0" applyNumberFormat="1" applyFont="1" applyBorder="1" applyAlignment="1">
      <alignment vertical="center" shrinkToFit="1"/>
    </xf>
    <xf numFmtId="183" fontId="2" fillId="0" borderId="74" xfId="0" applyNumberFormat="1" applyFont="1" applyBorder="1" applyAlignment="1">
      <alignment vertical="center" shrinkToFit="1"/>
    </xf>
    <xf numFmtId="183" fontId="2" fillId="0" borderId="3" xfId="0" applyNumberFormat="1" applyFont="1" applyBorder="1" applyAlignment="1">
      <alignment vertical="center" shrinkToFit="1"/>
    </xf>
    <xf numFmtId="183" fontId="2" fillId="0" borderId="5" xfId="0" applyNumberFormat="1" applyFont="1" applyBorder="1" applyAlignment="1">
      <alignment vertical="center" shrinkToFit="1"/>
    </xf>
    <xf numFmtId="183" fontId="2" fillId="0" borderId="76" xfId="0" applyNumberFormat="1" applyFont="1" applyBorder="1" applyAlignment="1">
      <alignment vertical="center" shrinkToFit="1"/>
    </xf>
    <xf numFmtId="176" fontId="2" fillId="0" borderId="2" xfId="92" applyNumberFormat="1" applyFont="1" applyBorder="1" applyAlignment="1">
      <alignment horizontal="right" vertical="center" shrinkToFit="1"/>
    </xf>
    <xf numFmtId="176" fontId="2" fillId="0" borderId="4" xfId="92" applyNumberFormat="1" applyFont="1" applyBorder="1" applyAlignment="1">
      <alignment horizontal="right" vertical="center" shrinkToFit="1"/>
    </xf>
    <xf numFmtId="183" fontId="2" fillId="0" borderId="20" xfId="0" applyNumberFormat="1" applyFont="1" applyBorder="1" applyAlignment="1">
      <alignment horizontal="right" vertical="center" shrinkToFit="1"/>
    </xf>
    <xf numFmtId="183" fontId="2" fillId="0" borderId="73" xfId="0" applyNumberFormat="1" applyFont="1" applyBorder="1" applyAlignment="1">
      <alignment horizontal="right" vertical="center" shrinkToFit="1"/>
    </xf>
    <xf numFmtId="183" fontId="2" fillId="0" borderId="3" xfId="0" applyNumberFormat="1" applyFont="1" applyBorder="1" applyAlignment="1">
      <alignment horizontal="right" vertical="center" shrinkToFit="1"/>
    </xf>
    <xf numFmtId="183" fontId="2" fillId="0" borderId="5" xfId="0" applyNumberFormat="1" applyFont="1" applyBorder="1" applyAlignment="1">
      <alignment horizontal="right" vertical="center" shrinkToFit="1"/>
    </xf>
    <xf numFmtId="0" fontId="7" fillId="0" borderId="0" xfId="1" applyBorder="1" applyAlignment="1">
      <alignment horizontal="center" vertical="center"/>
    </xf>
    <xf numFmtId="0" fontId="7" fillId="0" borderId="22" xfId="1" applyFill="1" applyBorder="1" applyAlignment="1">
      <alignment horizontal="right" vertical="center"/>
    </xf>
    <xf numFmtId="0" fontId="7" fillId="0" borderId="22" xfId="1" applyFill="1" applyBorder="1" applyAlignment="1">
      <alignment horizontal="center" vertical="center"/>
    </xf>
    <xf numFmtId="0" fontId="7" fillId="0" borderId="0" xfId="1" applyFill="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1" xfId="0" applyFont="1" applyBorder="1" applyAlignment="1">
      <alignment horizontal="center" vertical="center"/>
    </xf>
    <xf numFmtId="0" fontId="2" fillId="0" borderId="53"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0" fontId="39" fillId="0" borderId="0" xfId="0" applyFont="1" applyBorder="1" applyAlignment="1">
      <alignment horizontal="center" vertical="center"/>
    </xf>
    <xf numFmtId="0" fontId="46" fillId="0" borderId="94" xfId="0" applyFont="1" applyBorder="1" applyAlignment="1">
      <alignment horizontal="center" vertical="center" wrapText="1"/>
    </xf>
    <xf numFmtId="0" fontId="54" fillId="0" borderId="0" xfId="87" applyFont="1" applyFill="1">
      <alignment vertical="center"/>
    </xf>
    <xf numFmtId="0" fontId="54" fillId="0" borderId="0" xfId="87" applyFont="1" applyBorder="1">
      <alignment vertical="center"/>
    </xf>
    <xf numFmtId="0" fontId="56" fillId="0" borderId="0" xfId="87" applyFont="1">
      <alignment vertical="center"/>
    </xf>
    <xf numFmtId="0" fontId="49" fillId="0" borderId="0" xfId="87" applyFont="1">
      <alignment vertical="center"/>
    </xf>
    <xf numFmtId="0" fontId="54" fillId="0" borderId="114" xfId="87" applyFont="1" applyFill="1" applyBorder="1" applyAlignment="1">
      <alignment horizontal="center" vertical="center" shrinkToFit="1"/>
    </xf>
    <xf numFmtId="0" fontId="54" fillId="0" borderId="113" xfId="87" applyFont="1" applyFill="1" applyBorder="1" applyAlignment="1">
      <alignment vertical="center" shrinkToFit="1"/>
    </xf>
    <xf numFmtId="0" fontId="31" fillId="0" borderId="0" xfId="87" applyFill="1">
      <alignment vertical="center"/>
    </xf>
    <xf numFmtId="181" fontId="54" fillId="0" borderId="0" xfId="87" applyNumberFormat="1" applyFont="1" applyFill="1" applyBorder="1">
      <alignment vertical="center"/>
    </xf>
    <xf numFmtId="0" fontId="54" fillId="0" borderId="106" xfId="87" applyFont="1" applyBorder="1">
      <alignment vertical="center"/>
    </xf>
    <xf numFmtId="0" fontId="52" fillId="0" borderId="0" xfId="87" applyFont="1" applyFill="1" applyBorder="1" applyAlignment="1">
      <alignment vertical="center"/>
    </xf>
    <xf numFmtId="0" fontId="56" fillId="0" borderId="0" xfId="87" applyFont="1" applyFill="1" applyBorder="1">
      <alignment vertical="center"/>
    </xf>
    <xf numFmtId="182" fontId="54" fillId="0" borderId="0" xfId="87" applyNumberFormat="1" applyFont="1" applyFill="1" applyBorder="1">
      <alignment vertical="center"/>
    </xf>
    <xf numFmtId="0" fontId="54" fillId="0" borderId="166" xfId="87" applyFont="1" applyBorder="1" applyAlignment="1">
      <alignment horizontal="center" vertical="center" shrinkToFit="1"/>
    </xf>
    <xf numFmtId="0" fontId="54" fillId="0" borderId="167" xfId="87" applyFont="1" applyBorder="1" applyAlignment="1">
      <alignment horizontal="left" vertical="center" shrinkToFit="1"/>
    </xf>
    <xf numFmtId="0" fontId="52" fillId="0" borderId="24" xfId="87" applyFont="1" applyBorder="1" applyAlignment="1">
      <alignment vertical="center" shrinkToFit="1"/>
    </xf>
    <xf numFmtId="38" fontId="54" fillId="0" borderId="0" xfId="87" applyNumberFormat="1" applyFont="1" applyBorder="1" applyAlignment="1">
      <alignment horizontal="right" vertical="center"/>
    </xf>
    <xf numFmtId="0" fontId="31" fillId="0" borderId="97" xfId="87" applyBorder="1">
      <alignment vertical="center"/>
    </xf>
    <xf numFmtId="182" fontId="54" fillId="0" borderId="119" xfId="87" applyNumberFormat="1" applyFont="1" applyBorder="1" applyAlignment="1">
      <alignment vertical="center" shrinkToFit="1"/>
    </xf>
    <xf numFmtId="0" fontId="52" fillId="0" borderId="119" xfId="87" applyFont="1" applyBorder="1" applyAlignment="1">
      <alignment horizontal="center" vertical="center" shrinkToFit="1"/>
    </xf>
    <xf numFmtId="0" fontId="52" fillId="0" borderId="119" xfId="87" applyFont="1" applyBorder="1" applyAlignment="1">
      <alignment horizontal="left" vertical="center" shrinkToFit="1"/>
    </xf>
    <xf numFmtId="0" fontId="54" fillId="0" borderId="103" xfId="87" applyFont="1" applyBorder="1">
      <alignment vertical="center"/>
    </xf>
    <xf numFmtId="0" fontId="52" fillId="0" borderId="109" xfId="87" applyFont="1" applyFill="1" applyBorder="1" applyAlignment="1">
      <alignment vertical="center"/>
    </xf>
    <xf numFmtId="0" fontId="62" fillId="0" borderId="0" xfId="87" applyFont="1" applyBorder="1" applyAlignment="1">
      <alignment horizontal="center" vertical="center" shrinkToFit="1"/>
    </xf>
    <xf numFmtId="0" fontId="63" fillId="0" borderId="0" xfId="87" applyFont="1" applyBorder="1" applyAlignment="1">
      <alignment horizontal="center" vertical="center"/>
    </xf>
    <xf numFmtId="0" fontId="52" fillId="0" borderId="0" xfId="87" applyFont="1" applyAlignment="1">
      <alignment horizontal="right" vertical="center" shrinkToFit="1"/>
    </xf>
    <xf numFmtId="0" fontId="63" fillId="0" borderId="0" xfId="87" applyNumberFormat="1" applyFont="1" applyBorder="1" applyAlignment="1">
      <alignment horizontal="center" vertical="center"/>
    </xf>
    <xf numFmtId="0" fontId="28" fillId="0" borderId="10" xfId="87" applyFont="1" applyBorder="1" applyAlignment="1">
      <alignment horizontal="center" vertical="center"/>
    </xf>
    <xf numFmtId="0" fontId="28" fillId="0" borderId="0" xfId="87" applyFont="1" applyFill="1">
      <alignment vertical="center"/>
    </xf>
    <xf numFmtId="176" fontId="28" fillId="0" borderId="0" xfId="87" applyNumberFormat="1" applyFont="1" applyFill="1" applyBorder="1" applyAlignment="1">
      <alignment vertical="center" shrinkToFit="1"/>
    </xf>
    <xf numFmtId="10" fontId="28" fillId="0" borderId="0" xfId="87" applyNumberFormat="1" applyFont="1" applyFill="1" applyBorder="1" applyAlignment="1">
      <alignment horizontal="center" vertical="center"/>
    </xf>
    <xf numFmtId="0" fontId="28" fillId="0" borderId="0" xfId="87" applyFont="1" applyFill="1" applyAlignment="1">
      <alignment horizontal="center" vertical="center"/>
    </xf>
    <xf numFmtId="176" fontId="28" fillId="0" borderId="0" xfId="87" applyNumberFormat="1" applyFont="1" applyFill="1" applyBorder="1">
      <alignment vertical="center"/>
    </xf>
    <xf numFmtId="0" fontId="28" fillId="0" borderId="152" xfId="87" applyFont="1" applyBorder="1" applyAlignment="1">
      <alignment horizontal="center" vertical="center"/>
    </xf>
    <xf numFmtId="0" fontId="28" fillId="0" borderId="0" xfId="87" applyFont="1" applyBorder="1">
      <alignment vertical="center"/>
    </xf>
    <xf numFmtId="0" fontId="60" fillId="0" borderId="0" xfId="87" applyFont="1" applyBorder="1" applyAlignment="1">
      <alignment vertical="center"/>
    </xf>
    <xf numFmtId="0" fontId="28" fillId="0" borderId="0" xfId="87" applyFont="1" applyBorder="1" applyAlignment="1">
      <alignment vertical="center"/>
    </xf>
    <xf numFmtId="0" fontId="51" fillId="0" borderId="0" xfId="87" applyFont="1" applyFill="1" applyBorder="1" applyAlignment="1">
      <alignment vertical="center"/>
    </xf>
    <xf numFmtId="0" fontId="28" fillId="0" borderId="141" xfId="87" applyFont="1" applyBorder="1" applyAlignment="1">
      <alignment horizontal="center" vertical="center"/>
    </xf>
    <xf numFmtId="0" fontId="28" fillId="0" borderId="12" xfId="87" applyFont="1" applyBorder="1" applyAlignment="1">
      <alignment horizontal="center" vertical="center"/>
    </xf>
    <xf numFmtId="0" fontId="28" fillId="0" borderId="178" xfId="87" applyFont="1" applyBorder="1" applyAlignment="1">
      <alignment horizontal="center" vertical="center"/>
    </xf>
    <xf numFmtId="0" fontId="28" fillId="0" borderId="147" xfId="87" applyFont="1" applyBorder="1" applyAlignment="1">
      <alignment horizontal="center" vertical="center" wrapText="1"/>
    </xf>
    <xf numFmtId="0" fontId="28" fillId="0" borderId="143" xfId="87" applyFont="1" applyBorder="1" applyAlignment="1">
      <alignment horizontal="left" vertical="center"/>
    </xf>
    <xf numFmtId="176" fontId="28" fillId="0" borderId="15" xfId="87" applyNumberFormat="1" applyFont="1" applyBorder="1">
      <alignment vertical="center"/>
    </xf>
    <xf numFmtId="176" fontId="28" fillId="0" borderId="179" xfId="87" applyNumberFormat="1" applyFont="1" applyBorder="1">
      <alignment vertical="center"/>
    </xf>
    <xf numFmtId="0" fontId="51" fillId="0" borderId="140" xfId="87" applyFont="1" applyBorder="1" applyAlignment="1">
      <alignment horizontal="center" vertical="center"/>
    </xf>
    <xf numFmtId="0" fontId="28" fillId="0" borderId="108" xfId="87" applyFont="1" applyBorder="1" applyAlignment="1">
      <alignment horizontal="left" vertical="center"/>
    </xf>
    <xf numFmtId="176" fontId="28" fillId="0" borderId="73" xfId="87" applyNumberFormat="1" applyFont="1" applyBorder="1">
      <alignment vertical="center"/>
    </xf>
    <xf numFmtId="176" fontId="28" fillId="0" borderId="180" xfId="87" applyNumberFormat="1" applyFont="1" applyBorder="1">
      <alignment vertical="center"/>
    </xf>
    <xf numFmtId="0" fontId="51" fillId="0" borderId="150" xfId="87" applyFont="1" applyBorder="1" applyAlignment="1">
      <alignment horizontal="center" vertical="center"/>
    </xf>
    <xf numFmtId="0" fontId="28" fillId="0" borderId="161" xfId="87" applyFont="1" applyBorder="1" applyAlignment="1">
      <alignment horizontal="left" vertical="center"/>
    </xf>
    <xf numFmtId="176" fontId="28" fillId="0" borderId="181" xfId="87" applyNumberFormat="1" applyFont="1" applyBorder="1">
      <alignment vertical="center"/>
    </xf>
    <xf numFmtId="176" fontId="28" fillId="0" borderId="182" xfId="87" applyNumberFormat="1" applyFont="1" applyBorder="1">
      <alignment vertical="center"/>
    </xf>
    <xf numFmtId="0" fontId="51" fillId="0" borderId="156" xfId="87" applyFont="1" applyBorder="1" applyAlignment="1">
      <alignment horizontal="center" vertical="center"/>
    </xf>
    <xf numFmtId="176" fontId="28" fillId="0" borderId="0" xfId="87" applyNumberFormat="1" applyFont="1" applyBorder="1">
      <alignment vertical="center"/>
    </xf>
    <xf numFmtId="0" fontId="51" fillId="0" borderId="0" xfId="87" applyFont="1" applyBorder="1" applyAlignment="1">
      <alignment horizontal="center" vertical="center"/>
    </xf>
    <xf numFmtId="0" fontId="51" fillId="0" borderId="0" xfId="87" applyFont="1" applyFill="1" applyBorder="1" applyAlignment="1">
      <alignment horizontal="left" vertical="center"/>
    </xf>
    <xf numFmtId="0" fontId="28" fillId="0" borderId="0" xfId="87" applyFont="1" applyFill="1" applyBorder="1" applyAlignment="1">
      <alignment horizontal="left" vertical="center"/>
    </xf>
    <xf numFmtId="176" fontId="28" fillId="0" borderId="17" xfId="87" applyNumberFormat="1" applyFont="1" applyBorder="1">
      <alignment vertical="center"/>
    </xf>
    <xf numFmtId="0" fontId="65" fillId="0" borderId="0" xfId="87" applyFont="1" applyFill="1" applyBorder="1" applyAlignment="1">
      <alignment horizontal="left" vertical="center"/>
    </xf>
    <xf numFmtId="0" fontId="28" fillId="0" borderId="84" xfId="87" applyFont="1" applyBorder="1">
      <alignment vertical="center"/>
    </xf>
    <xf numFmtId="176" fontId="28" fillId="0" borderId="25" xfId="87" applyNumberFormat="1" applyFont="1" applyFill="1" applyBorder="1">
      <alignment vertical="center"/>
    </xf>
    <xf numFmtId="185" fontId="28" fillId="0" borderId="183" xfId="87" applyNumberFormat="1" applyFont="1" applyFill="1" applyBorder="1">
      <alignment vertical="center"/>
    </xf>
    <xf numFmtId="0" fontId="31" fillId="0" borderId="0" xfId="87" applyFont="1" applyFill="1" applyBorder="1" applyAlignment="1">
      <alignment horizontal="right" vertical="center"/>
    </xf>
    <xf numFmtId="185" fontId="28" fillId="0" borderId="0" xfId="87" applyNumberFormat="1" applyFont="1" applyBorder="1">
      <alignment vertical="center"/>
    </xf>
    <xf numFmtId="176" fontId="28" fillId="0" borderId="183" xfId="87" applyNumberFormat="1" applyFont="1" applyFill="1" applyBorder="1">
      <alignment vertical="center"/>
    </xf>
    <xf numFmtId="178" fontId="28" fillId="0" borderId="25" xfId="87" applyNumberFormat="1" applyFont="1" applyBorder="1">
      <alignment vertical="center"/>
    </xf>
    <xf numFmtId="0" fontId="32" fillId="0" borderId="0" xfId="87" applyFont="1" applyFill="1" applyBorder="1">
      <alignment vertical="center"/>
    </xf>
    <xf numFmtId="49" fontId="32" fillId="0" borderId="0" xfId="87" applyNumberFormat="1" applyFont="1">
      <alignment vertical="center"/>
    </xf>
    <xf numFmtId="0" fontId="32" fillId="0" borderId="11" xfId="87" applyFont="1" applyBorder="1" applyAlignment="1">
      <alignment horizontal="center" vertical="center"/>
    </xf>
    <xf numFmtId="0" fontId="28" fillId="0" borderId="83" xfId="87" applyFont="1" applyBorder="1" applyAlignment="1">
      <alignment horizontal="center" vertical="center"/>
    </xf>
    <xf numFmtId="0" fontId="32" fillId="0" borderId="44" xfId="87" applyFont="1" applyBorder="1" applyAlignment="1">
      <alignment horizontal="center" vertical="center"/>
    </xf>
    <xf numFmtId="194" fontId="28" fillId="0" borderId="15" xfId="87" applyNumberFormat="1" applyFont="1" applyBorder="1">
      <alignment vertical="center"/>
    </xf>
    <xf numFmtId="194" fontId="28" fillId="0" borderId="55" xfId="87" applyNumberFormat="1" applyFont="1" applyBorder="1">
      <alignment vertical="center"/>
    </xf>
    <xf numFmtId="194" fontId="28" fillId="0" borderId="185" xfId="87" applyNumberFormat="1" applyFont="1" applyBorder="1">
      <alignment vertical="center"/>
    </xf>
    <xf numFmtId="194" fontId="28" fillId="0" borderId="43" xfId="87" applyNumberFormat="1" applyFont="1" applyBorder="1">
      <alignment vertical="center"/>
    </xf>
    <xf numFmtId="0" fontId="28" fillId="0" borderId="26" xfId="87" applyFont="1" applyBorder="1" applyAlignment="1">
      <alignment horizontal="left" vertical="center"/>
    </xf>
    <xf numFmtId="194" fontId="28" fillId="0" borderId="11" xfId="87" applyNumberFormat="1" applyFont="1" applyBorder="1" applyAlignment="1">
      <alignment vertical="center"/>
    </xf>
    <xf numFmtId="0" fontId="28" fillId="0" borderId="11" xfId="87" applyFont="1" applyBorder="1" applyAlignment="1">
      <alignment horizontal="center" vertical="center"/>
    </xf>
    <xf numFmtId="194" fontId="28" fillId="0" borderId="0" xfId="87" applyNumberFormat="1" applyFont="1" applyFill="1" applyBorder="1">
      <alignment vertical="center"/>
    </xf>
    <xf numFmtId="194" fontId="28" fillId="0" borderId="0" xfId="87" applyNumberFormat="1" applyFont="1" applyBorder="1">
      <alignment vertical="center"/>
    </xf>
    <xf numFmtId="194" fontId="28" fillId="0" borderId="73" xfId="87" applyNumberFormat="1" applyFont="1" applyBorder="1">
      <alignment vertical="center"/>
    </xf>
    <xf numFmtId="194" fontId="28" fillId="0" borderId="17" xfId="87" applyNumberFormat="1" applyFont="1" applyBorder="1">
      <alignment vertical="center"/>
    </xf>
    <xf numFmtId="194" fontId="28" fillId="0" borderId="186" xfId="87" applyNumberFormat="1" applyFont="1" applyBorder="1">
      <alignment vertical="center"/>
    </xf>
    <xf numFmtId="194" fontId="28" fillId="0" borderId="19" xfId="87" applyNumberFormat="1" applyFont="1" applyBorder="1">
      <alignment vertical="center"/>
    </xf>
    <xf numFmtId="194" fontId="28" fillId="0" borderId="44" xfId="87" applyNumberFormat="1" applyFont="1" applyBorder="1" applyAlignment="1">
      <alignment vertical="center"/>
    </xf>
    <xf numFmtId="0" fontId="28" fillId="0" borderId="44" xfId="87" applyFont="1" applyBorder="1" applyAlignment="1">
      <alignment horizontal="center" vertical="center"/>
    </xf>
    <xf numFmtId="194" fontId="28" fillId="0" borderId="180" xfId="87" applyNumberFormat="1" applyFont="1" applyBorder="1">
      <alignment vertical="center"/>
    </xf>
    <xf numFmtId="194" fontId="28" fillId="0" borderId="54" xfId="87" applyNumberFormat="1" applyFont="1" applyBorder="1">
      <alignment vertical="center"/>
    </xf>
    <xf numFmtId="194" fontId="28" fillId="0" borderId="10" xfId="87" applyNumberFormat="1" applyFont="1" applyBorder="1" applyAlignment="1">
      <alignment vertical="center"/>
    </xf>
    <xf numFmtId="194" fontId="28" fillId="0" borderId="181" xfId="87" applyNumberFormat="1" applyFont="1" applyBorder="1">
      <alignment vertical="center"/>
    </xf>
    <xf numFmtId="194" fontId="28" fillId="0" borderId="182" xfId="87" applyNumberFormat="1" applyFont="1" applyBorder="1">
      <alignment vertical="center"/>
    </xf>
    <xf numFmtId="180" fontId="32" fillId="0" borderId="11" xfId="87" applyNumberFormat="1" applyFont="1" applyBorder="1" applyAlignment="1">
      <alignment horizontal="center" vertical="center"/>
    </xf>
    <xf numFmtId="0" fontId="31" fillId="0" borderId="11" xfId="87" applyFont="1" applyBorder="1" applyAlignment="1">
      <alignment horizontal="center" vertical="center"/>
    </xf>
    <xf numFmtId="0" fontId="32" fillId="0" borderId="20" xfId="87" applyFont="1" applyBorder="1" applyAlignment="1">
      <alignment horizontal="center" vertical="center"/>
    </xf>
    <xf numFmtId="0" fontId="31" fillId="0" borderId="20" xfId="87" applyFont="1" applyBorder="1" applyAlignment="1">
      <alignment horizontal="center" vertical="center"/>
    </xf>
    <xf numFmtId="0" fontId="28" fillId="0" borderId="20" xfId="87" applyFont="1" applyBorder="1" applyAlignment="1">
      <alignment horizontal="center" vertical="center"/>
    </xf>
    <xf numFmtId="0" fontId="31" fillId="0" borderId="44" xfId="87" applyFont="1" applyBorder="1" applyAlignment="1">
      <alignment horizontal="center" vertical="center"/>
    </xf>
    <xf numFmtId="194" fontId="28" fillId="0" borderId="0" xfId="87" applyNumberFormat="1" applyFont="1" applyAlignment="1">
      <alignment vertical="center"/>
    </xf>
    <xf numFmtId="0" fontId="32" fillId="0" borderId="32" xfId="87" applyFont="1" applyBorder="1" applyAlignment="1">
      <alignment horizontal="center" vertical="center"/>
    </xf>
    <xf numFmtId="0" fontId="31" fillId="0" borderId="32" xfId="87" applyFont="1" applyBorder="1" applyAlignment="1">
      <alignment horizontal="center" vertical="center"/>
    </xf>
    <xf numFmtId="0" fontId="28" fillId="0" borderId="32" xfId="87" applyFont="1" applyBorder="1" applyAlignment="1">
      <alignment horizontal="center" vertical="center"/>
    </xf>
    <xf numFmtId="0" fontId="32" fillId="0" borderId="13" xfId="87" applyFont="1" applyBorder="1" applyAlignment="1">
      <alignment horizontal="center" vertical="center"/>
    </xf>
    <xf numFmtId="0" fontId="32" fillId="0" borderId="13" xfId="87" applyFont="1" applyBorder="1">
      <alignment vertical="center"/>
    </xf>
    <xf numFmtId="0" fontId="51" fillId="0" borderId="0" xfId="87" applyFont="1">
      <alignment vertical="center"/>
    </xf>
    <xf numFmtId="0" fontId="32" fillId="0" borderId="0" xfId="87" applyFont="1" applyBorder="1">
      <alignment vertical="center"/>
    </xf>
    <xf numFmtId="0" fontId="28" fillId="0" borderId="141" xfId="87" applyFont="1" applyBorder="1" applyAlignment="1">
      <alignment horizontal="left" vertical="center"/>
    </xf>
    <xf numFmtId="176" fontId="28" fillId="0" borderId="12" xfId="87" applyNumberFormat="1" applyFont="1" applyBorder="1">
      <alignment vertical="center"/>
    </xf>
    <xf numFmtId="176" fontId="28" fillId="0" borderId="178" xfId="87" applyNumberFormat="1" applyFont="1" applyBorder="1">
      <alignment vertical="center"/>
    </xf>
    <xf numFmtId="0" fontId="51" fillId="0" borderId="147" xfId="87" applyFont="1" applyBorder="1" applyAlignment="1">
      <alignment horizontal="center" vertical="center"/>
    </xf>
    <xf numFmtId="176" fontId="28" fillId="0" borderId="1" xfId="87" applyNumberFormat="1" applyFont="1" applyBorder="1" applyAlignment="1">
      <alignment horizontal="center" vertical="center"/>
    </xf>
    <xf numFmtId="0" fontId="31" fillId="0" borderId="0" xfId="87" applyFont="1" applyFill="1" applyBorder="1" applyAlignment="1">
      <alignment horizontal="center" vertical="center"/>
    </xf>
    <xf numFmtId="0" fontId="51" fillId="0" borderId="0" xfId="87" applyFont="1" applyFill="1" applyBorder="1" applyAlignment="1">
      <alignment horizontal="center" vertical="center" shrinkToFit="1"/>
    </xf>
    <xf numFmtId="176" fontId="2" fillId="0" borderId="72" xfId="92" applyNumberFormat="1" applyFont="1" applyBorder="1" applyAlignment="1">
      <alignment horizontal="right" vertical="center" shrinkToFit="1"/>
    </xf>
    <xf numFmtId="176" fontId="2" fillId="33" borderId="10" xfId="92" applyNumberFormat="1" applyFont="1" applyFill="1" applyBorder="1" applyAlignment="1">
      <alignment horizontal="center" vertical="center"/>
    </xf>
    <xf numFmtId="179" fontId="2" fillId="33" borderId="5" xfId="0" applyNumberFormat="1" applyFont="1" applyFill="1" applyBorder="1" applyAlignment="1">
      <alignment horizontal="center" vertical="center"/>
    </xf>
    <xf numFmtId="179" fontId="2" fillId="33" borderId="93" xfId="0" applyNumberFormat="1" applyFont="1" applyFill="1" applyBorder="1" applyAlignment="1">
      <alignment horizontal="center" vertical="center"/>
    </xf>
    <xf numFmtId="191" fontId="2" fillId="33" borderId="5" xfId="0" applyNumberFormat="1" applyFont="1" applyFill="1" applyBorder="1" applyAlignment="1">
      <alignment horizontal="center" vertical="center"/>
    </xf>
    <xf numFmtId="191" fontId="2" fillId="33" borderId="93" xfId="0" applyNumberFormat="1" applyFont="1" applyFill="1" applyBorder="1" applyAlignment="1">
      <alignment horizontal="center" vertical="center"/>
    </xf>
    <xf numFmtId="193" fontId="2" fillId="0" borderId="32" xfId="91" applyNumberFormat="1" applyFont="1" applyBorder="1" applyAlignment="1">
      <alignment horizontal="right" vertical="center" shrinkToFit="1"/>
    </xf>
    <xf numFmtId="193" fontId="2" fillId="0" borderId="49" xfId="91" applyNumberFormat="1" applyFont="1" applyBorder="1" applyAlignment="1">
      <alignment horizontal="right" vertical="center" shrinkToFit="1"/>
    </xf>
    <xf numFmtId="193" fontId="2" fillId="0" borderId="71" xfId="0" applyNumberFormat="1" applyFont="1" applyBorder="1" applyAlignment="1">
      <alignment horizontal="right" vertical="center" shrinkToFit="1"/>
    </xf>
    <xf numFmtId="193" fontId="2" fillId="0" borderId="3" xfId="91" applyNumberFormat="1" applyFont="1" applyBorder="1" applyAlignment="1">
      <alignment horizontal="right" vertical="center" shrinkToFit="1"/>
    </xf>
    <xf numFmtId="193" fontId="2" fillId="0" borderId="76" xfId="0" applyNumberFormat="1" applyFont="1" applyBorder="1" applyAlignment="1">
      <alignment horizontal="right" vertical="center" shrinkToFit="1"/>
    </xf>
    <xf numFmtId="176" fontId="2" fillId="0" borderId="77" xfId="92" applyNumberFormat="1" applyFont="1" applyBorder="1" applyAlignment="1">
      <alignment horizontal="right" vertical="center" shrinkToFit="1"/>
    </xf>
    <xf numFmtId="190" fontId="2" fillId="33" borderId="5" xfId="0" applyNumberFormat="1" applyFont="1" applyFill="1" applyBorder="1" applyAlignment="1">
      <alignment horizontal="center" vertical="center"/>
    </xf>
    <xf numFmtId="190" fontId="2" fillId="33" borderId="93" xfId="0" applyNumberFormat="1" applyFont="1" applyFill="1" applyBorder="1" applyAlignment="1">
      <alignment horizontal="center" vertical="center"/>
    </xf>
    <xf numFmtId="0" fontId="56" fillId="0" borderId="0" xfId="0" applyFont="1" applyBorder="1" applyAlignment="1">
      <alignment vertical="center"/>
    </xf>
    <xf numFmtId="0" fontId="56" fillId="0" borderId="0" xfId="0" applyFont="1" applyBorder="1" applyAlignment="1">
      <alignment vertical="center" shrinkToFit="1"/>
    </xf>
    <xf numFmtId="0" fontId="56" fillId="0" borderId="1" xfId="0" applyFont="1" applyBorder="1" applyAlignment="1">
      <alignment horizontal="center" vertical="center" shrinkToFit="1"/>
    </xf>
    <xf numFmtId="0" fontId="32" fillId="0" borderId="78" xfId="87" applyFont="1" applyBorder="1" applyAlignment="1">
      <alignment horizontal="center" vertical="center"/>
    </xf>
    <xf numFmtId="0" fontId="54" fillId="0" borderId="103" xfId="87" applyFont="1" applyFill="1" applyBorder="1" applyAlignment="1">
      <alignment horizontal="left" vertical="center" indent="1"/>
    </xf>
    <xf numFmtId="176" fontId="2" fillId="0" borderId="11" xfId="92" applyNumberFormat="1" applyFont="1" applyBorder="1" applyAlignment="1">
      <alignment horizontal="right" vertical="center" shrinkToFit="1"/>
    </xf>
    <xf numFmtId="0" fontId="46" fillId="0" borderId="190" xfId="0" applyFont="1" applyBorder="1" applyAlignment="1">
      <alignment horizontal="center" vertical="center"/>
    </xf>
    <xf numFmtId="0" fontId="46" fillId="0" borderId="93" xfId="0" applyFont="1" applyBorder="1" applyAlignment="1">
      <alignment horizontal="center" vertical="center"/>
    </xf>
    <xf numFmtId="0" fontId="69" fillId="0" borderId="0" xfId="87" applyFont="1" applyFill="1" applyBorder="1" applyAlignment="1">
      <alignment horizontal="center" vertical="center"/>
    </xf>
    <xf numFmtId="0" fontId="69" fillId="0" borderId="0" xfId="87" applyFont="1" applyBorder="1" applyAlignment="1">
      <alignment vertical="center" wrapText="1"/>
    </xf>
    <xf numFmtId="0" fontId="69" fillId="0" borderId="0" xfId="87" applyFont="1" applyAlignment="1">
      <alignment horizontal="center" vertical="center"/>
    </xf>
    <xf numFmtId="0" fontId="69" fillId="0" borderId="0" xfId="87" applyFont="1" applyAlignment="1">
      <alignment vertical="center" wrapText="1"/>
    </xf>
    <xf numFmtId="176" fontId="2" fillId="0" borderId="75" xfId="92" applyNumberFormat="1" applyFont="1" applyBorder="1" applyAlignment="1">
      <alignment horizontal="right" vertical="center" shrinkToFit="1"/>
    </xf>
    <xf numFmtId="0" fontId="28" fillId="0" borderId="127" xfId="87" applyFont="1" applyFill="1" applyBorder="1" applyAlignment="1">
      <alignment horizontal="center" vertical="center" shrinkToFit="1"/>
    </xf>
    <xf numFmtId="0" fontId="28" fillId="0" borderId="0" xfId="87" applyFont="1" applyFill="1" applyBorder="1" applyAlignment="1">
      <alignment horizontal="center" vertical="center" wrapText="1"/>
    </xf>
    <xf numFmtId="0" fontId="51" fillId="0" borderId="0" xfId="87" applyFont="1" applyFill="1" applyBorder="1" applyAlignment="1">
      <alignment horizontal="center" vertical="center"/>
    </xf>
    <xf numFmtId="180" fontId="28" fillId="0" borderId="0" xfId="87" applyNumberFormat="1" applyFont="1" applyFill="1" applyBorder="1" applyAlignment="1">
      <alignment horizontal="center" vertical="center"/>
    </xf>
    <xf numFmtId="184" fontId="28" fillId="0" borderId="119" xfId="87" applyNumberFormat="1" applyFont="1" applyFill="1" applyBorder="1">
      <alignment vertical="center"/>
    </xf>
    <xf numFmtId="0" fontId="61" fillId="0" borderId="0" xfId="93" applyNumberFormat="1" applyFont="1" applyFill="1" applyAlignment="1">
      <alignment horizontal="left" vertical="center"/>
    </xf>
    <xf numFmtId="0" fontId="61" fillId="0" borderId="0" xfId="93" applyFont="1" applyFill="1" applyAlignment="1">
      <alignment vertical="center" shrinkToFit="1"/>
    </xf>
    <xf numFmtId="0" fontId="31" fillId="0" borderId="13" xfId="93" applyFont="1" applyFill="1" applyBorder="1" applyAlignment="1">
      <alignment vertical="center" shrinkToFit="1"/>
    </xf>
    <xf numFmtId="0" fontId="31" fillId="0" borderId="13" xfId="93" applyFont="1" applyFill="1" applyBorder="1" applyAlignment="1">
      <alignment vertical="center" wrapText="1" shrinkToFit="1"/>
    </xf>
    <xf numFmtId="0" fontId="0" fillId="0" borderId="13" xfId="0" applyFill="1" applyBorder="1">
      <alignment vertical="center"/>
    </xf>
    <xf numFmtId="0" fontId="0" fillId="0" borderId="13" xfId="0" applyFill="1" applyBorder="1" applyAlignment="1">
      <alignment horizontal="center" vertical="center"/>
    </xf>
    <xf numFmtId="0" fontId="0" fillId="0" borderId="0" xfId="0" applyAlignment="1">
      <alignment horizontal="right" vertical="center"/>
    </xf>
    <xf numFmtId="0" fontId="0" fillId="0" borderId="194" xfId="0" applyFill="1" applyBorder="1" applyAlignment="1">
      <alignment horizontal="center" vertical="center" wrapText="1"/>
    </xf>
    <xf numFmtId="0" fontId="0" fillId="0" borderId="194" xfId="0" applyFont="1" applyFill="1" applyBorder="1" applyAlignment="1">
      <alignment horizontal="center" vertical="center" wrapText="1"/>
    </xf>
    <xf numFmtId="49" fontId="31" fillId="0" borderId="194" xfId="93" applyNumberFormat="1" applyFont="1" applyFill="1" applyBorder="1" applyAlignment="1">
      <alignment horizontal="center" vertical="center"/>
    </xf>
    <xf numFmtId="0" fontId="31" fillId="0" borderId="194" xfId="93" applyFont="1" applyFill="1" applyBorder="1" applyAlignment="1">
      <alignment vertical="center" shrinkToFit="1"/>
    </xf>
    <xf numFmtId="176" fontId="0" fillId="0" borderId="194" xfId="0" applyNumberFormat="1" applyFill="1" applyBorder="1" applyAlignment="1">
      <alignment horizontal="right" vertical="center"/>
    </xf>
    <xf numFmtId="0" fontId="31" fillId="0" borderId="194" xfId="0" applyFont="1" applyFill="1" applyBorder="1" applyAlignment="1">
      <alignment horizontal="left" vertical="center" shrinkToFit="1"/>
    </xf>
    <xf numFmtId="176" fontId="31" fillId="0" borderId="194" xfId="0" applyNumberFormat="1" applyFont="1" applyFill="1" applyBorder="1" applyAlignment="1">
      <alignment horizontal="right" vertical="center" wrapText="1" shrinkToFit="1"/>
    </xf>
    <xf numFmtId="178" fontId="31" fillId="0" borderId="194" xfId="0" applyNumberFormat="1" applyFont="1" applyFill="1" applyBorder="1" applyAlignment="1">
      <alignment horizontal="right" vertical="center" wrapText="1" shrinkToFit="1"/>
    </xf>
    <xf numFmtId="0" fontId="61" fillId="0" borderId="194" xfId="93" applyFont="1" applyFill="1" applyBorder="1" applyAlignment="1">
      <alignment horizontal="center" vertical="center" shrinkToFit="1"/>
    </xf>
    <xf numFmtId="0" fontId="0" fillId="0" borderId="194" xfId="0" applyFill="1" applyBorder="1" applyAlignment="1">
      <alignment horizontal="right" vertical="center"/>
    </xf>
    <xf numFmtId="0" fontId="0" fillId="0" borderId="0" xfId="0" applyAlignment="1">
      <alignment horizontal="left" vertical="center"/>
    </xf>
    <xf numFmtId="190" fontId="31" fillId="0" borderId="194" xfId="91" applyNumberFormat="1" applyFont="1" applyFill="1" applyBorder="1" applyAlignment="1">
      <alignment horizontal="right" vertical="center" wrapText="1" shrinkToFit="1"/>
    </xf>
    <xf numFmtId="191" fontId="31" fillId="0" borderId="194" xfId="91" applyNumberFormat="1" applyFont="1" applyFill="1" applyBorder="1" applyAlignment="1">
      <alignment horizontal="right" vertical="center" wrapText="1" shrinkToFit="1"/>
    </xf>
    <xf numFmtId="0" fontId="71" fillId="0" borderId="0" xfId="94" applyFont="1" applyFill="1" applyBorder="1" applyAlignment="1">
      <alignment vertical="center"/>
    </xf>
    <xf numFmtId="0" fontId="72" fillId="0" borderId="0" xfId="87" applyFont="1" applyFill="1" applyBorder="1" applyAlignment="1">
      <alignment horizontal="center" vertical="center"/>
    </xf>
    <xf numFmtId="0" fontId="73" fillId="0" borderId="0" xfId="94" applyFont="1" applyFill="1" applyBorder="1" applyAlignment="1">
      <alignment horizontal="center" vertical="center" wrapText="1"/>
    </xf>
    <xf numFmtId="0" fontId="74" fillId="0" borderId="0" xfId="94" applyFont="1" applyFill="1" applyBorder="1" applyAlignment="1">
      <alignment horizontal="left" vertical="center" wrapText="1"/>
    </xf>
    <xf numFmtId="0" fontId="74" fillId="0" borderId="0" xfId="87" applyFont="1" applyFill="1" applyBorder="1" applyAlignment="1">
      <alignment vertical="center" wrapText="1"/>
    </xf>
    <xf numFmtId="0" fontId="71" fillId="0" borderId="0" xfId="87" applyFont="1" applyFill="1" applyBorder="1" applyAlignment="1">
      <alignment vertical="center" wrapText="1"/>
    </xf>
    <xf numFmtId="0" fontId="32" fillId="0" borderId="0" xfId="87" applyFont="1" applyFill="1" applyBorder="1" applyAlignment="1">
      <alignment horizontal="right" vertical="center"/>
    </xf>
    <xf numFmtId="0" fontId="76" fillId="0" borderId="111" xfId="87" applyFont="1" applyFill="1" applyBorder="1" applyAlignment="1">
      <alignment horizontal="center" vertical="center"/>
    </xf>
    <xf numFmtId="0" fontId="76" fillId="0" borderId="104" xfId="87" applyFont="1" applyFill="1" applyBorder="1" applyAlignment="1">
      <alignment horizontal="center" vertical="center"/>
    </xf>
    <xf numFmtId="0" fontId="32" fillId="0" borderId="45" xfId="87" applyFont="1" applyFill="1" applyBorder="1" applyAlignment="1">
      <alignment horizontal="right" vertical="center"/>
    </xf>
    <xf numFmtId="0" fontId="76" fillId="0" borderId="200" xfId="87" applyFont="1" applyFill="1" applyBorder="1" applyAlignment="1">
      <alignment horizontal="center" vertical="center"/>
    </xf>
    <xf numFmtId="0" fontId="76" fillId="0" borderId="166" xfId="87" applyFont="1" applyFill="1" applyBorder="1" applyAlignment="1">
      <alignment horizontal="center" vertical="center"/>
    </xf>
    <xf numFmtId="0" fontId="71" fillId="0" borderId="0" xfId="87" applyFont="1" applyFill="1" applyAlignment="1">
      <alignment vertical="center"/>
    </xf>
    <xf numFmtId="0" fontId="71" fillId="0" borderId="0" xfId="87" applyFont="1" applyFill="1">
      <alignment vertical="center"/>
    </xf>
    <xf numFmtId="0" fontId="71" fillId="0" borderId="0" xfId="87" applyFont="1" applyFill="1" applyAlignment="1">
      <alignment horizontal="center" vertical="center"/>
    </xf>
    <xf numFmtId="0" fontId="52" fillId="40" borderId="107" xfId="87" applyFont="1" applyFill="1" applyBorder="1" applyAlignment="1">
      <alignment horizontal="center" vertical="center" shrinkToFit="1"/>
    </xf>
    <xf numFmtId="182" fontId="54" fillId="40" borderId="107" xfId="87" applyNumberFormat="1" applyFont="1" applyFill="1" applyBorder="1" applyAlignment="1">
      <alignment vertical="center" shrinkToFit="1"/>
    </xf>
    <xf numFmtId="182" fontId="54" fillId="40" borderId="174" xfId="87" applyNumberFormat="1" applyFont="1" applyFill="1" applyBorder="1" applyAlignment="1">
      <alignment vertical="center" shrinkToFit="1"/>
    </xf>
    <xf numFmtId="200" fontId="54" fillId="40" borderId="114" xfId="87" applyNumberFormat="1" applyFont="1" applyFill="1" applyBorder="1" applyAlignment="1">
      <alignment vertical="center" shrinkToFit="1"/>
    </xf>
    <xf numFmtId="200" fontId="54" fillId="40" borderId="115" xfId="87" applyNumberFormat="1" applyFont="1" applyFill="1" applyBorder="1" applyAlignment="1">
      <alignment vertical="center" shrinkToFit="1"/>
    </xf>
    <xf numFmtId="200" fontId="54" fillId="40" borderId="107" xfId="87" applyNumberFormat="1" applyFont="1" applyFill="1" applyBorder="1" applyAlignment="1">
      <alignment vertical="center" shrinkToFit="1"/>
    </xf>
    <xf numFmtId="200" fontId="54" fillId="40" borderId="174" xfId="87" applyNumberFormat="1" applyFont="1" applyFill="1" applyBorder="1" applyAlignment="1">
      <alignment vertical="center" shrinkToFit="1"/>
    </xf>
    <xf numFmtId="0" fontId="54" fillId="36" borderId="169" xfId="87" applyFont="1" applyFill="1" applyBorder="1" applyAlignment="1">
      <alignment horizontal="center" vertical="center" shrinkToFit="1"/>
    </xf>
    <xf numFmtId="181" fontId="54" fillId="36" borderId="169" xfId="87" applyNumberFormat="1" applyFont="1" applyFill="1" applyBorder="1" applyAlignment="1">
      <alignment horizontal="right" vertical="center" shrinkToFit="1"/>
    </xf>
    <xf numFmtId="181" fontId="54" fillId="36" borderId="168" xfId="87" applyNumberFormat="1" applyFont="1" applyFill="1" applyBorder="1" applyAlignment="1">
      <alignment horizontal="right" vertical="center" shrinkToFit="1"/>
    </xf>
    <xf numFmtId="0" fontId="52" fillId="36" borderId="170" xfId="87" applyFont="1" applyFill="1" applyBorder="1" applyAlignment="1">
      <alignment horizontal="left" vertical="center" shrinkToFit="1"/>
    </xf>
    <xf numFmtId="182" fontId="54" fillId="0" borderId="0" xfId="87" applyNumberFormat="1" applyFont="1" applyBorder="1" applyAlignment="1">
      <alignment vertical="center" shrinkToFit="1"/>
    </xf>
    <xf numFmtId="0" fontId="2" fillId="0" borderId="0" xfId="0" applyFont="1" applyFill="1">
      <alignment vertical="center"/>
    </xf>
    <xf numFmtId="183" fontId="2" fillId="0" borderId="0" xfId="0" applyNumberFormat="1" applyFont="1" applyFill="1" applyBorder="1" applyAlignment="1">
      <alignment horizontal="right" vertical="center"/>
    </xf>
    <xf numFmtId="176" fontId="2" fillId="0" borderId="0" xfId="92" applyNumberFormat="1" applyFont="1" applyFill="1" applyBorder="1" applyAlignment="1">
      <alignment horizontal="right" vertical="center" shrinkToFi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2" fillId="0" borderId="0" xfId="0" applyNumberFormat="1"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shrinkToFit="1"/>
    </xf>
    <xf numFmtId="176" fontId="2" fillId="0" borderId="72" xfId="92" applyNumberFormat="1" applyFont="1" applyBorder="1" applyAlignment="1">
      <alignment horizontal="right" vertical="center" shrinkToFit="1"/>
    </xf>
    <xf numFmtId="0" fontId="54" fillId="0" borderId="113" xfId="87" applyFont="1" applyBorder="1">
      <alignment vertical="center"/>
    </xf>
    <xf numFmtId="0" fontId="54" fillId="0" borderId="204" xfId="87" applyFont="1" applyBorder="1" applyAlignment="1">
      <alignment horizontal="center" vertical="center" shrinkToFit="1"/>
    </xf>
    <xf numFmtId="181" fontId="54" fillId="39" borderId="104" xfId="87" applyNumberFormat="1" applyFont="1" applyFill="1" applyBorder="1" applyAlignment="1" applyProtection="1">
      <alignment horizontal="right" vertical="center" shrinkToFit="1"/>
      <protection locked="0"/>
    </xf>
    <xf numFmtId="181" fontId="54" fillId="39" borderId="107" xfId="87" applyNumberFormat="1" applyFont="1" applyFill="1" applyBorder="1" applyAlignment="1" applyProtection="1">
      <alignment horizontal="right" vertical="center" shrinkToFit="1"/>
      <protection locked="0"/>
    </xf>
    <xf numFmtId="182" fontId="54" fillId="39" borderId="104" xfId="87" applyNumberFormat="1" applyFont="1" applyFill="1" applyBorder="1" applyProtection="1">
      <alignment vertical="center"/>
      <protection locked="0"/>
    </xf>
    <xf numFmtId="181" fontId="54" fillId="39" borderId="104" xfId="87" applyNumberFormat="1" applyFont="1" applyFill="1" applyBorder="1" applyProtection="1">
      <alignment vertical="center"/>
      <protection locked="0"/>
    </xf>
    <xf numFmtId="181" fontId="54" fillId="39" borderId="114" xfId="87" applyNumberFormat="1" applyFont="1" applyFill="1" applyBorder="1" applyProtection="1">
      <alignment vertical="center"/>
      <protection locked="0"/>
    </xf>
    <xf numFmtId="0" fontId="48" fillId="0" borderId="0" xfId="90" applyAlignment="1">
      <alignment horizontal="center" vertical="center"/>
    </xf>
    <xf numFmtId="181" fontId="54" fillId="34" borderId="105" xfId="87" applyNumberFormat="1" applyFont="1" applyFill="1" applyBorder="1" applyProtection="1">
      <alignment vertical="center"/>
      <protection locked="0"/>
    </xf>
    <xf numFmtId="182" fontId="54" fillId="34" borderId="105" xfId="87" applyNumberFormat="1" applyFont="1" applyFill="1" applyBorder="1" applyProtection="1">
      <alignment vertical="center"/>
      <protection locked="0"/>
    </xf>
    <xf numFmtId="181" fontId="54" fillId="34" borderId="104" xfId="87" applyNumberFormat="1" applyFont="1" applyFill="1" applyBorder="1" applyProtection="1">
      <alignment vertical="center"/>
      <protection locked="0"/>
    </xf>
    <xf numFmtId="181" fontId="54" fillId="34" borderId="115" xfId="87" applyNumberFormat="1" applyFont="1" applyFill="1" applyBorder="1" applyProtection="1">
      <alignment vertical="center"/>
      <protection locked="0"/>
    </xf>
    <xf numFmtId="0" fontId="0" fillId="0" borderId="0" xfId="0" applyFill="1">
      <alignment vertical="center"/>
    </xf>
    <xf numFmtId="178" fontId="0" fillId="0" borderId="194" xfId="0" applyNumberFormat="1" applyFill="1" applyBorder="1" applyAlignment="1">
      <alignment horizontal="right" vertical="center"/>
    </xf>
    <xf numFmtId="176" fontId="0" fillId="34" borderId="194" xfId="0" applyNumberFormat="1" applyFill="1" applyBorder="1" applyAlignment="1" applyProtection="1">
      <alignment horizontal="right" vertical="center"/>
      <protection locked="0"/>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ill="1" applyBorder="1" applyAlignment="1">
      <alignment horizontal="center" vertical="center" wrapText="1"/>
    </xf>
    <xf numFmtId="176" fontId="31" fillId="0" borderId="194" xfId="93" applyNumberFormat="1" applyFont="1" applyFill="1" applyBorder="1" applyAlignment="1">
      <alignment horizontal="right" vertical="center" wrapText="1" shrinkToFit="1"/>
    </xf>
    <xf numFmtId="0" fontId="0" fillId="0" borderId="194" xfId="0" applyNumberFormat="1" applyFill="1" applyBorder="1" applyAlignment="1">
      <alignment horizontal="right" vertical="center"/>
    </xf>
    <xf numFmtId="176" fontId="28" fillId="0" borderId="53" xfId="87" applyNumberFormat="1" applyFont="1" applyBorder="1" applyAlignment="1">
      <alignment horizontal="center" vertical="center" shrinkToFit="1"/>
    </xf>
    <xf numFmtId="176" fontId="28" fillId="0" borderId="20" xfId="87" applyNumberFormat="1" applyFont="1" applyBorder="1" applyAlignment="1">
      <alignment horizontal="center" vertical="center"/>
    </xf>
    <xf numFmtId="176" fontId="28" fillId="0" borderId="155" xfId="87" applyNumberFormat="1" applyFont="1" applyBorder="1" applyAlignment="1">
      <alignment horizontal="center" vertical="center"/>
    </xf>
    <xf numFmtId="201" fontId="0" fillId="0" borderId="194" xfId="0" applyNumberFormat="1" applyFill="1" applyBorder="1" applyAlignment="1">
      <alignment horizontal="right" vertical="center"/>
    </xf>
    <xf numFmtId="203" fontId="0" fillId="0" borderId="194" xfId="0" applyNumberFormat="1" applyFill="1" applyBorder="1" applyAlignment="1">
      <alignment horizontal="right" vertical="center"/>
    </xf>
    <xf numFmtId="0" fontId="81" fillId="0" borderId="0" xfId="93" applyFont="1" applyFill="1" applyAlignment="1">
      <alignment vertical="center"/>
    </xf>
    <xf numFmtId="0" fontId="81" fillId="0" borderId="0" xfId="93" applyFont="1" applyFill="1" applyAlignment="1">
      <alignment horizontal="center" vertical="center"/>
    </xf>
    <xf numFmtId="204" fontId="81" fillId="0" borderId="0" xfId="93" applyNumberFormat="1" applyFont="1" applyFill="1" applyAlignment="1">
      <alignment horizontal="center" vertical="center"/>
    </xf>
    <xf numFmtId="178" fontId="81" fillId="0" borderId="0" xfId="93" applyNumberFormat="1" applyFont="1" applyFill="1" applyAlignment="1">
      <alignment horizontal="center" vertical="center"/>
    </xf>
    <xf numFmtId="0" fontId="81" fillId="0" borderId="211" xfId="93" applyFont="1" applyFill="1" applyBorder="1" applyAlignment="1">
      <alignment horizontal="center" vertical="center"/>
    </xf>
    <xf numFmtId="178" fontId="31" fillId="0" borderId="0" xfId="89" applyNumberFormat="1" applyFont="1" applyFill="1" applyBorder="1" applyAlignment="1">
      <alignment vertical="center"/>
    </xf>
    <xf numFmtId="0" fontId="81" fillId="0" borderId="0" xfId="93" applyFont="1" applyFill="1" applyBorder="1" applyAlignment="1">
      <alignment horizontal="center" vertical="center"/>
    </xf>
    <xf numFmtId="0" fontId="32" fillId="0" borderId="0" xfId="93" applyFont="1" applyFill="1" applyAlignment="1">
      <alignment vertical="center"/>
    </xf>
    <xf numFmtId="178" fontId="81" fillId="0" borderId="0" xfId="93" applyNumberFormat="1" applyFont="1" applyFill="1" applyBorder="1" applyAlignment="1">
      <alignment horizontal="center" vertical="center"/>
    </xf>
    <xf numFmtId="178" fontId="81" fillId="0" borderId="0" xfId="93" applyNumberFormat="1" applyFont="1" applyFill="1" applyAlignment="1">
      <alignment horizontal="left" vertical="center"/>
    </xf>
    <xf numFmtId="0" fontId="45" fillId="0" borderId="0" xfId="93" applyFont="1" applyFill="1" applyAlignment="1">
      <alignment vertical="center"/>
    </xf>
    <xf numFmtId="207" fontId="81" fillId="0" borderId="0" xfId="93" applyNumberFormat="1" applyFont="1" applyFill="1" applyAlignment="1">
      <alignment vertical="center"/>
    </xf>
    <xf numFmtId="0" fontId="81" fillId="0" borderId="0" xfId="0" applyFont="1" applyBorder="1" applyAlignment="1">
      <alignment horizontal="center" vertical="center" wrapText="1"/>
    </xf>
    <xf numFmtId="178" fontId="0" fillId="0" borderId="0" xfId="0" applyNumberFormat="1">
      <alignment vertical="center"/>
    </xf>
    <xf numFmtId="186" fontId="0" fillId="0" borderId="0" xfId="0" applyNumberFormat="1">
      <alignment vertical="center"/>
    </xf>
    <xf numFmtId="194" fontId="0" fillId="0" borderId="0" xfId="0" applyNumberFormat="1">
      <alignment vertical="center"/>
    </xf>
    <xf numFmtId="206" fontId="0" fillId="0" borderId="0" xfId="0" applyNumberFormat="1">
      <alignment vertical="center"/>
    </xf>
    <xf numFmtId="0" fontId="55" fillId="0" borderId="0" xfId="0" applyFont="1" applyBorder="1" applyAlignment="1">
      <alignment vertical="center" wrapText="1"/>
    </xf>
    <xf numFmtId="185" fontId="0" fillId="0" borderId="0" xfId="0" applyNumberFormat="1">
      <alignment vertical="center"/>
    </xf>
    <xf numFmtId="0" fontId="84" fillId="0" borderId="0" xfId="0" applyFont="1">
      <alignment vertical="center"/>
    </xf>
    <xf numFmtId="0" fontId="84" fillId="0" borderId="0" xfId="0" applyFont="1" applyFill="1">
      <alignment vertical="center"/>
    </xf>
    <xf numFmtId="0" fontId="46" fillId="0" borderId="0" xfId="0" applyFont="1">
      <alignment vertical="center"/>
    </xf>
    <xf numFmtId="0" fontId="46" fillId="0" borderId="0" xfId="0" applyFont="1" applyBorder="1" applyAlignment="1">
      <alignment vertical="top" wrapText="1"/>
    </xf>
    <xf numFmtId="0" fontId="46" fillId="0" borderId="0" xfId="0" applyFont="1" applyAlignment="1">
      <alignment vertical="center" shrinkToFit="1"/>
    </xf>
    <xf numFmtId="0" fontId="46" fillId="0" borderId="0" xfId="0" applyFont="1" applyBorder="1" applyAlignment="1">
      <alignment vertical="top" shrinkToFit="1"/>
    </xf>
    <xf numFmtId="0" fontId="46" fillId="0" borderId="0" xfId="0" applyNumberFormat="1" applyFont="1">
      <alignment vertical="center"/>
    </xf>
    <xf numFmtId="0" fontId="46" fillId="0" borderId="0" xfId="0" applyNumberFormat="1" applyFont="1" applyBorder="1" applyAlignment="1">
      <alignment vertical="top" wrapText="1"/>
    </xf>
    <xf numFmtId="0" fontId="30" fillId="0" borderId="0" xfId="0" applyFont="1">
      <alignment vertical="center"/>
    </xf>
    <xf numFmtId="0" fontId="30" fillId="0" borderId="0" xfId="0" applyFont="1" applyBorder="1" applyAlignment="1">
      <alignment vertical="top" wrapText="1"/>
    </xf>
    <xf numFmtId="0" fontId="30" fillId="0" borderId="0" xfId="0" applyNumberFormat="1" applyFont="1">
      <alignment vertical="center"/>
    </xf>
    <xf numFmtId="0" fontId="30" fillId="0" borderId="0" xfId="0" applyNumberFormat="1" applyFont="1" applyBorder="1" applyAlignment="1">
      <alignment vertical="top" wrapText="1"/>
    </xf>
    <xf numFmtId="0" fontId="30" fillId="0" borderId="0" xfId="0" applyNumberFormat="1" applyFont="1" applyAlignment="1">
      <alignment horizontal="left" vertical="center"/>
    </xf>
    <xf numFmtId="1" fontId="30" fillId="0" borderId="4" xfId="0" applyNumberFormat="1" applyFont="1" applyBorder="1">
      <alignment vertical="center"/>
    </xf>
    <xf numFmtId="1" fontId="30" fillId="0" borderId="90" xfId="0" applyNumberFormat="1" applyFont="1" applyBorder="1">
      <alignment vertical="center"/>
    </xf>
    <xf numFmtId="1" fontId="30" fillId="0" borderId="5" xfId="0" applyNumberFormat="1" applyFont="1" applyBorder="1">
      <alignment vertical="center"/>
    </xf>
    <xf numFmtId="1" fontId="30" fillId="0" borderId="6" xfId="0" applyNumberFormat="1" applyFont="1" applyBorder="1">
      <alignment vertical="center"/>
    </xf>
    <xf numFmtId="1" fontId="30" fillId="0" borderId="8" xfId="0" applyNumberFormat="1" applyFont="1" applyBorder="1">
      <alignment vertical="center"/>
    </xf>
    <xf numFmtId="1" fontId="30" fillId="0" borderId="9" xfId="0" applyNumberFormat="1" applyFont="1" applyBorder="1">
      <alignment vertical="center"/>
    </xf>
    <xf numFmtId="0" fontId="0" fillId="0" borderId="222" xfId="0" applyFill="1" applyBorder="1" applyAlignment="1">
      <alignment horizontal="right" vertical="center"/>
    </xf>
    <xf numFmtId="176" fontId="81" fillId="0" borderId="211" xfId="92" applyNumberFormat="1" applyFont="1" applyFill="1" applyBorder="1" applyAlignment="1">
      <alignment horizontal="center" vertical="center"/>
    </xf>
    <xf numFmtId="176" fontId="81" fillId="0" borderId="0" xfId="92" applyNumberFormat="1" applyFont="1" applyFill="1" applyAlignment="1">
      <alignment vertical="center"/>
    </xf>
    <xf numFmtId="176" fontId="81" fillId="0" borderId="0" xfId="92" applyNumberFormat="1" applyFont="1" applyFill="1" applyAlignment="1">
      <alignment horizontal="center" vertical="center"/>
    </xf>
    <xf numFmtId="176" fontId="81" fillId="0" borderId="0" xfId="92" applyNumberFormat="1" applyFont="1" applyFill="1" applyBorder="1" applyAlignment="1">
      <alignment horizontal="center" vertical="center"/>
    </xf>
    <xf numFmtId="176" fontId="81" fillId="0" borderId="0" xfId="92" applyNumberFormat="1" applyFont="1" applyBorder="1" applyAlignment="1">
      <alignment horizontal="center" vertical="center" wrapText="1"/>
    </xf>
    <xf numFmtId="176" fontId="81" fillId="0" borderId="0" xfId="93" applyNumberFormat="1" applyFont="1" applyFill="1" applyAlignment="1">
      <alignment vertical="center"/>
    </xf>
    <xf numFmtId="176" fontId="81" fillId="0" borderId="0" xfId="93" applyNumberFormat="1" applyFont="1" applyFill="1" applyAlignment="1">
      <alignment horizontal="center" vertical="center"/>
    </xf>
    <xf numFmtId="176" fontId="81" fillId="0" borderId="211" xfId="93" applyNumberFormat="1" applyFont="1" applyFill="1" applyBorder="1" applyAlignment="1">
      <alignment horizontal="center" vertical="center"/>
    </xf>
    <xf numFmtId="176" fontId="81" fillId="0" borderId="0" xfId="93" applyNumberFormat="1" applyFont="1" applyFill="1" applyAlignment="1">
      <alignment horizontal="left" vertical="center"/>
    </xf>
    <xf numFmtId="0" fontId="85" fillId="0" borderId="0" xfId="0" applyFont="1">
      <alignment vertical="center"/>
    </xf>
    <xf numFmtId="204" fontId="30" fillId="0" borderId="4" xfId="0" applyNumberFormat="1" applyFont="1" applyBorder="1">
      <alignment vertical="center"/>
    </xf>
    <xf numFmtId="204" fontId="2" fillId="0" borderId="8" xfId="0" applyNumberFormat="1" applyFont="1" applyBorder="1" applyAlignment="1">
      <alignment horizontal="center" vertical="center"/>
    </xf>
    <xf numFmtId="204" fontId="30" fillId="0" borderId="8" xfId="0" applyNumberFormat="1" applyFont="1" applyBorder="1">
      <alignment vertical="center"/>
    </xf>
    <xf numFmtId="204" fontId="30" fillId="0" borderId="5" xfId="0" applyNumberFormat="1" applyFont="1" applyBorder="1">
      <alignment vertical="center"/>
    </xf>
    <xf numFmtId="204" fontId="2" fillId="0" borderId="9" xfId="0" applyNumberFormat="1" applyFont="1" applyBorder="1" applyAlignment="1">
      <alignment horizontal="center" vertical="center"/>
    </xf>
    <xf numFmtId="204" fontId="30" fillId="0" borderId="47" xfId="0" applyNumberFormat="1" applyFont="1" applyBorder="1">
      <alignment vertical="center"/>
    </xf>
    <xf numFmtId="204" fontId="30" fillId="0" borderId="9" xfId="0" applyNumberFormat="1" applyFont="1" applyBorder="1">
      <alignment vertical="center"/>
    </xf>
    <xf numFmtId="204" fontId="30" fillId="0" borderId="7" xfId="0" applyNumberFormat="1" applyFont="1" applyBorder="1">
      <alignment vertical="center"/>
    </xf>
    <xf numFmtId="204" fontId="30" fillId="0" borderId="90" xfId="0" applyNumberFormat="1" applyFont="1" applyBorder="1">
      <alignment vertical="center"/>
    </xf>
    <xf numFmtId="204" fontId="30" fillId="0" borderId="6" xfId="0" applyNumberFormat="1" applyFont="1" applyBorder="1">
      <alignment vertical="center"/>
    </xf>
    <xf numFmtId="204" fontId="30" fillId="0" borderId="4" xfId="0" applyNumberFormat="1" applyFont="1" applyBorder="1" applyAlignment="1">
      <alignment vertical="center"/>
    </xf>
    <xf numFmtId="204" fontId="30" fillId="0" borderId="90" xfId="0" applyNumberFormat="1" applyFont="1" applyBorder="1" applyAlignment="1">
      <alignment vertical="center" shrinkToFit="1"/>
    </xf>
    <xf numFmtId="204" fontId="30" fillId="0" borderId="8" xfId="0" applyNumberFormat="1" applyFont="1" applyBorder="1" applyAlignment="1">
      <alignment vertical="center"/>
    </xf>
    <xf numFmtId="204" fontId="30" fillId="0" borderId="6" xfId="0" applyNumberFormat="1" applyFont="1" applyBorder="1" applyAlignment="1">
      <alignment vertical="center" shrinkToFit="1"/>
    </xf>
    <xf numFmtId="204" fontId="30" fillId="0" borderId="5" xfId="0" applyNumberFormat="1" applyFont="1" applyBorder="1" applyAlignment="1">
      <alignment vertical="center" shrinkToFit="1"/>
    </xf>
    <xf numFmtId="204" fontId="30" fillId="0" borderId="9" xfId="0" applyNumberFormat="1" applyFont="1" applyBorder="1" applyAlignment="1">
      <alignment vertical="center" shrinkToFit="1"/>
    </xf>
    <xf numFmtId="0" fontId="0" fillId="0" borderId="222" xfId="92" applyNumberFormat="1" applyFont="1" applyFill="1" applyBorder="1" applyAlignment="1">
      <alignment horizontal="right" vertical="center"/>
    </xf>
    <xf numFmtId="176" fontId="0" fillId="0" borderId="222" xfId="0" applyNumberFormat="1" applyFill="1" applyBorder="1" applyAlignment="1">
      <alignment horizontal="right" vertical="center"/>
    </xf>
    <xf numFmtId="0" fontId="49" fillId="0" borderId="0" xfId="93" applyFont="1" applyFill="1" applyBorder="1" applyAlignment="1">
      <alignment horizontal="left" vertical="center"/>
    </xf>
    <xf numFmtId="0" fontId="49" fillId="0" borderId="0" xfId="93" applyFont="1" applyFill="1" applyBorder="1" applyAlignment="1">
      <alignment horizontal="left" vertical="center" shrinkToFit="1"/>
    </xf>
    <xf numFmtId="0" fontId="31" fillId="0" borderId="0" xfId="93" applyFont="1" applyFill="1" applyAlignment="1">
      <alignment horizontal="center" vertical="center"/>
    </xf>
    <xf numFmtId="49" fontId="87" fillId="0" borderId="0" xfId="93" applyNumberFormat="1" applyFont="1" applyFill="1" applyAlignment="1">
      <alignment horizontal="left" vertical="center"/>
    </xf>
    <xf numFmtId="49" fontId="87" fillId="0" borderId="0" xfId="93" applyNumberFormat="1" applyFont="1" applyFill="1" applyAlignment="1">
      <alignment horizontal="left" vertical="center" shrinkToFit="1"/>
    </xf>
    <xf numFmtId="0" fontId="56" fillId="0" borderId="0" xfId="93" applyFont="1" applyFill="1" applyAlignment="1">
      <alignment horizontal="right" vertical="center"/>
    </xf>
    <xf numFmtId="178" fontId="56" fillId="0" borderId="0" xfId="93" applyNumberFormat="1" applyFont="1" applyFill="1" applyAlignment="1">
      <alignment horizontal="right" vertical="center"/>
    </xf>
    <xf numFmtId="49" fontId="87" fillId="0" borderId="0" xfId="93" applyNumberFormat="1" applyFont="1" applyFill="1" applyAlignment="1">
      <alignment horizontal="left" vertical="center" wrapText="1"/>
    </xf>
    <xf numFmtId="49" fontId="87" fillId="0" borderId="0" xfId="93" applyNumberFormat="1" applyFont="1" applyFill="1" applyAlignment="1">
      <alignment horizontal="center" vertical="center" wrapText="1"/>
    </xf>
    <xf numFmtId="0" fontId="45" fillId="0" borderId="104" xfId="93" applyFont="1" applyFill="1" applyBorder="1" applyAlignment="1">
      <alignment horizontal="center" vertical="center"/>
    </xf>
    <xf numFmtId="0" fontId="45" fillId="46" borderId="104" xfId="93" applyFont="1" applyFill="1" applyBorder="1" applyAlignment="1">
      <alignment horizontal="center" vertical="center" wrapText="1" shrinkToFit="1"/>
    </xf>
    <xf numFmtId="0" fontId="45" fillId="46" borderId="104" xfId="93" applyFont="1" applyFill="1" applyBorder="1" applyAlignment="1">
      <alignment horizontal="center" vertical="center" wrapText="1"/>
    </xf>
    <xf numFmtId="185" fontId="81" fillId="0" borderId="104" xfId="93" applyNumberFormat="1" applyFont="1" applyFill="1" applyBorder="1" applyAlignment="1">
      <alignment horizontal="right" vertical="center" shrinkToFit="1"/>
    </xf>
    <xf numFmtId="185" fontId="81" fillId="0" borderId="180" xfId="93" applyNumberFormat="1" applyFont="1" applyFill="1" applyBorder="1" applyAlignment="1">
      <alignment horizontal="right" vertical="center" shrinkToFit="1"/>
    </xf>
    <xf numFmtId="49" fontId="45" fillId="0" borderId="228" xfId="93" applyNumberFormat="1" applyFont="1" applyFill="1" applyBorder="1" applyAlignment="1">
      <alignment horizontal="center" vertical="center"/>
    </xf>
    <xf numFmtId="0" fontId="81" fillId="0" borderId="17" xfId="93" applyFont="1" applyFill="1" applyBorder="1" applyAlignment="1">
      <alignment vertical="center" wrapText="1" shrinkToFit="1"/>
    </xf>
    <xf numFmtId="0" fontId="81" fillId="0" borderId="117" xfId="0" applyFont="1" applyBorder="1" applyAlignment="1">
      <alignment horizontal="center" vertical="center" shrinkToFit="1"/>
    </xf>
    <xf numFmtId="178" fontId="81" fillId="0" borderId="104" xfId="93" applyNumberFormat="1" applyFont="1" applyFill="1" applyBorder="1" applyAlignment="1">
      <alignment horizontal="right" vertical="center" shrinkToFit="1"/>
    </xf>
    <xf numFmtId="178" fontId="81" fillId="0" borderId="180" xfId="93" applyNumberFormat="1" applyFont="1" applyFill="1" applyBorder="1" applyAlignment="1">
      <alignment horizontal="right" vertical="center" shrinkToFit="1"/>
    </xf>
    <xf numFmtId="184" fontId="81" fillId="0" borderId="104" xfId="93" applyNumberFormat="1" applyFont="1" applyFill="1" applyBorder="1" applyAlignment="1">
      <alignment horizontal="right" vertical="center" shrinkToFit="1"/>
    </xf>
    <xf numFmtId="184" fontId="81" fillId="0" borderId="180" xfId="93" applyNumberFormat="1" applyFont="1" applyFill="1" applyBorder="1" applyAlignment="1">
      <alignment horizontal="right" vertical="center" shrinkToFit="1"/>
    </xf>
    <xf numFmtId="0" fontId="81" fillId="0" borderId="21" xfId="93" applyFont="1" applyFill="1" applyBorder="1" applyAlignment="1">
      <alignment vertical="center" wrapText="1" shrinkToFit="1"/>
    </xf>
    <xf numFmtId="0" fontId="81" fillId="0" borderId="47" xfId="0" applyFont="1" applyBorder="1" applyAlignment="1">
      <alignment horizontal="center" vertical="center" shrinkToFit="1"/>
    </xf>
    <xf numFmtId="49" fontId="89" fillId="0" borderId="0" xfId="93" applyNumberFormat="1" applyFont="1" applyFill="1" applyBorder="1" applyAlignment="1">
      <alignment horizontal="center" vertical="center"/>
    </xf>
    <xf numFmtId="0" fontId="56" fillId="0" borderId="0" xfId="93" applyFont="1" applyFill="1" applyBorder="1" applyAlignment="1">
      <alignment vertical="center"/>
    </xf>
    <xf numFmtId="0" fontId="81" fillId="0" borderId="17" xfId="0" applyFont="1" applyBorder="1" applyAlignment="1">
      <alignment horizontal="left" vertical="center" wrapText="1" shrinkToFit="1"/>
    </xf>
    <xf numFmtId="204" fontId="81" fillId="0" borderId="104" xfId="93" applyNumberFormat="1" applyFont="1" applyFill="1" applyBorder="1" applyAlignment="1">
      <alignment horizontal="right" vertical="center" shrinkToFit="1"/>
    </xf>
    <xf numFmtId="204" fontId="81" fillId="0" borderId="180" xfId="93" applyNumberFormat="1" applyFont="1" applyFill="1" applyBorder="1" applyAlignment="1">
      <alignment horizontal="right" vertical="center" shrinkToFit="1"/>
    </xf>
    <xf numFmtId="178" fontId="45" fillId="0" borderId="28" xfId="93" applyNumberFormat="1" applyFont="1" applyFill="1" applyBorder="1" applyAlignment="1">
      <alignment horizontal="left" vertical="center" wrapText="1" shrinkToFit="1"/>
    </xf>
    <xf numFmtId="178" fontId="81" fillId="0" borderId="94" xfId="93" applyNumberFormat="1" applyFont="1" applyFill="1" applyBorder="1" applyAlignment="1">
      <alignment horizontal="center" vertical="center" shrinkToFit="1"/>
    </xf>
    <xf numFmtId="182" fontId="81" fillId="0" borderId="104" xfId="93" applyNumberFormat="1" applyFont="1" applyFill="1" applyBorder="1" applyAlignment="1">
      <alignment horizontal="right" vertical="center" shrinkToFit="1"/>
    </xf>
    <xf numFmtId="182" fontId="81" fillId="0" borderId="180" xfId="93" applyNumberFormat="1" applyFont="1" applyFill="1" applyBorder="1" applyAlignment="1">
      <alignment horizontal="right" vertical="center" shrinkToFit="1"/>
    </xf>
    <xf numFmtId="49" fontId="45" fillId="0" borderId="190" xfId="93" applyNumberFormat="1" applyFont="1" applyFill="1" applyBorder="1" applyAlignment="1">
      <alignment horizontal="center" vertical="center"/>
    </xf>
    <xf numFmtId="178" fontId="45" fillId="0" borderId="21" xfId="93" applyNumberFormat="1" applyFont="1" applyFill="1" applyBorder="1" applyAlignment="1">
      <alignment horizontal="left" vertical="center" wrapText="1" shrinkToFit="1"/>
    </xf>
    <xf numFmtId="178" fontId="81" fillId="0" borderId="47" xfId="93" applyNumberFormat="1" applyFont="1" applyFill="1" applyBorder="1" applyAlignment="1">
      <alignment horizontal="center" vertical="center" shrinkToFit="1"/>
    </xf>
    <xf numFmtId="182" fontId="81" fillId="0" borderId="200" xfId="93" applyNumberFormat="1" applyFont="1" applyFill="1" applyBorder="1" applyAlignment="1">
      <alignment horizontal="right" vertical="center" shrinkToFit="1"/>
    </xf>
    <xf numFmtId="182" fontId="81" fillId="0" borderId="93" xfId="93" applyNumberFormat="1" applyFont="1" applyFill="1" applyBorder="1" applyAlignment="1">
      <alignment horizontal="right" vertical="center" shrinkToFit="1"/>
    </xf>
    <xf numFmtId="49" fontId="45" fillId="0" borderId="0" xfId="93" applyNumberFormat="1" applyFont="1" applyFill="1" applyBorder="1" applyAlignment="1">
      <alignment horizontal="center" vertical="center"/>
    </xf>
    <xf numFmtId="0" fontId="45" fillId="0" borderId="0" xfId="93" applyFont="1" applyFill="1" applyBorder="1" applyAlignment="1">
      <alignment vertical="center" shrinkToFit="1"/>
    </xf>
    <xf numFmtId="0" fontId="45" fillId="0" borderId="0" xfId="93" applyNumberFormat="1" applyFont="1" applyFill="1" applyBorder="1" applyAlignment="1">
      <alignment horizontal="right" vertical="center" shrinkToFit="1"/>
    </xf>
    <xf numFmtId="178" fontId="89" fillId="0" borderId="0" xfId="93" applyNumberFormat="1" applyFont="1" applyFill="1" applyBorder="1" applyAlignment="1">
      <alignment vertical="center" shrinkToFit="1"/>
    </xf>
    <xf numFmtId="1" fontId="45" fillId="0" borderId="0" xfId="93" applyNumberFormat="1" applyFont="1" applyFill="1" applyBorder="1" applyAlignment="1">
      <alignment horizontal="right" vertical="center" shrinkToFit="1"/>
    </xf>
    <xf numFmtId="1" fontId="89" fillId="0" borderId="0" xfId="93" applyNumberFormat="1" applyFont="1" applyFill="1" applyBorder="1" applyAlignment="1">
      <alignment vertical="center" shrinkToFit="1"/>
    </xf>
    <xf numFmtId="204" fontId="89" fillId="0" borderId="0" xfId="93" applyNumberFormat="1" applyFont="1" applyFill="1" applyBorder="1" applyAlignment="1">
      <alignment vertical="center" shrinkToFit="1"/>
    </xf>
    <xf numFmtId="0" fontId="55" fillId="0" borderId="0" xfId="93" applyFont="1" applyFill="1" applyAlignment="1">
      <alignment vertical="center"/>
    </xf>
    <xf numFmtId="0" fontId="87" fillId="0" borderId="0" xfId="93" applyFont="1" applyFill="1" applyAlignment="1">
      <alignment vertical="center" shrinkToFit="1"/>
    </xf>
    <xf numFmtId="0" fontId="55" fillId="0" borderId="0" xfId="93" applyFont="1" applyFill="1" applyAlignment="1">
      <alignment vertical="center" shrinkToFit="1"/>
    </xf>
    <xf numFmtId="0" fontId="45" fillId="0" borderId="0" xfId="93" applyFont="1" applyFill="1" applyAlignment="1">
      <alignment horizontal="right" vertical="center"/>
    </xf>
    <xf numFmtId="178" fontId="45" fillId="0" borderId="0" xfId="93" applyNumberFormat="1" applyFont="1" applyFill="1" applyAlignment="1">
      <alignment horizontal="right" vertical="center"/>
    </xf>
    <xf numFmtId="178" fontId="45" fillId="0" borderId="0" xfId="93" applyNumberFormat="1" applyFont="1" applyFill="1" applyAlignment="1">
      <alignment horizontal="center" vertical="center"/>
    </xf>
    <xf numFmtId="178" fontId="45" fillId="0" borderId="0" xfId="93" applyNumberFormat="1" applyFont="1" applyFill="1" applyAlignment="1">
      <alignment vertical="center"/>
    </xf>
    <xf numFmtId="0" fontId="45" fillId="0" borderId="0" xfId="93" applyFont="1" applyFill="1" applyAlignment="1">
      <alignment horizontal="center" vertical="center"/>
    </xf>
    <xf numFmtId="178" fontId="45" fillId="0" borderId="0" xfId="93" applyNumberFormat="1" applyFont="1" applyFill="1" applyBorder="1" applyAlignment="1">
      <alignment vertical="center"/>
    </xf>
    <xf numFmtId="204" fontId="45" fillId="0" borderId="0" xfId="93" applyNumberFormat="1" applyFont="1" applyFill="1" applyAlignment="1">
      <alignment horizontal="center" vertical="center"/>
    </xf>
    <xf numFmtId="0" fontId="45" fillId="0" borderId="0" xfId="93" applyFont="1" applyFill="1" applyBorder="1" applyAlignment="1">
      <alignment vertical="center"/>
    </xf>
    <xf numFmtId="184" fontId="89" fillId="0" borderId="0" xfId="93" applyNumberFormat="1" applyFont="1" applyFill="1" applyBorder="1" applyAlignment="1">
      <alignment horizontal="right" vertical="center" shrinkToFit="1"/>
    </xf>
    <xf numFmtId="184" fontId="89" fillId="0" borderId="0" xfId="93" applyNumberFormat="1" applyFont="1" applyFill="1" applyBorder="1" applyAlignment="1">
      <alignment vertical="center" shrinkToFit="1"/>
    </xf>
    <xf numFmtId="0" fontId="55" fillId="0" borderId="0" xfId="93" applyFont="1" applyFill="1" applyBorder="1" applyAlignment="1">
      <alignment vertical="center"/>
    </xf>
    <xf numFmtId="0" fontId="55" fillId="0" borderId="0" xfId="93" applyFont="1" applyFill="1" applyBorder="1" applyAlignment="1">
      <alignment vertical="center" shrinkToFit="1"/>
    </xf>
    <xf numFmtId="0" fontId="45" fillId="0" borderId="0" xfId="93" applyFont="1" applyFill="1" applyBorder="1" applyAlignment="1">
      <alignment horizontal="right" vertical="center"/>
    </xf>
    <xf numFmtId="178" fontId="45" fillId="0" borderId="0" xfId="93" applyNumberFormat="1" applyFont="1" applyFill="1" applyBorder="1" applyAlignment="1">
      <alignment horizontal="right" vertical="center"/>
    </xf>
    <xf numFmtId="178" fontId="45" fillId="0" borderId="0" xfId="93" applyNumberFormat="1" applyFont="1" applyFill="1" applyBorder="1" applyAlignment="1">
      <alignment horizontal="center" vertical="center"/>
    </xf>
    <xf numFmtId="0" fontId="45" fillId="0" borderId="0" xfId="93" applyFont="1" applyFill="1" applyBorder="1" applyAlignment="1">
      <alignment horizontal="center" vertical="center"/>
    </xf>
    <xf numFmtId="210" fontId="81" fillId="0" borderId="104" xfId="93" applyNumberFormat="1" applyFont="1" applyFill="1" applyBorder="1" applyAlignment="1">
      <alignment horizontal="right" vertical="center" shrinkToFit="1"/>
    </xf>
    <xf numFmtId="185" fontId="81" fillId="0" borderId="200" xfId="93" applyNumberFormat="1" applyFont="1" applyFill="1" applyBorder="1" applyAlignment="1">
      <alignment horizontal="right" vertical="center" shrinkToFit="1"/>
    </xf>
    <xf numFmtId="185" fontId="81" fillId="0" borderId="93" xfId="93" applyNumberFormat="1" applyFont="1" applyFill="1" applyBorder="1" applyAlignment="1">
      <alignment horizontal="right" vertical="center" shrinkToFit="1"/>
    </xf>
    <xf numFmtId="49" fontId="90" fillId="0" borderId="0" xfId="93" applyNumberFormat="1" applyFont="1" applyFill="1" applyAlignment="1">
      <alignment horizontal="center" vertical="center" wrapText="1"/>
    </xf>
    <xf numFmtId="0" fontId="90" fillId="0" borderId="0" xfId="93" applyFont="1" applyFill="1" applyAlignment="1">
      <alignment vertical="center" shrinkToFit="1"/>
    </xf>
    <xf numFmtId="0" fontId="86" fillId="0" borderId="0" xfId="0" applyFont="1">
      <alignment vertical="center"/>
    </xf>
    <xf numFmtId="0" fontId="91" fillId="0" borderId="0" xfId="0" applyFont="1">
      <alignment vertical="center"/>
    </xf>
    <xf numFmtId="0" fontId="92" fillId="0" borderId="0" xfId="0" applyFont="1" applyAlignment="1">
      <alignment vertical="center" wrapText="1"/>
    </xf>
    <xf numFmtId="211" fontId="31" fillId="0" borderId="194" xfId="0" applyNumberFormat="1" applyFont="1" applyFill="1" applyBorder="1" applyAlignment="1">
      <alignment horizontal="left" vertical="center" shrinkToFit="1"/>
    </xf>
    <xf numFmtId="212" fontId="31" fillId="0" borderId="194" xfId="0" applyNumberFormat="1" applyFont="1" applyFill="1" applyBorder="1" applyAlignment="1">
      <alignment horizontal="left" vertical="center" shrinkToFit="1"/>
    </xf>
    <xf numFmtId="213" fontId="31" fillId="0" borderId="194" xfId="93" applyNumberFormat="1" applyFont="1" applyFill="1" applyBorder="1" applyAlignment="1">
      <alignment horizontal="left" vertical="center" shrinkToFit="1"/>
    </xf>
    <xf numFmtId="0" fontId="95" fillId="0" borderId="0" xfId="0" applyFont="1">
      <alignment vertical="center"/>
    </xf>
    <xf numFmtId="0" fontId="68" fillId="0" borderId="0" xfId="87" applyFont="1" applyAlignment="1">
      <alignment horizontal="left" vertical="center"/>
    </xf>
    <xf numFmtId="0" fontId="31" fillId="44" borderId="0" xfId="87" applyFont="1" applyFill="1">
      <alignment vertical="center"/>
    </xf>
    <xf numFmtId="0" fontId="31" fillId="0" borderId="0" xfId="87" applyFont="1" applyAlignment="1">
      <alignment vertical="top"/>
    </xf>
    <xf numFmtId="0" fontId="100" fillId="0" borderId="0" xfId="1" applyFont="1" applyFill="1" applyBorder="1" applyAlignment="1">
      <alignment horizontal="left"/>
    </xf>
    <xf numFmtId="0" fontId="99" fillId="0" borderId="13" xfId="1" applyFont="1" applyBorder="1" applyAlignment="1">
      <alignment vertical="center"/>
    </xf>
    <xf numFmtId="0" fontId="100" fillId="0" borderId="13" xfId="1" applyFont="1" applyFill="1" applyBorder="1" applyAlignment="1">
      <alignment horizontal="left"/>
    </xf>
    <xf numFmtId="0" fontId="99" fillId="0" borderId="22" xfId="1" applyFont="1" applyFill="1" applyBorder="1" applyAlignment="1">
      <alignment horizontal="center" vertical="center"/>
    </xf>
    <xf numFmtId="0" fontId="100" fillId="0" borderId="13" xfId="1" applyFont="1" applyBorder="1" applyAlignment="1">
      <alignment horizontal="left"/>
    </xf>
    <xf numFmtId="0" fontId="101" fillId="0" borderId="15" xfId="0" applyFont="1" applyBorder="1" applyAlignment="1">
      <alignment horizontal="left" vertical="center" shrinkToFit="1"/>
    </xf>
    <xf numFmtId="0" fontId="61" fillId="0" borderId="15" xfId="0" applyFont="1" applyBorder="1" applyAlignment="1">
      <alignment vertical="center"/>
    </xf>
    <xf numFmtId="176" fontId="87" fillId="0" borderId="4" xfId="92" applyNumberFormat="1" applyFont="1" applyBorder="1">
      <alignment vertical="center"/>
    </xf>
    <xf numFmtId="176" fontId="61" fillId="0" borderId="8" xfId="92" applyNumberFormat="1" applyFont="1" applyBorder="1" applyAlignment="1">
      <alignment horizontal="center" vertical="center"/>
    </xf>
    <xf numFmtId="176" fontId="87" fillId="0" borderId="6" xfId="92" applyNumberFormat="1" applyFont="1" applyBorder="1">
      <alignment vertical="center"/>
    </xf>
    <xf numFmtId="176" fontId="87" fillId="0" borderId="5" xfId="92" applyNumberFormat="1" applyFont="1" applyBorder="1">
      <alignment vertical="center"/>
    </xf>
    <xf numFmtId="176" fontId="61" fillId="0" borderId="9" xfId="92" applyNumberFormat="1" applyFont="1" applyBorder="1" applyAlignment="1">
      <alignment horizontal="center" vertical="center"/>
    </xf>
    <xf numFmtId="176" fontId="87" fillId="0" borderId="7" xfId="92" applyNumberFormat="1" applyFont="1" applyBorder="1">
      <alignment vertical="center"/>
    </xf>
    <xf numFmtId="176" fontId="87" fillId="0" borderId="220" xfId="92" applyNumberFormat="1" applyFont="1" applyBorder="1">
      <alignment vertical="center"/>
    </xf>
    <xf numFmtId="176" fontId="87" fillId="0" borderId="4" xfId="92" applyNumberFormat="1" applyFont="1" applyBorder="1" applyAlignment="1">
      <alignment vertical="center"/>
    </xf>
    <xf numFmtId="176" fontId="87" fillId="0" borderId="6" xfId="92" applyNumberFormat="1" applyFont="1" applyBorder="1" applyAlignment="1">
      <alignment vertical="center" shrinkToFit="1"/>
    </xf>
    <xf numFmtId="176" fontId="87" fillId="0" borderId="5" xfId="92" applyNumberFormat="1" applyFont="1" applyBorder="1" applyAlignment="1">
      <alignment vertical="center" shrinkToFit="1"/>
    </xf>
    <xf numFmtId="176" fontId="83" fillId="0" borderId="6" xfId="92" applyNumberFormat="1" applyFont="1" applyBorder="1">
      <alignment vertical="center"/>
    </xf>
    <xf numFmtId="176" fontId="83" fillId="0" borderId="5" xfId="92" applyNumberFormat="1" applyFont="1" applyBorder="1" applyAlignment="1">
      <alignment vertical="center" shrinkToFit="1"/>
    </xf>
    <xf numFmtId="204" fontId="87" fillId="0" borderId="4" xfId="0" applyNumberFormat="1" applyFont="1" applyBorder="1">
      <alignment vertical="center"/>
    </xf>
    <xf numFmtId="204" fontId="61" fillId="0" borderId="8" xfId="0" applyNumberFormat="1" applyFont="1" applyBorder="1" applyAlignment="1">
      <alignment horizontal="center" vertical="center"/>
    </xf>
    <xf numFmtId="204" fontId="87" fillId="0" borderId="90" xfId="0" applyNumberFormat="1" applyFont="1" applyBorder="1">
      <alignment vertical="center"/>
    </xf>
    <xf numFmtId="204" fontId="87" fillId="0" borderId="8" xfId="0" applyNumberFormat="1" applyFont="1" applyBorder="1">
      <alignment vertical="center"/>
    </xf>
    <xf numFmtId="204" fontId="87" fillId="0" borderId="6" xfId="0" applyNumberFormat="1" applyFont="1" applyBorder="1">
      <alignment vertical="center"/>
    </xf>
    <xf numFmtId="204" fontId="87" fillId="0" borderId="5" xfId="0" applyNumberFormat="1" applyFont="1" applyBorder="1">
      <alignment vertical="center"/>
    </xf>
    <xf numFmtId="204" fontId="61" fillId="0" borderId="9" xfId="0" applyNumberFormat="1" applyFont="1" applyBorder="1" applyAlignment="1">
      <alignment horizontal="center" vertical="center"/>
    </xf>
    <xf numFmtId="204" fontId="87" fillId="0" borderId="47" xfId="0" applyNumberFormat="1" applyFont="1" applyBorder="1">
      <alignment vertical="center"/>
    </xf>
    <xf numFmtId="204" fontId="87" fillId="0" borderId="9" xfId="0" applyNumberFormat="1" applyFont="1" applyBorder="1">
      <alignment vertical="center"/>
    </xf>
    <xf numFmtId="204" fontId="87" fillId="0" borderId="7" xfId="0" applyNumberFormat="1" applyFont="1" applyBorder="1">
      <alignment vertical="center"/>
    </xf>
    <xf numFmtId="204" fontId="87" fillId="0" borderId="4" xfId="0" applyNumberFormat="1" applyFont="1" applyBorder="1" applyAlignment="1">
      <alignment vertical="center"/>
    </xf>
    <xf numFmtId="204" fontId="87" fillId="0" borderId="90" xfId="0" applyNumberFormat="1" applyFont="1" applyBorder="1" applyAlignment="1">
      <alignment vertical="center" shrinkToFit="1"/>
    </xf>
    <xf numFmtId="204" fontId="87" fillId="0" borderId="8" xfId="0" applyNumberFormat="1" applyFont="1" applyBorder="1" applyAlignment="1">
      <alignment vertical="center"/>
    </xf>
    <xf numFmtId="204" fontId="87" fillId="0" borderId="6" xfId="0" applyNumberFormat="1" applyFont="1" applyBorder="1" applyAlignment="1">
      <alignment vertical="center" shrinkToFit="1"/>
    </xf>
    <xf numFmtId="204" fontId="87" fillId="0" borderId="5" xfId="0" applyNumberFormat="1" applyFont="1" applyBorder="1" applyAlignment="1">
      <alignment vertical="center" shrinkToFit="1"/>
    </xf>
    <xf numFmtId="204" fontId="87" fillId="0" borderId="9" xfId="0" applyNumberFormat="1" applyFont="1" applyBorder="1" applyAlignment="1">
      <alignment vertical="center" shrinkToFit="1"/>
    </xf>
    <xf numFmtId="176" fontId="87" fillId="0" borderId="90" xfId="92" applyNumberFormat="1" applyFont="1" applyBorder="1">
      <alignment vertical="center"/>
    </xf>
    <xf numFmtId="176" fontId="87" fillId="0" borderId="8" xfId="92" applyNumberFormat="1" applyFont="1" applyBorder="1">
      <alignment vertical="center"/>
    </xf>
    <xf numFmtId="176" fontId="87" fillId="0" borderId="47" xfId="92" applyNumberFormat="1" applyFont="1" applyBorder="1">
      <alignment vertical="center"/>
    </xf>
    <xf numFmtId="176" fontId="87" fillId="0" borderId="9" xfId="92" applyNumberFormat="1" applyFont="1" applyBorder="1">
      <alignment vertical="center"/>
    </xf>
    <xf numFmtId="176" fontId="87" fillId="0" borderId="90" xfId="92" applyNumberFormat="1" applyFont="1" applyBorder="1" applyAlignment="1">
      <alignment vertical="center" shrinkToFit="1"/>
    </xf>
    <xf numFmtId="176" fontId="87" fillId="0" borderId="8" xfId="92" applyNumberFormat="1" applyFont="1" applyBorder="1" applyAlignment="1">
      <alignment vertical="center"/>
    </xf>
    <xf numFmtId="176" fontId="87" fillId="0" borderId="9" xfId="92" applyNumberFormat="1" applyFont="1" applyBorder="1" applyAlignment="1">
      <alignment vertical="center" shrinkToFit="1"/>
    </xf>
    <xf numFmtId="176" fontId="83" fillId="0" borderId="90" xfId="92" applyNumberFormat="1" applyFont="1" applyBorder="1">
      <alignment vertical="center"/>
    </xf>
    <xf numFmtId="0" fontId="61" fillId="0" borderId="0" xfId="0" applyFont="1">
      <alignment vertical="center"/>
    </xf>
    <xf numFmtId="0" fontId="103" fillId="0" borderId="194" xfId="0" applyFont="1" applyFill="1" applyBorder="1" applyAlignment="1">
      <alignment horizontal="center" vertical="center" wrapText="1"/>
    </xf>
    <xf numFmtId="0" fontId="103" fillId="0" borderId="0" xfId="0" applyFont="1" applyAlignment="1">
      <alignment horizontal="left" vertical="center"/>
    </xf>
    <xf numFmtId="0" fontId="72" fillId="0" borderId="0" xfId="0" applyFont="1">
      <alignment vertical="center"/>
    </xf>
    <xf numFmtId="176" fontId="61" fillId="0" borderId="221" xfId="92" applyNumberFormat="1" applyFont="1" applyBorder="1" applyAlignment="1">
      <alignment horizontal="center" vertical="center"/>
    </xf>
    <xf numFmtId="176" fontId="87" fillId="0" borderId="220" xfId="92" applyNumberFormat="1" applyFont="1" applyBorder="1" applyAlignment="1">
      <alignment vertical="center" shrinkToFit="1"/>
    </xf>
    <xf numFmtId="0" fontId="87" fillId="0" borderId="0" xfId="0" applyFont="1" applyFill="1">
      <alignment vertical="center"/>
    </xf>
    <xf numFmtId="0" fontId="61" fillId="0" borderId="0" xfId="0" applyFont="1" applyFill="1">
      <alignment vertical="center"/>
    </xf>
    <xf numFmtId="0" fontId="61" fillId="0" borderId="0" xfId="0" applyFont="1" applyAlignment="1">
      <alignment horizontal="left" vertical="center"/>
    </xf>
    <xf numFmtId="184" fontId="87" fillId="0" borderId="4" xfId="92" applyNumberFormat="1" applyFont="1" applyBorder="1">
      <alignment vertical="center"/>
    </xf>
    <xf numFmtId="184" fontId="61" fillId="0" borderId="8" xfId="92" applyNumberFormat="1" applyFont="1" applyBorder="1" applyAlignment="1">
      <alignment horizontal="center" vertical="center"/>
    </xf>
    <xf numFmtId="184" fontId="87" fillId="0" borderId="6" xfId="92" applyNumberFormat="1" applyFont="1" applyBorder="1">
      <alignment vertical="center"/>
    </xf>
    <xf numFmtId="184" fontId="87" fillId="0" borderId="5" xfId="92" applyNumberFormat="1" applyFont="1" applyBorder="1">
      <alignment vertical="center"/>
    </xf>
    <xf numFmtId="184" fontId="61" fillId="0" borderId="9" xfId="92" applyNumberFormat="1" applyFont="1" applyBorder="1" applyAlignment="1">
      <alignment horizontal="center" vertical="center"/>
    </xf>
    <xf numFmtId="184" fontId="87" fillId="0" borderId="7" xfId="92" applyNumberFormat="1" applyFont="1" applyBorder="1">
      <alignment vertical="center"/>
    </xf>
    <xf numFmtId="184" fontId="87" fillId="0" borderId="220" xfId="92" applyNumberFormat="1" applyFont="1" applyBorder="1">
      <alignment vertical="center"/>
    </xf>
    <xf numFmtId="184" fontId="87" fillId="0" borderId="4" xfId="92" applyNumberFormat="1" applyFont="1" applyBorder="1" applyAlignment="1">
      <alignment vertical="center"/>
    </xf>
    <xf numFmtId="184" fontId="87" fillId="0" borderId="6" xfId="92" applyNumberFormat="1" applyFont="1" applyBorder="1" applyAlignment="1">
      <alignment vertical="center" shrinkToFit="1"/>
    </xf>
    <xf numFmtId="184" fontId="87" fillId="0" borderId="5" xfId="92" applyNumberFormat="1" applyFont="1" applyBorder="1" applyAlignment="1">
      <alignment vertical="center" shrinkToFit="1"/>
    </xf>
    <xf numFmtId="176" fontId="103" fillId="0" borderId="222" xfId="0" applyNumberFormat="1" applyFont="1" applyBorder="1" applyAlignment="1">
      <alignment horizontal="right" vertical="center"/>
    </xf>
    <xf numFmtId="179" fontId="103" fillId="0" borderId="194" xfId="0" applyNumberFormat="1" applyFont="1" applyBorder="1" applyAlignment="1">
      <alignment horizontal="right" vertical="center"/>
    </xf>
    <xf numFmtId="176" fontId="103" fillId="0" borderId="194" xfId="0" applyNumberFormat="1" applyFont="1" applyBorder="1" applyAlignment="1">
      <alignment horizontal="right" vertical="center"/>
    </xf>
    <xf numFmtId="176" fontId="103" fillId="34" borderId="194" xfId="0" applyNumberFormat="1" applyFont="1" applyFill="1" applyBorder="1" applyAlignment="1" applyProtection="1">
      <alignment vertical="center"/>
      <protection locked="0"/>
    </xf>
    <xf numFmtId="179" fontId="103" fillId="34" borderId="194" xfId="0" applyNumberFormat="1" applyFont="1" applyFill="1" applyBorder="1" applyAlignment="1" applyProtection="1">
      <alignment vertical="center"/>
      <protection locked="0"/>
    </xf>
    <xf numFmtId="201" fontId="103" fillId="34" borderId="194" xfId="0" applyNumberFormat="1" applyFont="1" applyFill="1" applyBorder="1" applyAlignment="1" applyProtection="1">
      <alignment vertical="center"/>
      <protection locked="0"/>
    </xf>
    <xf numFmtId="203" fontId="103" fillId="34" borderId="194" xfId="0" applyNumberFormat="1" applyFont="1" applyFill="1" applyBorder="1" applyAlignment="1" applyProtection="1">
      <alignment vertical="center"/>
      <protection locked="0"/>
    </xf>
    <xf numFmtId="176" fontId="61" fillId="33" borderId="10" xfId="92" applyNumberFormat="1" applyFont="1" applyFill="1" applyBorder="1" applyAlignment="1">
      <alignment horizontal="center" vertical="center"/>
    </xf>
    <xf numFmtId="178" fontId="81" fillId="0" borderId="200" xfId="93" applyNumberFormat="1" applyFont="1" applyFill="1" applyBorder="1" applyAlignment="1">
      <alignment horizontal="right" vertical="center" shrinkToFit="1"/>
    </xf>
    <xf numFmtId="178" fontId="81" fillId="0" borderId="93" xfId="93" applyNumberFormat="1" applyFont="1" applyFill="1" applyBorder="1" applyAlignment="1">
      <alignment horizontal="right" vertical="center" shrinkToFit="1"/>
    </xf>
    <xf numFmtId="0" fontId="100" fillId="0" borderId="12" xfId="1" applyFont="1" applyBorder="1" applyAlignment="1">
      <alignment horizontal="left"/>
    </xf>
    <xf numFmtId="0" fontId="108" fillId="0" borderId="0" xfId="0" applyFont="1">
      <alignment vertical="center"/>
    </xf>
    <xf numFmtId="0" fontId="85" fillId="0" borderId="0" xfId="0" applyFont="1" applyAlignment="1">
      <alignment vertical="top"/>
    </xf>
    <xf numFmtId="0" fontId="76" fillId="0" borderId="234" xfId="87" applyFont="1" applyFill="1" applyBorder="1" applyAlignment="1">
      <alignment horizontal="center" vertical="center"/>
    </xf>
    <xf numFmtId="0" fontId="77" fillId="0" borderId="46" xfId="87" applyFont="1" applyFill="1" applyBorder="1" applyAlignment="1">
      <alignment horizontal="center" vertical="center"/>
    </xf>
    <xf numFmtId="0" fontId="77" fillId="0" borderId="17" xfId="87" applyFont="1" applyFill="1" applyBorder="1" applyAlignment="1">
      <alignment horizontal="center" vertical="center"/>
    </xf>
    <xf numFmtId="0" fontId="77" fillId="0" borderId="104" xfId="87" applyFont="1" applyFill="1" applyBorder="1" applyAlignment="1">
      <alignment horizontal="center" vertical="center"/>
    </xf>
    <xf numFmtId="0" fontId="77" fillId="0" borderId="166" xfId="87" applyFont="1" applyFill="1" applyBorder="1" applyAlignment="1">
      <alignment horizontal="center" vertical="center"/>
    </xf>
    <xf numFmtId="0" fontId="77" fillId="0" borderId="33" xfId="87" applyFont="1" applyFill="1" applyBorder="1" applyAlignment="1">
      <alignment horizontal="center" vertical="center"/>
    </xf>
    <xf numFmtId="0" fontId="77" fillId="0" borderId="200" xfId="87" applyFont="1" applyFill="1" applyBorder="1" applyAlignment="1">
      <alignment horizontal="center" vertical="center"/>
    </xf>
    <xf numFmtId="0" fontId="77" fillId="0" borderId="31" xfId="87" applyFont="1" applyFill="1" applyBorder="1" applyAlignment="1">
      <alignment horizontal="center" vertical="center"/>
    </xf>
    <xf numFmtId="0" fontId="77" fillId="0" borderId="107" xfId="87" applyFont="1" applyFill="1" applyBorder="1" applyAlignment="1">
      <alignment horizontal="center" vertical="center"/>
    </xf>
    <xf numFmtId="214" fontId="2" fillId="0" borderId="0" xfId="0" applyNumberFormat="1" applyFont="1">
      <alignment vertical="center"/>
    </xf>
    <xf numFmtId="0" fontId="110" fillId="0" borderId="0" xfId="87" applyFont="1" applyFill="1" applyBorder="1" applyAlignment="1">
      <alignment horizontal="right" vertical="center" shrinkToFit="1"/>
    </xf>
    <xf numFmtId="0" fontId="53" fillId="0" borderId="0" xfId="87" applyFont="1" applyAlignment="1">
      <alignment horizontal="right" vertical="center" shrinkToFit="1"/>
    </xf>
    <xf numFmtId="0" fontId="49" fillId="0" borderId="0" xfId="93" applyFont="1" applyFill="1" applyBorder="1" applyAlignment="1">
      <alignment vertical="center"/>
    </xf>
    <xf numFmtId="0" fontId="31" fillId="0" borderId="0" xfId="93" applyFont="1" applyFill="1" applyBorder="1" applyAlignment="1">
      <alignment vertical="center"/>
    </xf>
    <xf numFmtId="0" fontId="54" fillId="0" borderId="0" xfId="93" applyFont="1" applyFill="1" applyBorder="1" applyAlignment="1">
      <alignment horizontal="right" vertical="center"/>
    </xf>
    <xf numFmtId="0" fontId="54" fillId="0" borderId="0" xfId="93" applyFont="1" applyFill="1" applyBorder="1" applyAlignment="1">
      <alignment horizontal="center" vertical="center"/>
    </xf>
    <xf numFmtId="49" fontId="106" fillId="0" borderId="0" xfId="93" applyNumberFormat="1" applyFont="1" applyFill="1" applyAlignment="1">
      <alignment horizontal="left" vertical="center" wrapText="1"/>
    </xf>
    <xf numFmtId="184" fontId="45" fillId="0" borderId="0" xfId="93" applyNumberFormat="1" applyFont="1" applyFill="1" applyBorder="1" applyAlignment="1">
      <alignment horizontal="center" vertical="center"/>
    </xf>
    <xf numFmtId="179" fontId="45" fillId="0" borderId="0" xfId="93" applyNumberFormat="1" applyFont="1" applyFill="1" applyBorder="1" applyAlignment="1">
      <alignment horizontal="center" vertical="center"/>
    </xf>
    <xf numFmtId="179" fontId="45" fillId="0" borderId="0" xfId="93" applyNumberFormat="1" applyFont="1" applyFill="1" applyBorder="1" applyAlignment="1">
      <alignment horizontal="right" vertical="center"/>
    </xf>
    <xf numFmtId="179" fontId="45" fillId="0" borderId="0" xfId="88" applyNumberFormat="1" applyFont="1" applyFill="1" applyBorder="1" applyAlignment="1">
      <alignment horizontal="center" vertical="center"/>
    </xf>
    <xf numFmtId="178" fontId="45" fillId="0" borderId="0" xfId="88" applyNumberFormat="1" applyFont="1" applyFill="1" applyBorder="1" applyAlignment="1">
      <alignment horizontal="center" vertical="center"/>
    </xf>
    <xf numFmtId="0" fontId="55" fillId="0" borderId="0" xfId="93" applyFont="1" applyFill="1" applyAlignment="1">
      <alignment vertical="center" wrapText="1"/>
    </xf>
    <xf numFmtId="0" fontId="45" fillId="0" borderId="0" xfId="93" applyFont="1" applyFill="1" applyAlignment="1">
      <alignment horizontal="center" vertical="center" wrapText="1"/>
    </xf>
    <xf numFmtId="0" fontId="45" fillId="0" borderId="236" xfId="93" applyFont="1" applyFill="1" applyBorder="1" applyAlignment="1">
      <alignment horizontal="center" vertical="center" shrinkToFit="1"/>
    </xf>
    <xf numFmtId="0" fontId="90" fillId="0" borderId="0" xfId="93" applyFont="1" applyFill="1" applyAlignment="1">
      <alignment horizontal="center" vertical="center"/>
    </xf>
    <xf numFmtId="49" fontId="45" fillId="0" borderId="218" xfId="93" applyNumberFormat="1" applyFont="1" applyFill="1" applyBorder="1" applyAlignment="1">
      <alignment horizontal="center" vertical="center" shrinkToFit="1"/>
    </xf>
    <xf numFmtId="0" fontId="45" fillId="0" borderId="46" xfId="93" applyFont="1" applyFill="1" applyBorder="1" applyAlignment="1">
      <alignment vertical="center" shrinkToFit="1"/>
    </xf>
    <xf numFmtId="0" fontId="45" fillId="0" borderId="46" xfId="93" applyFont="1" applyFill="1" applyBorder="1" applyAlignment="1">
      <alignment horizontal="center" vertical="center" shrinkToFit="1"/>
    </xf>
    <xf numFmtId="210" fontId="45" fillId="0" borderId="46" xfId="93" applyNumberFormat="1" applyFont="1" applyFill="1" applyBorder="1" applyAlignment="1">
      <alignment horizontal="center" vertical="center" shrinkToFit="1"/>
    </xf>
    <xf numFmtId="210" fontId="45" fillId="0" borderId="221" xfId="93" applyNumberFormat="1" applyFont="1" applyFill="1" applyBorder="1" applyAlignment="1">
      <alignment horizontal="center" vertical="center" shrinkToFit="1"/>
    </xf>
    <xf numFmtId="210" fontId="45" fillId="0" borderId="221" xfId="88" applyNumberFormat="1" applyFont="1" applyFill="1" applyBorder="1" applyAlignment="1">
      <alignment horizontal="center" vertical="center" shrinkToFit="1"/>
    </xf>
    <xf numFmtId="210" fontId="45" fillId="0" borderId="46" xfId="88" applyNumberFormat="1" applyFont="1" applyFill="1" applyBorder="1" applyAlignment="1">
      <alignment horizontal="center" vertical="center" shrinkToFit="1"/>
    </xf>
    <xf numFmtId="210" fontId="45" fillId="0" borderId="221" xfId="93" applyNumberFormat="1" applyFont="1" applyFill="1" applyBorder="1" applyAlignment="1">
      <alignment horizontal="right" vertical="center" shrinkToFit="1"/>
    </xf>
    <xf numFmtId="210" fontId="45" fillId="0" borderId="220" xfId="88" applyNumberFormat="1" applyFont="1" applyFill="1" applyBorder="1" applyAlignment="1">
      <alignment horizontal="center" vertical="center" shrinkToFit="1"/>
    </xf>
    <xf numFmtId="49" fontId="45" fillId="0" borderId="73" xfId="93" applyNumberFormat="1" applyFont="1" applyFill="1" applyBorder="1" applyAlignment="1">
      <alignment horizontal="center" vertical="center" shrinkToFit="1"/>
    </xf>
    <xf numFmtId="0" fontId="45" fillId="0" borderId="17" xfId="93" applyFont="1" applyFill="1" applyBorder="1" applyAlignment="1">
      <alignment vertical="center" shrinkToFit="1"/>
    </xf>
    <xf numFmtId="0" fontId="45" fillId="0" borderId="17" xfId="93" applyFont="1" applyFill="1" applyBorder="1" applyAlignment="1">
      <alignment horizontal="center" vertical="center" shrinkToFit="1"/>
    </xf>
    <xf numFmtId="210" fontId="45" fillId="0" borderId="17" xfId="93" applyNumberFormat="1" applyFont="1" applyFill="1" applyBorder="1" applyAlignment="1">
      <alignment horizontal="center" vertical="center" shrinkToFit="1"/>
    </xf>
    <xf numFmtId="210" fontId="45" fillId="0" borderId="18" xfId="93" applyNumberFormat="1" applyFont="1" applyFill="1" applyBorder="1" applyAlignment="1">
      <alignment horizontal="center" vertical="center" shrinkToFit="1"/>
    </xf>
    <xf numFmtId="210" fontId="45" fillId="0" borderId="18" xfId="88" applyNumberFormat="1" applyFont="1" applyFill="1" applyBorder="1" applyAlignment="1">
      <alignment horizontal="center" vertical="center" shrinkToFit="1"/>
    </xf>
    <xf numFmtId="210" fontId="45" fillId="0" borderId="17" xfId="88" applyNumberFormat="1" applyFont="1" applyFill="1" applyBorder="1" applyAlignment="1">
      <alignment horizontal="center" vertical="center" shrinkToFit="1"/>
    </xf>
    <xf numFmtId="210" fontId="45" fillId="0" borderId="18" xfId="93" applyNumberFormat="1" applyFont="1" applyFill="1" applyBorder="1" applyAlignment="1">
      <alignment horizontal="right" vertical="center" shrinkToFit="1"/>
    </xf>
    <xf numFmtId="210" fontId="45" fillId="0" borderId="19" xfId="88" applyNumberFormat="1" applyFont="1" applyFill="1" applyBorder="1" applyAlignment="1">
      <alignment horizontal="center" vertical="center" shrinkToFit="1"/>
    </xf>
    <xf numFmtId="0" fontId="112" fillId="0" borderId="0" xfId="93" applyFont="1" applyFill="1" applyAlignment="1">
      <alignment vertical="center"/>
    </xf>
    <xf numFmtId="0" fontId="45" fillId="0" borderId="21" xfId="93" applyFont="1" applyFill="1" applyBorder="1" applyAlignment="1">
      <alignment vertical="center" shrinkToFit="1"/>
    </xf>
    <xf numFmtId="0" fontId="45" fillId="0" borderId="21" xfId="93" applyFont="1" applyFill="1" applyBorder="1" applyAlignment="1">
      <alignment horizontal="center" vertical="center" shrinkToFit="1"/>
    </xf>
    <xf numFmtId="210" fontId="45" fillId="0" borderId="21" xfId="93" applyNumberFormat="1" applyFont="1" applyFill="1" applyBorder="1" applyAlignment="1">
      <alignment horizontal="center" vertical="center" shrinkToFit="1"/>
    </xf>
    <xf numFmtId="210" fontId="45" fillId="0" borderId="7" xfId="88" applyNumberFormat="1" applyFont="1" applyFill="1" applyBorder="1" applyAlignment="1">
      <alignment horizontal="center" vertical="center" shrinkToFit="1"/>
    </xf>
    <xf numFmtId="49" fontId="45" fillId="0" borderId="0" xfId="93" applyNumberFormat="1" applyFont="1" applyFill="1" applyBorder="1" applyAlignment="1">
      <alignment horizontal="center" vertical="center" shrinkToFit="1"/>
    </xf>
    <xf numFmtId="0" fontId="45" fillId="0" borderId="0" xfId="93" applyFont="1" applyFill="1" applyBorder="1" applyAlignment="1">
      <alignment horizontal="center" vertical="center" shrinkToFit="1"/>
    </xf>
    <xf numFmtId="184" fontId="45" fillId="0" borderId="0" xfId="93" applyNumberFormat="1" applyFont="1" applyFill="1" applyBorder="1" applyAlignment="1">
      <alignment horizontal="center" vertical="center" shrinkToFit="1"/>
    </xf>
    <xf numFmtId="184" fontId="45" fillId="0" borderId="0" xfId="93" applyNumberFormat="1" applyFont="1" applyFill="1" applyBorder="1" applyAlignment="1">
      <alignment horizontal="right" vertical="center" shrinkToFit="1"/>
    </xf>
    <xf numFmtId="184" fontId="45" fillId="0" borderId="0" xfId="88" applyNumberFormat="1" applyFont="1" applyFill="1" applyBorder="1" applyAlignment="1">
      <alignment horizontal="center" vertical="center" shrinkToFit="1"/>
    </xf>
    <xf numFmtId="49" fontId="90" fillId="0" borderId="0" xfId="93" applyNumberFormat="1" applyFont="1" applyFill="1" applyBorder="1" applyAlignment="1">
      <alignment horizontal="center" vertical="center" shrinkToFit="1"/>
    </xf>
    <xf numFmtId="178" fontId="45" fillId="0" borderId="0" xfId="93" applyNumberFormat="1" applyFont="1" applyFill="1" applyBorder="1" applyAlignment="1">
      <alignment horizontal="center" vertical="center" shrinkToFit="1"/>
    </xf>
    <xf numFmtId="0" fontId="45" fillId="0" borderId="0" xfId="93" applyFont="1" applyFill="1" applyBorder="1" applyAlignment="1">
      <alignment horizontal="right" vertical="center" shrinkToFit="1"/>
    </xf>
    <xf numFmtId="184" fontId="45" fillId="0" borderId="18" xfId="93" applyNumberFormat="1" applyFont="1" applyFill="1" applyBorder="1" applyAlignment="1">
      <alignment horizontal="center" vertical="center" shrinkToFit="1"/>
    </xf>
    <xf numFmtId="184" fontId="45" fillId="0" borderId="17" xfId="93" applyNumberFormat="1" applyFont="1" applyFill="1" applyBorder="1" applyAlignment="1">
      <alignment horizontal="center" vertical="center" shrinkToFit="1"/>
    </xf>
    <xf numFmtId="184" fontId="45" fillId="0" borderId="18" xfId="88" applyNumberFormat="1" applyFont="1" applyFill="1" applyBorder="1" applyAlignment="1">
      <alignment horizontal="center" vertical="center" shrinkToFit="1"/>
    </xf>
    <xf numFmtId="184" fontId="45" fillId="0" borderId="17" xfId="88" applyNumberFormat="1" applyFont="1" applyFill="1" applyBorder="1" applyAlignment="1">
      <alignment horizontal="center" vertical="center" shrinkToFit="1"/>
    </xf>
    <xf numFmtId="184" fontId="45" fillId="0" borderId="18" xfId="93" applyNumberFormat="1" applyFont="1" applyFill="1" applyBorder="1" applyAlignment="1">
      <alignment horizontal="right" vertical="center" shrinkToFit="1"/>
    </xf>
    <xf numFmtId="184" fontId="45" fillId="0" borderId="19" xfId="88" applyNumberFormat="1" applyFont="1" applyFill="1" applyBorder="1" applyAlignment="1">
      <alignment horizontal="center" vertical="center" shrinkToFit="1"/>
    </xf>
    <xf numFmtId="185" fontId="45" fillId="0" borderId="17" xfId="93" applyNumberFormat="1" applyFont="1" applyFill="1" applyBorder="1" applyAlignment="1">
      <alignment horizontal="center" vertical="center" shrinkToFit="1"/>
    </xf>
    <xf numFmtId="185" fontId="45" fillId="0" borderId="18" xfId="93" applyNumberFormat="1" applyFont="1" applyFill="1" applyBorder="1" applyAlignment="1">
      <alignment horizontal="center" vertical="center" shrinkToFit="1"/>
    </xf>
    <xf numFmtId="185" fontId="45" fillId="0" borderId="18" xfId="88" applyNumberFormat="1" applyFont="1" applyFill="1" applyBorder="1" applyAlignment="1">
      <alignment horizontal="center" vertical="center" shrinkToFit="1"/>
    </xf>
    <xf numFmtId="185" fontId="45" fillId="0" borderId="17" xfId="88" applyNumberFormat="1" applyFont="1" applyFill="1" applyBorder="1" applyAlignment="1">
      <alignment horizontal="center" vertical="center" shrinkToFit="1"/>
    </xf>
    <xf numFmtId="185" fontId="45" fillId="0" borderId="18" xfId="93" applyNumberFormat="1" applyFont="1" applyFill="1" applyBorder="1" applyAlignment="1">
      <alignment horizontal="right" vertical="center" shrinkToFit="1"/>
    </xf>
    <xf numFmtId="185" fontId="45" fillId="0" borderId="19" xfId="88" applyNumberFormat="1" applyFont="1" applyFill="1" applyBorder="1" applyAlignment="1">
      <alignment horizontal="center" vertical="center" shrinkToFit="1"/>
    </xf>
    <xf numFmtId="49" fontId="45" fillId="0" borderId="5" xfId="93" applyNumberFormat="1" applyFont="1" applyFill="1" applyBorder="1" applyAlignment="1">
      <alignment horizontal="center" vertical="center" shrinkToFit="1"/>
    </xf>
    <xf numFmtId="185" fontId="45" fillId="0" borderId="21" xfId="93" applyNumberFormat="1" applyFont="1" applyFill="1" applyBorder="1" applyAlignment="1">
      <alignment horizontal="center" vertical="center" shrinkToFit="1"/>
    </xf>
    <xf numFmtId="185" fontId="45" fillId="0" borderId="9" xfId="93" applyNumberFormat="1" applyFont="1" applyFill="1" applyBorder="1" applyAlignment="1">
      <alignment horizontal="center" vertical="center" shrinkToFit="1"/>
    </xf>
    <xf numFmtId="185" fontId="45" fillId="0" borderId="9" xfId="88" applyNumberFormat="1" applyFont="1" applyFill="1" applyBorder="1" applyAlignment="1">
      <alignment horizontal="center" vertical="center" shrinkToFit="1"/>
    </xf>
    <xf numFmtId="185" fontId="45" fillId="0" borderId="21" xfId="88" applyNumberFormat="1" applyFont="1" applyFill="1" applyBorder="1" applyAlignment="1">
      <alignment horizontal="center" vertical="center" shrinkToFit="1"/>
    </xf>
    <xf numFmtId="185" fontId="45" fillId="0" borderId="9" xfId="93" applyNumberFormat="1" applyFont="1" applyFill="1" applyBorder="1" applyAlignment="1">
      <alignment horizontal="right" vertical="center" shrinkToFit="1"/>
    </xf>
    <xf numFmtId="185" fontId="45" fillId="0" borderId="7" xfId="88" applyNumberFormat="1" applyFont="1" applyFill="1" applyBorder="1" applyAlignment="1">
      <alignment horizontal="center" vertical="center" shrinkToFit="1"/>
    </xf>
    <xf numFmtId="185" fontId="45" fillId="0" borderId="0" xfId="93" applyNumberFormat="1" applyFont="1" applyFill="1" applyBorder="1" applyAlignment="1">
      <alignment horizontal="center" vertical="center" shrinkToFit="1"/>
    </xf>
    <xf numFmtId="1" fontId="45" fillId="0" borderId="0" xfId="93" applyNumberFormat="1" applyFont="1" applyFill="1" applyBorder="1" applyAlignment="1">
      <alignment horizontal="center" vertical="center" shrinkToFit="1"/>
    </xf>
    <xf numFmtId="1" fontId="45" fillId="0" borderId="0" xfId="88" applyNumberFormat="1" applyFont="1" applyFill="1" applyBorder="1" applyAlignment="1">
      <alignment horizontal="center" vertical="center" shrinkToFit="1"/>
    </xf>
    <xf numFmtId="205" fontId="45" fillId="0" borderId="0" xfId="88" applyNumberFormat="1" applyFont="1" applyFill="1" applyBorder="1" applyAlignment="1">
      <alignment horizontal="center" vertical="center" shrinkToFit="1"/>
    </xf>
    <xf numFmtId="49" fontId="90" fillId="0" borderId="0" xfId="93" applyNumberFormat="1" applyFont="1" applyFill="1" applyAlignment="1">
      <alignment horizontal="center" vertical="center" shrinkToFit="1"/>
    </xf>
    <xf numFmtId="0" fontId="45" fillId="0" borderId="0" xfId="93" applyFont="1" applyFill="1" applyAlignment="1">
      <alignment horizontal="center" vertical="center" shrinkToFit="1"/>
    </xf>
    <xf numFmtId="49" fontId="45" fillId="0" borderId="238" xfId="93" applyNumberFormat="1" applyFont="1" applyFill="1" applyBorder="1" applyAlignment="1">
      <alignment horizontal="center" vertical="center" shrinkToFit="1"/>
    </xf>
    <xf numFmtId="0" fontId="45" fillId="0" borderId="111" xfId="93" applyFont="1" applyFill="1" applyBorder="1" applyAlignment="1">
      <alignment vertical="center" shrinkToFit="1"/>
    </xf>
    <xf numFmtId="0" fontId="45" fillId="0" borderId="104" xfId="93" applyFont="1" applyFill="1" applyBorder="1" applyAlignment="1">
      <alignment vertical="center" shrinkToFit="1"/>
    </xf>
    <xf numFmtId="0" fontId="45" fillId="0" borderId="0" xfId="93" applyNumberFormat="1" applyFont="1" applyFill="1" applyBorder="1" applyAlignment="1">
      <alignment horizontal="center" vertical="center" shrinkToFit="1"/>
    </xf>
    <xf numFmtId="204" fontId="45" fillId="0" borderId="0" xfId="93" applyNumberFormat="1" applyFont="1" applyFill="1" applyBorder="1" applyAlignment="1">
      <alignment horizontal="center" vertical="center" shrinkToFit="1"/>
    </xf>
    <xf numFmtId="0" fontId="90" fillId="0" borderId="0" xfId="93" applyFont="1" applyFill="1" applyAlignment="1">
      <alignment horizontal="center" vertical="center" shrinkToFit="1"/>
    </xf>
    <xf numFmtId="178" fontId="45" fillId="0" borderId="0" xfId="93" applyNumberFormat="1" applyFont="1" applyFill="1" applyAlignment="1">
      <alignment horizontal="center" vertical="center" shrinkToFit="1"/>
    </xf>
    <xf numFmtId="204" fontId="45" fillId="0" borderId="0" xfId="93" applyNumberFormat="1" applyFont="1" applyFill="1" applyAlignment="1">
      <alignment horizontal="center" vertical="center" shrinkToFit="1"/>
    </xf>
    <xf numFmtId="0" fontId="45" fillId="0" borderId="0" xfId="93" applyFont="1" applyFill="1" applyAlignment="1">
      <alignment vertical="center" shrinkToFit="1"/>
    </xf>
    <xf numFmtId="0" fontId="90" fillId="0" borderId="0" xfId="93" applyFont="1" applyFill="1" applyAlignment="1">
      <alignment vertical="center" wrapText="1"/>
    </xf>
    <xf numFmtId="0" fontId="90" fillId="0" borderId="0" xfId="93" applyFont="1" applyFill="1" applyAlignment="1">
      <alignment horizontal="center" vertical="center" wrapText="1"/>
    </xf>
    <xf numFmtId="0" fontId="75" fillId="0" borderId="231" xfId="87" applyFont="1" applyFill="1" applyBorder="1" applyAlignment="1">
      <alignment vertical="center" wrapText="1"/>
    </xf>
    <xf numFmtId="0" fontId="45" fillId="0" borderId="236" xfId="93" applyFont="1" applyFill="1" applyBorder="1" applyAlignment="1">
      <alignment horizontal="center" vertical="center" shrinkToFit="1"/>
    </xf>
    <xf numFmtId="49" fontId="45" fillId="0" borderId="228" xfId="93" applyNumberFormat="1" applyFont="1" applyFill="1" applyBorder="1" applyAlignment="1">
      <alignment horizontal="center" vertical="center" shrinkToFit="1"/>
    </xf>
    <xf numFmtId="49" fontId="45" fillId="0" borderId="73" xfId="93" applyNumberFormat="1" applyFont="1" applyFill="1" applyBorder="1" applyAlignment="1">
      <alignment horizontal="center" vertical="center" shrinkToFit="1"/>
    </xf>
    <xf numFmtId="0" fontId="75" fillId="0" borderId="13" xfId="87" applyFont="1" applyFill="1" applyBorder="1" applyAlignment="1">
      <alignment horizontal="center" vertical="center"/>
    </xf>
    <xf numFmtId="0" fontId="71" fillId="0" borderId="13" xfId="87" applyFont="1" applyFill="1" applyBorder="1" applyAlignment="1">
      <alignment horizontal="center" vertical="center"/>
    </xf>
    <xf numFmtId="0" fontId="78" fillId="0" borderId="13" xfId="87" applyFont="1" applyFill="1" applyBorder="1" applyAlignment="1">
      <alignment horizontal="justify" vertical="center" wrapText="1"/>
    </xf>
    <xf numFmtId="0" fontId="71" fillId="0" borderId="13" xfId="87" applyFont="1" applyFill="1" applyBorder="1" applyAlignment="1">
      <alignment horizontal="justify" vertical="center" wrapText="1"/>
    </xf>
    <xf numFmtId="0" fontId="47" fillId="0" borderId="0" xfId="0" applyFont="1">
      <alignment vertical="center"/>
    </xf>
    <xf numFmtId="49" fontId="45" fillId="0" borderId="190" xfId="93" applyNumberFormat="1" applyFont="1" applyFill="1" applyBorder="1" applyAlignment="1">
      <alignment horizontal="center" vertical="center" shrinkToFit="1"/>
    </xf>
    <xf numFmtId="0" fontId="45" fillId="0" borderId="200" xfId="93" applyFont="1" applyFill="1" applyBorder="1" applyAlignment="1">
      <alignment vertical="center" shrinkToFit="1"/>
    </xf>
    <xf numFmtId="210" fontId="45" fillId="0" borderId="9" xfId="93" applyNumberFormat="1" applyFont="1" applyFill="1" applyBorder="1" applyAlignment="1">
      <alignment horizontal="center" vertical="center" shrinkToFit="1"/>
    </xf>
    <xf numFmtId="210" fontId="45" fillId="0" borderId="9" xfId="88" applyNumberFormat="1" applyFont="1" applyFill="1" applyBorder="1" applyAlignment="1">
      <alignment horizontal="center" vertical="center" shrinkToFit="1"/>
    </xf>
    <xf numFmtId="210" fontId="45" fillId="0" borderId="21" xfId="88" applyNumberFormat="1" applyFont="1" applyFill="1" applyBorder="1" applyAlignment="1">
      <alignment horizontal="center" vertical="center" shrinkToFit="1"/>
    </xf>
    <xf numFmtId="210" fontId="45" fillId="0" borderId="9" xfId="93" applyNumberFormat="1" applyFont="1" applyFill="1" applyBorder="1" applyAlignment="1">
      <alignment horizontal="right" vertical="center" shrinkToFit="1"/>
    </xf>
    <xf numFmtId="210" fontId="45" fillId="0" borderId="47" xfId="88" applyNumberFormat="1" applyFont="1" applyFill="1" applyBorder="1" applyAlignment="1">
      <alignment horizontal="center" vertical="center" shrinkToFit="1"/>
    </xf>
    <xf numFmtId="210" fontId="45" fillId="0" borderId="28" xfId="88" applyNumberFormat="1" applyFont="1" applyFill="1" applyBorder="1" applyAlignment="1">
      <alignment horizontal="center" vertical="center" shrinkToFit="1"/>
    </xf>
    <xf numFmtId="1" fontId="45" fillId="0" borderId="13" xfId="88" applyNumberFormat="1" applyFont="1" applyFill="1" applyBorder="1" applyAlignment="1">
      <alignment horizontal="center" vertical="center" shrinkToFit="1"/>
    </xf>
    <xf numFmtId="210" fontId="45" fillId="0" borderId="30" xfId="88" applyNumberFormat="1" applyFont="1" applyFill="1" applyBorder="1" applyAlignment="1">
      <alignment horizontal="center" vertical="center" shrinkToFit="1"/>
    </xf>
    <xf numFmtId="0" fontId="45" fillId="0" borderId="13" xfId="88" applyNumberFormat="1" applyFont="1" applyFill="1" applyBorder="1" applyAlignment="1">
      <alignment horizontal="center" vertical="center" shrinkToFit="1"/>
    </xf>
    <xf numFmtId="181" fontId="31" fillId="0" borderId="0" xfId="87" applyNumberFormat="1">
      <alignment vertical="center"/>
    </xf>
    <xf numFmtId="0" fontId="52" fillId="46" borderId="18" xfId="87" applyFont="1" applyFill="1" applyBorder="1" applyAlignment="1">
      <alignment horizontal="right" vertical="center"/>
    </xf>
    <xf numFmtId="202" fontId="2" fillId="0" borderId="63" xfId="0" applyNumberFormat="1" applyFont="1" applyFill="1" applyBorder="1" applyAlignment="1">
      <alignment horizontal="right" vertical="center" shrinkToFit="1"/>
    </xf>
    <xf numFmtId="202" fontId="2" fillId="0" borderId="80" xfId="92" applyNumberFormat="1" applyFont="1" applyFill="1" applyBorder="1" applyAlignment="1">
      <alignment horizontal="right" vertical="center" shrinkToFit="1"/>
    </xf>
    <xf numFmtId="193" fontId="2" fillId="0" borderId="5" xfId="91" applyNumberFormat="1" applyFont="1" applyFill="1" applyBorder="1" applyAlignment="1">
      <alignment horizontal="right" vertical="center" shrinkToFit="1"/>
    </xf>
    <xf numFmtId="183" fontId="2" fillId="0" borderId="20" xfId="0" applyNumberFormat="1" applyFont="1" applyFill="1" applyBorder="1" applyAlignment="1">
      <alignment vertical="center" shrinkToFit="1"/>
    </xf>
    <xf numFmtId="0" fontId="5" fillId="0" borderId="0" xfId="0" applyFont="1" applyAlignment="1">
      <alignment horizontal="center" vertical="center"/>
    </xf>
    <xf numFmtId="181" fontId="54" fillId="34" borderId="104" xfId="87" applyNumberFormat="1" applyFont="1" applyFill="1" applyBorder="1" applyAlignment="1">
      <alignment horizontal="right" vertical="center"/>
    </xf>
    <xf numFmtId="181" fontId="54" fillId="34" borderId="105" xfId="87" applyNumberFormat="1" applyFont="1" applyFill="1" applyBorder="1" applyAlignment="1" applyProtection="1">
      <alignment horizontal="right" vertical="center"/>
      <protection locked="0"/>
    </xf>
    <xf numFmtId="182" fontId="54" fillId="34" borderId="104" xfId="87" applyNumberFormat="1" applyFont="1" applyFill="1" applyBorder="1" applyAlignment="1">
      <alignment vertical="center" shrinkToFit="1"/>
    </xf>
    <xf numFmtId="182" fontId="54" fillId="34" borderId="105" xfId="87" applyNumberFormat="1" applyFont="1" applyFill="1" applyBorder="1" applyAlignment="1" applyProtection="1">
      <alignment vertical="center" shrinkToFit="1"/>
      <protection locked="0"/>
    </xf>
    <xf numFmtId="200" fontId="54" fillId="34" borderId="104" xfId="87" applyNumberFormat="1" applyFont="1" applyFill="1" applyBorder="1" applyAlignment="1">
      <alignment horizontal="right" vertical="center"/>
    </xf>
    <xf numFmtId="200" fontId="54" fillId="34" borderId="105" xfId="87" applyNumberFormat="1" applyFont="1" applyFill="1" applyBorder="1" applyAlignment="1" applyProtection="1">
      <alignment horizontal="right" vertical="center"/>
      <protection locked="0"/>
    </xf>
    <xf numFmtId="181" fontId="54" fillId="34" borderId="104" xfId="87" applyNumberFormat="1" applyFont="1" applyFill="1" applyBorder="1">
      <alignment vertical="center"/>
    </xf>
    <xf numFmtId="181" fontId="54" fillId="34" borderId="104" xfId="87" applyNumberFormat="1" applyFont="1" applyFill="1" applyBorder="1" applyAlignment="1">
      <alignment horizontal="right" vertical="center" shrinkToFit="1"/>
    </xf>
    <xf numFmtId="181" fontId="54" fillId="34" borderId="105" xfId="87" applyNumberFormat="1" applyFont="1" applyFill="1" applyBorder="1" applyAlignment="1" applyProtection="1">
      <alignment horizontal="right" vertical="center" shrinkToFit="1"/>
      <protection locked="0"/>
    </xf>
    <xf numFmtId="181" fontId="54" fillId="34" borderId="171" xfId="87" applyNumberFormat="1" applyFont="1" applyFill="1" applyBorder="1" applyAlignment="1" applyProtection="1">
      <alignment horizontal="right" vertical="center" shrinkToFit="1"/>
      <protection locked="0"/>
    </xf>
    <xf numFmtId="181" fontId="54" fillId="34" borderId="104" xfId="87" applyNumberFormat="1" applyFont="1" applyFill="1" applyBorder="1" applyAlignment="1" applyProtection="1">
      <alignment horizontal="right" vertical="center" shrinkToFit="1"/>
      <protection locked="0"/>
    </xf>
    <xf numFmtId="181" fontId="54" fillId="34" borderId="165" xfId="87" applyNumberFormat="1" applyFont="1" applyFill="1" applyBorder="1" applyAlignment="1" applyProtection="1">
      <alignment horizontal="right" vertical="center" shrinkToFit="1"/>
      <protection locked="0"/>
    </xf>
    <xf numFmtId="181" fontId="54" fillId="34" borderId="107" xfId="87" applyNumberFormat="1" applyFont="1" applyFill="1" applyBorder="1" applyAlignment="1" applyProtection="1">
      <alignment horizontal="right" vertical="center" shrinkToFit="1"/>
      <protection locked="0"/>
    </xf>
    <xf numFmtId="181" fontId="54" fillId="34" borderId="174" xfId="87" applyNumberFormat="1" applyFont="1" applyFill="1" applyBorder="1" applyAlignment="1" applyProtection="1">
      <alignment horizontal="right" vertical="center" shrinkToFit="1"/>
      <protection locked="0"/>
    </xf>
    <xf numFmtId="0" fontId="54" fillId="34" borderId="116" xfId="87" applyFont="1" applyFill="1" applyBorder="1" applyAlignment="1" applyProtection="1">
      <alignment horizontal="left" vertical="center"/>
      <protection locked="0"/>
    </xf>
    <xf numFmtId="0" fontId="54" fillId="34" borderId="118" xfId="87" applyFont="1" applyFill="1" applyBorder="1" applyAlignment="1">
      <alignment horizontal="center" vertical="center"/>
    </xf>
    <xf numFmtId="0" fontId="54" fillId="34" borderId="123" xfId="87" applyFont="1" applyFill="1" applyBorder="1" applyAlignment="1" applyProtection="1">
      <alignment horizontal="left" vertical="center"/>
      <protection locked="0"/>
    </xf>
    <xf numFmtId="0" fontId="54" fillId="34" borderId="104" xfId="87" applyFont="1" applyFill="1" applyBorder="1" applyAlignment="1">
      <alignment horizontal="center" vertical="center"/>
    </xf>
    <xf numFmtId="0" fontId="54" fillId="34" borderId="108" xfId="87" applyFont="1" applyFill="1" applyBorder="1" applyAlignment="1" applyProtection="1">
      <alignment horizontal="left" vertical="center"/>
      <protection locked="0"/>
    </xf>
    <xf numFmtId="0" fontId="54" fillId="34" borderId="26" xfId="87" applyFont="1" applyFill="1" applyBorder="1" applyAlignment="1" applyProtection="1">
      <alignment horizontal="left" vertical="center"/>
      <protection locked="0"/>
    </xf>
    <xf numFmtId="0" fontId="54" fillId="34" borderId="161" xfId="87" applyFont="1" applyFill="1" applyBorder="1" applyAlignment="1" applyProtection="1">
      <alignment horizontal="left" vertical="center"/>
      <protection locked="0"/>
    </xf>
    <xf numFmtId="0" fontId="54" fillId="34" borderId="114" xfId="87" applyFont="1" applyFill="1" applyBorder="1" applyAlignment="1">
      <alignment horizontal="center" vertical="center"/>
    </xf>
    <xf numFmtId="181" fontId="54" fillId="34" borderId="114" xfId="87" applyNumberFormat="1" applyFont="1" applyFill="1" applyBorder="1" applyAlignment="1">
      <alignment horizontal="right" vertical="center" shrinkToFit="1"/>
    </xf>
    <xf numFmtId="181" fontId="54" fillId="34" borderId="115" xfId="87" applyNumberFormat="1" applyFont="1" applyFill="1" applyBorder="1" applyAlignment="1" applyProtection="1">
      <alignment horizontal="right" vertical="center" shrinkToFit="1"/>
      <protection locked="0"/>
    </xf>
    <xf numFmtId="181" fontId="54" fillId="36" borderId="104" xfId="87" applyNumberFormat="1" applyFont="1" applyFill="1" applyBorder="1" applyAlignment="1">
      <alignment horizontal="right" vertical="center"/>
    </xf>
    <xf numFmtId="181" fontId="54" fillId="36" borderId="105" xfId="87" applyNumberFormat="1" applyFont="1" applyFill="1" applyBorder="1" applyAlignment="1" applyProtection="1">
      <alignment horizontal="right" vertical="center"/>
      <protection locked="0"/>
    </xf>
    <xf numFmtId="181" fontId="54" fillId="39" borderId="17" xfId="87" applyNumberFormat="1" applyFont="1" applyFill="1" applyBorder="1" applyAlignment="1" applyProtection="1">
      <alignment horizontal="right" vertical="center" shrinkToFit="1"/>
      <protection locked="0"/>
    </xf>
    <xf numFmtId="0" fontId="31" fillId="0" borderId="26" xfId="87" applyBorder="1">
      <alignment vertical="center"/>
    </xf>
    <xf numFmtId="0" fontId="114" fillId="0" borderId="0" xfId="0" applyFont="1">
      <alignment vertical="center"/>
    </xf>
    <xf numFmtId="181" fontId="54" fillId="47" borderId="246" xfId="87" applyNumberFormat="1" applyFont="1" applyFill="1" applyBorder="1" applyProtection="1">
      <alignment vertical="center"/>
      <protection locked="0"/>
    </xf>
    <xf numFmtId="0" fontId="54" fillId="0" borderId="18" xfId="87" applyFont="1" applyBorder="1" applyAlignment="1">
      <alignment horizontal="center" vertical="center" shrinkToFit="1"/>
    </xf>
    <xf numFmtId="0" fontId="87" fillId="0" borderId="0" xfId="93" applyNumberFormat="1" applyFont="1" applyFill="1" applyAlignment="1">
      <alignment horizontal="left" vertical="center"/>
    </xf>
    <xf numFmtId="176" fontId="81" fillId="0" borderId="248" xfId="93" applyNumberFormat="1" applyFont="1" applyFill="1" applyBorder="1" applyAlignment="1">
      <alignment horizontal="right" vertical="center" shrinkToFit="1"/>
    </xf>
    <xf numFmtId="176" fontId="81" fillId="0" borderId="249" xfId="88" applyNumberFormat="1" applyFont="1" applyFill="1" applyBorder="1" applyAlignment="1">
      <alignment horizontal="center" vertical="center" shrinkToFit="1"/>
    </xf>
    <xf numFmtId="176" fontId="81" fillId="0" borderId="248" xfId="93" applyNumberFormat="1" applyFont="1" applyFill="1" applyBorder="1" applyAlignment="1">
      <alignment horizontal="center" vertical="center" shrinkToFit="1"/>
    </xf>
    <xf numFmtId="176" fontId="81" fillId="0" borderId="250" xfId="93" applyNumberFormat="1" applyFont="1" applyFill="1" applyBorder="1" applyAlignment="1">
      <alignment horizontal="center" vertical="center" shrinkToFit="1"/>
    </xf>
    <xf numFmtId="176" fontId="81" fillId="0" borderId="250" xfId="93" applyNumberFormat="1" applyFont="1" applyFill="1" applyBorder="1" applyAlignment="1">
      <alignment horizontal="right" vertical="center" shrinkToFit="1"/>
    </xf>
    <xf numFmtId="176" fontId="81" fillId="0" borderId="249" xfId="88" applyNumberFormat="1" applyFont="1" applyFill="1" applyBorder="1" applyAlignment="1">
      <alignment horizontal="left" vertical="center" shrinkToFit="1"/>
    </xf>
    <xf numFmtId="0" fontId="81" fillId="0" borderId="247" xfId="93" applyFont="1" applyFill="1" applyBorder="1" applyAlignment="1">
      <alignment horizontal="center" vertical="center"/>
    </xf>
    <xf numFmtId="207" fontId="81" fillId="0" borderId="247" xfId="93" applyNumberFormat="1" applyFont="1" applyFill="1" applyBorder="1" applyAlignment="1">
      <alignment horizontal="center" vertical="center"/>
    </xf>
    <xf numFmtId="184" fontId="81" fillId="0" borderId="248" xfId="93" applyNumberFormat="1" applyFont="1" applyFill="1" applyBorder="1" applyAlignment="1">
      <alignment horizontal="right" vertical="center" shrinkToFit="1"/>
    </xf>
    <xf numFmtId="184" fontId="81" fillId="0" borderId="249" xfId="88" applyNumberFormat="1" applyFont="1" applyFill="1" applyBorder="1" applyAlignment="1">
      <alignment horizontal="center" vertical="center" shrinkToFit="1"/>
    </xf>
    <xf numFmtId="184" fontId="81" fillId="0" borderId="248" xfId="93" applyNumberFormat="1" applyFont="1" applyFill="1" applyBorder="1" applyAlignment="1">
      <alignment horizontal="center" vertical="center" shrinkToFit="1"/>
    </xf>
    <xf numFmtId="184" fontId="81" fillId="0" borderId="250" xfId="93" applyNumberFormat="1" applyFont="1" applyFill="1" applyBorder="1" applyAlignment="1">
      <alignment horizontal="center" vertical="center" shrinkToFit="1"/>
    </xf>
    <xf numFmtId="184" fontId="81" fillId="0" borderId="250" xfId="93" applyNumberFormat="1" applyFont="1" applyFill="1" applyBorder="1" applyAlignment="1">
      <alignment horizontal="right" vertical="center" shrinkToFit="1"/>
    </xf>
    <xf numFmtId="184" fontId="81" fillId="0" borderId="249" xfId="88" applyNumberFormat="1" applyFont="1" applyFill="1" applyBorder="1" applyAlignment="1">
      <alignment horizontal="left" vertical="center" shrinkToFit="1"/>
    </xf>
    <xf numFmtId="0" fontId="81" fillId="0" borderId="247" xfId="93" applyFont="1" applyFill="1" applyBorder="1" applyAlignment="1">
      <alignment horizontal="center" vertical="center" wrapText="1"/>
    </xf>
    <xf numFmtId="178" fontId="81" fillId="0" borderId="248" xfId="93" applyNumberFormat="1" applyFont="1" applyFill="1" applyBorder="1" applyAlignment="1">
      <alignment horizontal="right" vertical="center" shrinkToFit="1"/>
    </xf>
    <xf numFmtId="179" fontId="81" fillId="0" borderId="249" xfId="88" applyNumberFormat="1" applyFont="1" applyFill="1" applyBorder="1" applyAlignment="1">
      <alignment horizontal="center" vertical="center" shrinkToFit="1"/>
    </xf>
    <xf numFmtId="179" fontId="81" fillId="0" borderId="248" xfId="93" applyNumberFormat="1" applyFont="1" applyFill="1" applyBorder="1" applyAlignment="1">
      <alignment horizontal="center" vertical="center" shrinkToFit="1"/>
    </xf>
    <xf numFmtId="179" fontId="81" fillId="0" borderId="250" xfId="93" applyNumberFormat="1" applyFont="1" applyFill="1" applyBorder="1" applyAlignment="1">
      <alignment horizontal="center" vertical="center" shrinkToFit="1"/>
    </xf>
    <xf numFmtId="179" fontId="81" fillId="0" borderId="250" xfId="93" applyNumberFormat="1" applyFont="1" applyFill="1" applyBorder="1" applyAlignment="1">
      <alignment horizontal="right" vertical="center" shrinkToFit="1"/>
    </xf>
    <xf numFmtId="178" fontId="81" fillId="0" borderId="249" xfId="88" applyNumberFormat="1" applyFont="1" applyFill="1" applyBorder="1" applyAlignment="1">
      <alignment horizontal="left" vertical="center" shrinkToFit="1"/>
    </xf>
    <xf numFmtId="204" fontId="81" fillId="0" borderId="248" xfId="93" applyNumberFormat="1" applyFont="1" applyFill="1" applyBorder="1" applyAlignment="1">
      <alignment horizontal="right" vertical="center" shrinkToFit="1"/>
    </xf>
    <xf numFmtId="204" fontId="81" fillId="0" borderId="249" xfId="88" applyNumberFormat="1" applyFont="1" applyFill="1" applyBorder="1" applyAlignment="1">
      <alignment horizontal="center" vertical="center" shrinkToFit="1"/>
    </xf>
    <xf numFmtId="204" fontId="81" fillId="0" borderId="248" xfId="93" applyNumberFormat="1" applyFont="1" applyFill="1" applyBorder="1" applyAlignment="1">
      <alignment horizontal="center" vertical="center" shrinkToFit="1"/>
    </xf>
    <xf numFmtId="204" fontId="81" fillId="0" borderId="250" xfId="93" applyNumberFormat="1" applyFont="1" applyFill="1" applyBorder="1" applyAlignment="1">
      <alignment horizontal="center" vertical="center" shrinkToFit="1"/>
    </xf>
    <xf numFmtId="204" fontId="81" fillId="0" borderId="250" xfId="93" applyNumberFormat="1" applyFont="1" applyFill="1" applyBorder="1" applyAlignment="1">
      <alignment horizontal="right" vertical="center" shrinkToFit="1"/>
    </xf>
    <xf numFmtId="204" fontId="81" fillId="0" borderId="249" xfId="88" applyNumberFormat="1" applyFont="1" applyFill="1" applyBorder="1" applyAlignment="1">
      <alignment horizontal="left" vertical="center" shrinkToFit="1"/>
    </xf>
    <xf numFmtId="205" fontId="81" fillId="0" borderId="249" xfId="88" applyNumberFormat="1" applyFont="1" applyFill="1" applyBorder="1" applyAlignment="1">
      <alignment horizontal="center" vertical="center" shrinkToFit="1"/>
    </xf>
    <xf numFmtId="205" fontId="81" fillId="0" borderId="248" xfId="93" applyNumberFormat="1" applyFont="1" applyFill="1" applyBorder="1" applyAlignment="1">
      <alignment horizontal="center" vertical="center" shrinkToFit="1"/>
    </xf>
    <xf numFmtId="205" fontId="81" fillId="0" borderId="250" xfId="93" applyNumberFormat="1" applyFont="1" applyFill="1" applyBorder="1" applyAlignment="1">
      <alignment horizontal="center" vertical="center" shrinkToFit="1"/>
    </xf>
    <xf numFmtId="205" fontId="81" fillId="0" borderId="250" xfId="93" applyNumberFormat="1" applyFont="1" applyFill="1" applyBorder="1" applyAlignment="1">
      <alignment horizontal="right" vertical="center" shrinkToFit="1"/>
    </xf>
    <xf numFmtId="205" fontId="81" fillId="0" borderId="249" xfId="88" applyNumberFormat="1" applyFont="1" applyFill="1" applyBorder="1" applyAlignment="1">
      <alignment horizontal="left" vertical="center" shrinkToFit="1"/>
    </xf>
    <xf numFmtId="215" fontId="52" fillId="0" borderId="98" xfId="87" applyNumberFormat="1" applyFont="1" applyFill="1" applyBorder="1" applyAlignment="1">
      <alignment horizontal="center" vertical="center"/>
    </xf>
    <xf numFmtId="215" fontId="52" fillId="0" borderId="99" xfId="87" applyNumberFormat="1" applyFont="1" applyFill="1" applyBorder="1" applyAlignment="1">
      <alignment horizontal="center" vertical="center"/>
    </xf>
    <xf numFmtId="215" fontId="52" fillId="0" borderId="164" xfId="87" applyNumberFormat="1" applyFont="1" applyFill="1" applyBorder="1" applyAlignment="1">
      <alignment horizontal="center" vertical="center"/>
    </xf>
    <xf numFmtId="176" fontId="2" fillId="0" borderId="196" xfId="92" applyNumberFormat="1" applyFont="1" applyBorder="1" applyAlignment="1">
      <alignment horizontal="right" vertical="center" shrinkToFit="1"/>
    </xf>
    <xf numFmtId="176" fontId="2" fillId="0" borderId="280" xfId="92" applyNumberFormat="1" applyFont="1" applyFill="1" applyBorder="1" applyAlignment="1">
      <alignment horizontal="right" vertical="center" shrinkToFit="1"/>
    </xf>
    <xf numFmtId="176" fontId="2" fillId="0" borderId="54" xfId="92" applyNumberFormat="1" applyFont="1" applyBorder="1" applyAlignment="1">
      <alignment horizontal="right" vertical="center" shrinkToFit="1"/>
    </xf>
    <xf numFmtId="176" fontId="2" fillId="0" borderId="5" xfId="92" applyNumberFormat="1" applyFont="1" applyBorder="1" applyAlignment="1">
      <alignment horizontal="right" vertical="center" shrinkToFit="1"/>
    </xf>
    <xf numFmtId="176" fontId="87" fillId="0" borderId="4" xfId="92" applyNumberFormat="1" applyFont="1" applyBorder="1" applyAlignment="1">
      <alignment vertical="center" shrinkToFit="1"/>
    </xf>
    <xf numFmtId="176" fontId="87" fillId="0" borderId="7" xfId="92" applyNumberFormat="1" applyFont="1" applyBorder="1" applyAlignment="1">
      <alignment vertical="center" shrinkToFit="1"/>
    </xf>
    <xf numFmtId="176" fontId="2" fillId="0" borderId="288" xfId="92" applyNumberFormat="1" applyFont="1" applyFill="1" applyBorder="1" applyAlignment="1">
      <alignment horizontal="right" vertical="center" shrinkToFit="1"/>
    </xf>
    <xf numFmtId="38" fontId="31" fillId="0" borderId="0" xfId="91" applyFont="1">
      <alignment vertical="center"/>
    </xf>
    <xf numFmtId="0" fontId="76" fillId="0" borderId="260" xfId="87" applyFont="1" applyFill="1" applyBorder="1" applyAlignment="1">
      <alignment horizontal="center" vertical="center"/>
    </xf>
    <xf numFmtId="0" fontId="76" fillId="0" borderId="292" xfId="87" applyFont="1" applyFill="1" applyBorder="1" applyAlignment="1">
      <alignment horizontal="left" vertical="center" wrapText="1"/>
    </xf>
    <xf numFmtId="0" fontId="76" fillId="0" borderId="293" xfId="87" applyFont="1" applyFill="1" applyBorder="1" applyAlignment="1">
      <alignment horizontal="center" vertical="center" wrapText="1"/>
    </xf>
    <xf numFmtId="0" fontId="109" fillId="0" borderId="293" xfId="87" applyFont="1" applyFill="1" applyBorder="1" applyAlignment="1">
      <alignment vertical="center" wrapText="1"/>
    </xf>
    <xf numFmtId="0" fontId="32" fillId="0" borderId="293" xfId="87" applyFont="1" applyBorder="1" applyAlignment="1">
      <alignment horizontal="center" vertical="center"/>
    </xf>
    <xf numFmtId="0" fontId="76" fillId="0" borderId="293" xfId="94" applyFont="1" applyFill="1" applyBorder="1" applyAlignment="1">
      <alignment horizontal="left" vertical="center" wrapText="1"/>
    </xf>
    <xf numFmtId="0" fontId="76" fillId="0" borderId="293" xfId="87" applyFont="1" applyFill="1" applyBorder="1" applyAlignment="1">
      <alignment horizontal="center" vertical="center"/>
    </xf>
    <xf numFmtId="0" fontId="76" fillId="0" borderId="293" xfId="94" applyFont="1" applyFill="1" applyBorder="1" applyAlignment="1">
      <alignment horizontal="center" vertical="center" wrapText="1"/>
    </xf>
    <xf numFmtId="0" fontId="32" fillId="0" borderId="293" xfId="87" applyFont="1" applyFill="1" applyBorder="1" applyAlignment="1">
      <alignment horizontal="center" vertical="center"/>
    </xf>
    <xf numFmtId="0" fontId="71" fillId="0" borderId="293" xfId="87" applyFont="1" applyFill="1" applyBorder="1" applyAlignment="1">
      <alignment vertical="center"/>
    </xf>
    <xf numFmtId="0" fontId="32" fillId="0" borderId="293" xfId="87" applyFont="1" applyFill="1" applyBorder="1" applyAlignment="1">
      <alignment horizontal="right" vertical="center"/>
    </xf>
    <xf numFmtId="0" fontId="32" fillId="0" borderId="293" xfId="87" applyFont="1" applyBorder="1" applyAlignment="1">
      <alignment horizontal="center" vertical="center" wrapText="1"/>
    </xf>
    <xf numFmtId="0" fontId="76" fillId="0" borderId="292" xfId="94" applyFont="1" applyFill="1" applyBorder="1" applyAlignment="1">
      <alignment horizontal="left" vertical="center" wrapText="1"/>
    </xf>
    <xf numFmtId="0" fontId="91" fillId="0" borderId="0" xfId="0" applyFont="1" applyAlignment="1">
      <alignment vertical="center" wrapText="1"/>
    </xf>
    <xf numFmtId="0" fontId="92" fillId="0" borderId="0" xfId="0" applyFont="1">
      <alignment vertical="center"/>
    </xf>
    <xf numFmtId="0" fontId="81" fillId="0" borderId="254" xfId="93" applyFont="1" applyFill="1" applyBorder="1" applyAlignment="1">
      <alignment horizontal="center" vertical="center"/>
    </xf>
    <xf numFmtId="176" fontId="81" fillId="0" borderId="294" xfId="92" applyNumberFormat="1" applyFont="1" applyFill="1" applyBorder="1" applyAlignment="1">
      <alignment horizontal="center" vertical="center"/>
    </xf>
    <xf numFmtId="176" fontId="81" fillId="0" borderId="295" xfId="92" applyNumberFormat="1" applyFont="1" applyFill="1" applyBorder="1" applyAlignment="1">
      <alignment horizontal="right" vertical="center" shrinkToFit="1"/>
    </xf>
    <xf numFmtId="176" fontId="81" fillId="0" borderId="296" xfId="92" applyNumberFormat="1" applyFont="1" applyFill="1" applyBorder="1" applyAlignment="1">
      <alignment horizontal="center" vertical="center" shrinkToFit="1"/>
    </xf>
    <xf numFmtId="176" fontId="81" fillId="0" borderId="295" xfId="92" applyNumberFormat="1" applyFont="1" applyFill="1" applyBorder="1" applyAlignment="1">
      <alignment horizontal="center" vertical="center" shrinkToFit="1"/>
    </xf>
    <xf numFmtId="176" fontId="81" fillId="0" borderId="297" xfId="92" applyNumberFormat="1" applyFont="1" applyFill="1" applyBorder="1" applyAlignment="1">
      <alignment horizontal="center" vertical="center" shrinkToFit="1"/>
    </xf>
    <xf numFmtId="176" fontId="81" fillId="0" borderId="297" xfId="92" applyNumberFormat="1" applyFont="1" applyFill="1" applyBorder="1" applyAlignment="1">
      <alignment horizontal="right" vertical="center" shrinkToFit="1"/>
    </xf>
    <xf numFmtId="176" fontId="81" fillId="0" borderId="296" xfId="92" applyNumberFormat="1" applyFont="1" applyFill="1" applyBorder="1" applyAlignment="1">
      <alignment horizontal="left" vertical="center" shrinkToFit="1"/>
    </xf>
    <xf numFmtId="176" fontId="81" fillId="0" borderId="298" xfId="92" applyNumberFormat="1" applyFont="1" applyFill="1" applyBorder="1" applyAlignment="1">
      <alignment horizontal="center" vertical="center"/>
    </xf>
    <xf numFmtId="176" fontId="81" fillId="0" borderId="301" xfId="92" applyNumberFormat="1" applyFont="1" applyFill="1" applyBorder="1" applyAlignment="1">
      <alignment horizontal="right" vertical="center" shrinkToFit="1"/>
    </xf>
    <xf numFmtId="176" fontId="81" fillId="0" borderId="302" xfId="92" applyNumberFormat="1" applyFont="1" applyFill="1" applyBorder="1" applyAlignment="1">
      <alignment horizontal="center" vertical="center" shrinkToFit="1"/>
    </xf>
    <xf numFmtId="176" fontId="81" fillId="0" borderId="301" xfId="92" applyNumberFormat="1" applyFont="1" applyFill="1" applyBorder="1" applyAlignment="1">
      <alignment horizontal="center" vertical="center" shrinkToFit="1"/>
    </xf>
    <xf numFmtId="176" fontId="81" fillId="0" borderId="303" xfId="92" applyNumberFormat="1" applyFont="1" applyFill="1" applyBorder="1" applyAlignment="1">
      <alignment horizontal="center" vertical="center" shrinkToFit="1"/>
    </xf>
    <xf numFmtId="176" fontId="81" fillId="0" borderId="303" xfId="92" applyNumberFormat="1" applyFont="1" applyFill="1" applyBorder="1" applyAlignment="1">
      <alignment horizontal="right" vertical="center" shrinkToFit="1"/>
    </xf>
    <xf numFmtId="176" fontId="81" fillId="0" borderId="302" xfId="92" applyNumberFormat="1" applyFont="1" applyFill="1" applyBorder="1" applyAlignment="1">
      <alignment horizontal="left" vertical="center" shrinkToFit="1"/>
    </xf>
    <xf numFmtId="0" fontId="81" fillId="0" borderId="298" xfId="93" applyFont="1" applyFill="1" applyBorder="1" applyAlignment="1">
      <alignment horizontal="center" vertical="center"/>
    </xf>
    <xf numFmtId="176" fontId="81" fillId="0" borderId="294" xfId="93" applyNumberFormat="1" applyFont="1" applyFill="1" applyBorder="1" applyAlignment="1">
      <alignment horizontal="center" vertical="center"/>
    </xf>
    <xf numFmtId="176" fontId="81" fillId="0" borderId="295" xfId="93" applyNumberFormat="1" applyFont="1" applyFill="1" applyBorder="1" applyAlignment="1">
      <alignment horizontal="right" vertical="center" shrinkToFit="1"/>
    </xf>
    <xf numFmtId="176" fontId="81" fillId="0" borderId="296" xfId="88" applyNumberFormat="1" applyFont="1" applyFill="1" applyBorder="1" applyAlignment="1">
      <alignment horizontal="center" vertical="center" shrinkToFit="1"/>
    </xf>
    <xf numFmtId="176" fontId="81" fillId="0" borderId="295" xfId="93" applyNumberFormat="1" applyFont="1" applyFill="1" applyBorder="1" applyAlignment="1">
      <alignment horizontal="center" vertical="center" shrinkToFit="1"/>
    </xf>
    <xf numFmtId="176" fontId="81" fillId="0" borderId="297" xfId="93" applyNumberFormat="1" applyFont="1" applyFill="1" applyBorder="1" applyAlignment="1">
      <alignment horizontal="center" vertical="center" shrinkToFit="1"/>
    </xf>
    <xf numFmtId="176" fontId="81" fillId="0" borderId="297" xfId="93" applyNumberFormat="1" applyFont="1" applyFill="1" applyBorder="1" applyAlignment="1">
      <alignment horizontal="right" vertical="center" shrinkToFit="1"/>
    </xf>
    <xf numFmtId="176" fontId="81" fillId="0" borderId="296" xfId="88" applyNumberFormat="1" applyFont="1" applyFill="1" applyBorder="1" applyAlignment="1">
      <alignment horizontal="left" vertical="center" shrinkToFit="1"/>
    </xf>
    <xf numFmtId="176" fontId="81" fillId="0" borderId="298" xfId="93" applyNumberFormat="1" applyFont="1" applyFill="1" applyBorder="1" applyAlignment="1">
      <alignment horizontal="center" vertical="center"/>
    </xf>
    <xf numFmtId="0" fontId="81" fillId="0" borderId="294" xfId="93" applyFont="1" applyFill="1" applyBorder="1" applyAlignment="1">
      <alignment horizontal="center" vertical="center"/>
    </xf>
    <xf numFmtId="176" fontId="81" fillId="0" borderId="301" xfId="93" applyNumberFormat="1" applyFont="1" applyFill="1" applyBorder="1" applyAlignment="1">
      <alignment horizontal="right" vertical="center" shrinkToFit="1"/>
    </xf>
    <xf numFmtId="176" fontId="81" fillId="0" borderId="302" xfId="88" applyNumberFormat="1" applyFont="1" applyFill="1" applyBorder="1" applyAlignment="1">
      <alignment horizontal="center" vertical="center" shrinkToFit="1"/>
    </xf>
    <xf numFmtId="176" fontId="81" fillId="0" borderId="301" xfId="93" applyNumberFormat="1" applyFont="1" applyFill="1" applyBorder="1" applyAlignment="1">
      <alignment horizontal="center" vertical="center" shrinkToFit="1"/>
    </xf>
    <xf numFmtId="176" fontId="81" fillId="0" borderId="303" xfId="93" applyNumberFormat="1" applyFont="1" applyFill="1" applyBorder="1" applyAlignment="1">
      <alignment horizontal="center" vertical="center" shrinkToFit="1"/>
    </xf>
    <xf numFmtId="176" fontId="81" fillId="0" borderId="303" xfId="93" applyNumberFormat="1" applyFont="1" applyFill="1" applyBorder="1" applyAlignment="1">
      <alignment horizontal="right" vertical="center" shrinkToFit="1"/>
    </xf>
    <xf numFmtId="176" fontId="81" fillId="0" borderId="302" xfId="88" applyNumberFormat="1" applyFont="1" applyFill="1" applyBorder="1" applyAlignment="1">
      <alignment horizontal="left" vertical="center" shrinkToFit="1"/>
    </xf>
    <xf numFmtId="207" fontId="81" fillId="0" borderId="294" xfId="93" applyNumberFormat="1" applyFont="1" applyFill="1" applyBorder="1" applyAlignment="1">
      <alignment horizontal="center" vertical="center"/>
    </xf>
    <xf numFmtId="184" fontId="81" fillId="0" borderId="295" xfId="93" applyNumberFormat="1" applyFont="1" applyFill="1" applyBorder="1" applyAlignment="1">
      <alignment horizontal="right" vertical="center" shrinkToFit="1"/>
    </xf>
    <xf numFmtId="184" fontId="81" fillId="0" borderId="296" xfId="88" applyNumberFormat="1" applyFont="1" applyFill="1" applyBorder="1" applyAlignment="1">
      <alignment horizontal="center" vertical="center" shrinkToFit="1"/>
    </xf>
    <xf numFmtId="184" fontId="81" fillId="0" borderId="295" xfId="93" applyNumberFormat="1" applyFont="1" applyFill="1" applyBorder="1" applyAlignment="1">
      <alignment horizontal="center" vertical="center" shrinkToFit="1"/>
    </xf>
    <xf numFmtId="184" fontId="81" fillId="0" borderId="297" xfId="93" applyNumberFormat="1" applyFont="1" applyFill="1" applyBorder="1" applyAlignment="1">
      <alignment horizontal="center" vertical="center" shrinkToFit="1"/>
    </xf>
    <xf numFmtId="184" fontId="81" fillId="0" borderId="297" xfId="93" applyNumberFormat="1" applyFont="1" applyFill="1" applyBorder="1" applyAlignment="1">
      <alignment horizontal="right" vertical="center" shrinkToFit="1"/>
    </xf>
    <xf numFmtId="184" fontId="81" fillId="0" borderId="296" xfId="88" applyNumberFormat="1" applyFont="1" applyFill="1" applyBorder="1" applyAlignment="1">
      <alignment horizontal="left" vertical="center" shrinkToFit="1"/>
    </xf>
    <xf numFmtId="0" fontId="81" fillId="0" borderId="294" xfId="93" applyFont="1" applyFill="1" applyBorder="1" applyAlignment="1">
      <alignment horizontal="center" vertical="center" wrapText="1"/>
    </xf>
    <xf numFmtId="178" fontId="81" fillId="0" borderId="295" xfId="93" applyNumberFormat="1" applyFont="1" applyFill="1" applyBorder="1" applyAlignment="1">
      <alignment horizontal="right" vertical="center" shrinkToFit="1"/>
    </xf>
    <xf numFmtId="179" fontId="81" fillId="0" borderId="296" xfId="88" applyNumberFormat="1" applyFont="1" applyFill="1" applyBorder="1" applyAlignment="1">
      <alignment horizontal="center" vertical="center" shrinkToFit="1"/>
    </xf>
    <xf numFmtId="179" fontId="81" fillId="0" borderId="295" xfId="93" applyNumberFormat="1" applyFont="1" applyFill="1" applyBorder="1" applyAlignment="1">
      <alignment horizontal="center" vertical="center" shrinkToFit="1"/>
    </xf>
    <xf numFmtId="179" fontId="81" fillId="0" borderId="297" xfId="93" applyNumberFormat="1" applyFont="1" applyFill="1" applyBorder="1" applyAlignment="1">
      <alignment horizontal="center" vertical="center" shrinkToFit="1"/>
    </xf>
    <xf numFmtId="179" fontId="81" fillId="0" borderId="297" xfId="93" applyNumberFormat="1" applyFont="1" applyFill="1" applyBorder="1" applyAlignment="1">
      <alignment horizontal="right" vertical="center" shrinkToFit="1"/>
    </xf>
    <xf numFmtId="178" fontId="81" fillId="0" borderId="296" xfId="88" applyNumberFormat="1" applyFont="1" applyFill="1" applyBorder="1" applyAlignment="1">
      <alignment horizontal="left" vertical="center" shrinkToFit="1"/>
    </xf>
    <xf numFmtId="204" fontId="81" fillId="0" borderId="295" xfId="93" applyNumberFormat="1" applyFont="1" applyFill="1" applyBorder="1" applyAlignment="1">
      <alignment horizontal="right" vertical="center" shrinkToFit="1"/>
    </xf>
    <xf numFmtId="204" fontId="81" fillId="0" borderId="296" xfId="88" applyNumberFormat="1" applyFont="1" applyFill="1" applyBorder="1" applyAlignment="1">
      <alignment horizontal="center" vertical="center" shrinkToFit="1"/>
    </xf>
    <xf numFmtId="204" fontId="81" fillId="0" borderId="295" xfId="93" applyNumberFormat="1" applyFont="1" applyFill="1" applyBorder="1" applyAlignment="1">
      <alignment horizontal="center" vertical="center" shrinkToFit="1"/>
    </xf>
    <xf numFmtId="204" fontId="81" fillId="0" borderId="297" xfId="93" applyNumberFormat="1" applyFont="1" applyFill="1" applyBorder="1" applyAlignment="1">
      <alignment horizontal="center" vertical="center" shrinkToFit="1"/>
    </xf>
    <xf numFmtId="204" fontId="81" fillId="0" borderId="297" xfId="93" applyNumberFormat="1" applyFont="1" applyFill="1" applyBorder="1" applyAlignment="1">
      <alignment horizontal="right" vertical="center" shrinkToFit="1"/>
    </xf>
    <xf numFmtId="204" fontId="81" fillId="0" borderId="296" xfId="88" applyNumberFormat="1" applyFont="1" applyFill="1" applyBorder="1" applyAlignment="1">
      <alignment horizontal="left" vertical="center" shrinkToFit="1"/>
    </xf>
    <xf numFmtId="176" fontId="81" fillId="0" borderId="296" xfId="93" applyNumberFormat="1" applyFont="1" applyFill="1" applyBorder="1" applyAlignment="1">
      <alignment horizontal="center" vertical="center" shrinkToFit="1"/>
    </xf>
    <xf numFmtId="176" fontId="81" fillId="0" borderId="305" xfId="93" applyNumberFormat="1" applyFont="1" applyFill="1" applyBorder="1" applyAlignment="1">
      <alignment horizontal="right" vertical="center" shrinkToFit="1"/>
    </xf>
    <xf numFmtId="176" fontId="81" fillId="0" borderId="313" xfId="93" applyNumberFormat="1" applyFont="1" applyFill="1" applyBorder="1" applyAlignment="1">
      <alignment horizontal="center" vertical="center" shrinkToFit="1"/>
    </xf>
    <xf numFmtId="185" fontId="81" fillId="0" borderId="295" xfId="93" applyNumberFormat="1" applyFont="1" applyFill="1" applyBorder="1" applyAlignment="1">
      <alignment horizontal="right" vertical="center" shrinkToFit="1"/>
    </xf>
    <xf numFmtId="185" fontId="81" fillId="0" borderId="296" xfId="93" applyNumberFormat="1" applyFont="1" applyFill="1" applyBorder="1" applyAlignment="1">
      <alignment horizontal="center" vertical="center" shrinkToFit="1"/>
    </xf>
    <xf numFmtId="185" fontId="81" fillId="0" borderId="295" xfId="93" applyNumberFormat="1" applyFont="1" applyFill="1" applyBorder="1" applyAlignment="1">
      <alignment horizontal="center" vertical="center" shrinkToFit="1"/>
    </xf>
    <xf numFmtId="185" fontId="81" fillId="0" borderId="305" xfId="93" applyNumberFormat="1" applyFont="1" applyFill="1" applyBorder="1" applyAlignment="1">
      <alignment horizontal="right" vertical="center" shrinkToFit="1"/>
    </xf>
    <xf numFmtId="185" fontId="81" fillId="0" borderId="297" xfId="93" applyNumberFormat="1" applyFont="1" applyFill="1" applyBorder="1" applyAlignment="1">
      <alignment horizontal="right" vertical="center" shrinkToFit="1"/>
    </xf>
    <xf numFmtId="185" fontId="81" fillId="0" borderId="296" xfId="88" applyNumberFormat="1" applyFont="1" applyFill="1" applyBorder="1" applyAlignment="1">
      <alignment horizontal="left" vertical="center" shrinkToFit="1"/>
    </xf>
    <xf numFmtId="49" fontId="88" fillId="0" borderId="0" xfId="93" applyNumberFormat="1" applyFont="1" applyFill="1" applyBorder="1" applyAlignment="1">
      <alignment horizontal="left" vertical="center"/>
    </xf>
    <xf numFmtId="185" fontId="81" fillId="0" borderId="0" xfId="93" applyNumberFormat="1" applyFont="1" applyFill="1" applyBorder="1" applyAlignment="1">
      <alignment horizontal="right" vertical="center" shrinkToFit="1"/>
    </xf>
    <xf numFmtId="178" fontId="81" fillId="0" borderId="0" xfId="93" applyNumberFormat="1" applyFont="1" applyFill="1" applyBorder="1" applyAlignment="1">
      <alignment horizontal="right" vertical="center" shrinkToFit="1"/>
    </xf>
    <xf numFmtId="0" fontId="91" fillId="0" borderId="0" xfId="0" applyFont="1" applyFill="1">
      <alignment vertical="center"/>
    </xf>
    <xf numFmtId="0" fontId="95" fillId="0" borderId="0" xfId="0" applyFont="1" applyFill="1">
      <alignment vertical="center"/>
    </xf>
    <xf numFmtId="176" fontId="83" fillId="47" borderId="6" xfId="92" applyNumberFormat="1" applyFont="1" applyFill="1" applyBorder="1">
      <alignment vertical="center"/>
    </xf>
    <xf numFmtId="176" fontId="83" fillId="47" borderId="90" xfId="92" applyNumberFormat="1" applyFont="1" applyFill="1" applyBorder="1">
      <alignment vertical="center"/>
    </xf>
    <xf numFmtId="176" fontId="83" fillId="47" borderId="220" xfId="92" applyNumberFormat="1" applyFont="1" applyFill="1" applyBorder="1">
      <alignment vertical="center"/>
    </xf>
    <xf numFmtId="184" fontId="83" fillId="47" borderId="6" xfId="92" applyNumberFormat="1" applyFont="1" applyFill="1" applyBorder="1">
      <alignment vertical="center"/>
    </xf>
    <xf numFmtId="204" fontId="83" fillId="47" borderId="90" xfId="0" applyNumberFormat="1" applyFont="1" applyFill="1" applyBorder="1">
      <alignment vertical="center"/>
    </xf>
    <xf numFmtId="204" fontId="83" fillId="47" borderId="6" xfId="0" applyNumberFormat="1" applyFont="1" applyFill="1" applyBorder="1">
      <alignment vertical="center"/>
    </xf>
    <xf numFmtId="0" fontId="83" fillId="47" borderId="90" xfId="0" applyFont="1" applyFill="1" applyBorder="1">
      <alignment vertical="center"/>
    </xf>
    <xf numFmtId="0" fontId="83" fillId="47" borderId="6" xfId="0" applyFont="1" applyFill="1" applyBorder="1">
      <alignment vertical="center"/>
    </xf>
    <xf numFmtId="0" fontId="110" fillId="0" borderId="0" xfId="87" applyFont="1" applyAlignment="1">
      <alignment horizontal="right" vertical="center" shrinkToFit="1"/>
    </xf>
    <xf numFmtId="0" fontId="45" fillId="0" borderId="104" xfId="93" applyFont="1" applyFill="1" applyBorder="1" applyAlignment="1">
      <alignment horizontal="center" vertical="center" wrapText="1" shrinkToFit="1"/>
    </xf>
    <xf numFmtId="0" fontId="28" fillId="0" borderId="184" xfId="87" applyNumberFormat="1" applyFont="1" applyBorder="1" applyAlignment="1">
      <alignment horizontal="center" vertical="center"/>
    </xf>
    <xf numFmtId="0" fontId="38" fillId="0" borderId="0" xfId="0" applyFont="1" applyAlignment="1">
      <alignment vertical="center" wrapText="1"/>
    </xf>
    <xf numFmtId="0" fontId="68" fillId="44" borderId="0" xfId="87" applyFont="1" applyFill="1" applyAlignment="1">
      <alignment horizontal="left" vertical="center"/>
    </xf>
    <xf numFmtId="0" fontId="31" fillId="44" borderId="0" xfId="87" applyFont="1" applyFill="1" applyAlignment="1">
      <alignment horizontal="left" vertical="center" wrapText="1"/>
    </xf>
    <xf numFmtId="0" fontId="68" fillId="0" borderId="0" xfId="87" applyFont="1" applyAlignment="1">
      <alignment horizontal="left" vertical="center"/>
    </xf>
    <xf numFmtId="0" fontId="69" fillId="45" borderId="191" xfId="87" applyFont="1" applyFill="1" applyBorder="1" applyAlignment="1">
      <alignment horizontal="center" vertical="center"/>
    </xf>
    <xf numFmtId="0" fontId="69" fillId="45" borderId="192" xfId="87" applyFont="1" applyFill="1" applyBorder="1" applyAlignment="1">
      <alignment horizontal="center" vertical="center"/>
    </xf>
    <xf numFmtId="0" fontId="69" fillId="45" borderId="193" xfId="87" applyFont="1" applyFill="1" applyBorder="1" applyAlignment="1">
      <alignment horizontal="center" vertical="center"/>
    </xf>
    <xf numFmtId="0" fontId="28" fillId="0" borderId="191" xfId="87" applyFont="1" applyBorder="1" applyAlignment="1">
      <alignment vertical="center" wrapText="1"/>
    </xf>
    <xf numFmtId="0" fontId="28" fillId="0" borderId="192" xfId="87" applyFont="1" applyBorder="1" applyAlignment="1">
      <alignment vertical="center" wrapText="1"/>
    </xf>
    <xf numFmtId="0" fontId="28" fillId="0" borderId="193" xfId="87" applyFont="1" applyBorder="1" applyAlignment="1">
      <alignment vertical="center" wrapText="1"/>
    </xf>
    <xf numFmtId="0" fontId="31" fillId="38" borderId="78" xfId="87" applyFont="1" applyFill="1" applyBorder="1" applyAlignment="1">
      <alignment horizontal="center" vertical="center"/>
    </xf>
    <xf numFmtId="0" fontId="31" fillId="38" borderId="96" xfId="87" applyFont="1" applyFill="1" applyBorder="1" applyAlignment="1">
      <alignment horizontal="center" vertical="center"/>
    </xf>
    <xf numFmtId="0" fontId="51" fillId="34" borderId="243" xfId="87" applyFont="1" applyFill="1" applyBorder="1" applyAlignment="1" applyProtection="1">
      <alignment horizontal="center" vertical="center" shrinkToFit="1"/>
      <protection locked="0"/>
    </xf>
    <xf numFmtId="0" fontId="51" fillId="34" borderId="244" xfId="87" applyFont="1" applyFill="1" applyBorder="1" applyAlignment="1" applyProtection="1">
      <alignment horizontal="center" vertical="center" shrinkToFit="1"/>
      <protection locked="0"/>
    </xf>
    <xf numFmtId="0" fontId="51" fillId="34" borderId="245" xfId="87" applyFont="1" applyFill="1" applyBorder="1" applyAlignment="1" applyProtection="1">
      <alignment horizontal="center" vertical="center" shrinkToFit="1"/>
      <protection locked="0"/>
    </xf>
    <xf numFmtId="0" fontId="31" fillId="0" borderId="0" xfId="87" applyFont="1" applyFill="1" applyBorder="1" applyAlignment="1">
      <alignment horizontal="center" vertical="center"/>
    </xf>
    <xf numFmtId="0" fontId="51" fillId="0" borderId="0" xfId="87" applyFont="1" applyFill="1" applyBorder="1" applyAlignment="1">
      <alignment horizontal="center" vertical="center" shrinkToFit="1"/>
    </xf>
    <xf numFmtId="0" fontId="31" fillId="33" borderId="222" xfId="87" applyFont="1" applyFill="1" applyBorder="1" applyAlignment="1">
      <alignment horizontal="center" vertical="center"/>
    </xf>
    <xf numFmtId="0" fontId="51" fillId="34" borderId="242" xfId="87" applyFont="1" applyFill="1" applyBorder="1" applyAlignment="1">
      <alignment horizontal="center" vertical="center" shrinkToFit="1"/>
    </xf>
    <xf numFmtId="0" fontId="51" fillId="34" borderId="243" xfId="87" applyFont="1" applyFill="1" applyBorder="1" applyAlignment="1">
      <alignment horizontal="center" vertical="center" shrinkToFit="1"/>
    </xf>
    <xf numFmtId="0" fontId="51" fillId="34" borderId="244" xfId="87" applyFont="1" applyFill="1" applyBorder="1" applyAlignment="1">
      <alignment horizontal="center" vertical="center" shrinkToFit="1"/>
    </xf>
    <xf numFmtId="0" fontId="51" fillId="34" borderId="245" xfId="87" applyFont="1" applyFill="1" applyBorder="1" applyAlignment="1">
      <alignment horizontal="center" vertical="center" shrinkToFit="1"/>
    </xf>
    <xf numFmtId="0" fontId="31" fillId="0" borderId="22" xfId="87" applyFont="1" applyFill="1" applyBorder="1" applyAlignment="1">
      <alignment horizontal="center" vertical="center"/>
    </xf>
    <xf numFmtId="0" fontId="64" fillId="0" borderId="22" xfId="87" applyNumberFormat="1" applyFont="1" applyFill="1" applyBorder="1" applyAlignment="1">
      <alignment horizontal="center" vertical="center"/>
    </xf>
    <xf numFmtId="0" fontId="31" fillId="38" borderId="1" xfId="87" applyFont="1" applyFill="1" applyBorder="1" applyAlignment="1">
      <alignment horizontal="center" vertical="center"/>
    </xf>
    <xf numFmtId="0" fontId="64" fillId="34" borderId="243" xfId="87" applyFont="1" applyFill="1" applyBorder="1" applyAlignment="1" applyProtection="1">
      <alignment horizontal="center" vertical="center"/>
      <protection locked="0"/>
    </xf>
    <xf numFmtId="0" fontId="64" fillId="34" borderId="244" xfId="87" applyFont="1" applyFill="1" applyBorder="1" applyAlignment="1" applyProtection="1">
      <alignment horizontal="center" vertical="center"/>
      <protection locked="0"/>
    </xf>
    <xf numFmtId="0" fontId="64" fillId="34" borderId="245" xfId="87" applyFont="1" applyFill="1" applyBorder="1" applyAlignment="1" applyProtection="1">
      <alignment horizontal="center" vertical="center"/>
      <protection locked="0"/>
    </xf>
    <xf numFmtId="0" fontId="62" fillId="34" borderId="243" xfId="87" applyFont="1" applyFill="1" applyBorder="1" applyAlignment="1" applyProtection="1">
      <alignment horizontal="center" vertical="center" shrinkToFit="1"/>
      <protection locked="0"/>
    </xf>
    <xf numFmtId="0" fontId="62" fillId="34" borderId="244" xfId="87" applyFont="1" applyFill="1" applyBorder="1" applyAlignment="1" applyProtection="1">
      <alignment horizontal="center" vertical="center" shrinkToFit="1"/>
      <protection locked="0"/>
    </xf>
    <xf numFmtId="0" fontId="62" fillId="34" borderId="245" xfId="87" applyFont="1" applyFill="1" applyBorder="1" applyAlignment="1" applyProtection="1">
      <alignment horizontal="center" vertical="center" shrinkToFit="1"/>
      <protection locked="0"/>
    </xf>
    <xf numFmtId="0" fontId="31" fillId="38" borderId="79" xfId="87" applyFont="1" applyFill="1" applyBorder="1" applyAlignment="1">
      <alignment horizontal="center" vertical="center"/>
    </xf>
    <xf numFmtId="0" fontId="64" fillId="48" borderId="243" xfId="87" applyNumberFormat="1" applyFont="1" applyFill="1" applyBorder="1" applyAlignment="1">
      <alignment horizontal="center" vertical="center"/>
    </xf>
    <xf numFmtId="0" fontId="64" fillId="48" borderId="244" xfId="87" applyNumberFormat="1" applyFont="1" applyFill="1" applyBorder="1" applyAlignment="1">
      <alignment horizontal="center" vertical="center"/>
    </xf>
    <xf numFmtId="0" fontId="64" fillId="48" borderId="245" xfId="87" applyNumberFormat="1" applyFont="1" applyFill="1" applyBorder="1" applyAlignment="1">
      <alignment horizontal="center" vertical="center"/>
    </xf>
    <xf numFmtId="0" fontId="52" fillId="0" borderId="164" xfId="87" applyFont="1" applyFill="1" applyBorder="1" applyAlignment="1">
      <alignment horizontal="center" vertical="center"/>
    </xf>
    <xf numFmtId="0" fontId="52" fillId="0" borderId="241" xfId="87" applyFont="1" applyFill="1" applyBorder="1" applyAlignment="1">
      <alignment horizontal="center" vertical="center"/>
    </xf>
    <xf numFmtId="0" fontId="52" fillId="0" borderId="25" xfId="87" applyFont="1" applyFill="1" applyBorder="1" applyAlignment="1">
      <alignment horizontal="center" vertical="center"/>
    </xf>
    <xf numFmtId="0" fontId="53" fillId="0" borderId="13" xfId="87" applyFont="1" applyFill="1" applyBorder="1" applyAlignment="1">
      <alignment horizontal="center" vertical="center"/>
    </xf>
    <xf numFmtId="0" fontId="111" fillId="0" borderId="13" xfId="0" applyFont="1" applyBorder="1" applyAlignment="1">
      <alignment horizontal="center" vertical="center"/>
    </xf>
    <xf numFmtId="181" fontId="54" fillId="34" borderId="159" xfId="87" applyNumberFormat="1" applyFont="1" applyFill="1" applyBorder="1" applyAlignment="1" applyProtection="1">
      <alignment horizontal="right" vertical="center"/>
      <protection locked="0"/>
    </xf>
    <xf numFmtId="181" fontId="54" fillId="34" borderId="160" xfId="87" applyNumberFormat="1" applyFont="1" applyFill="1" applyBorder="1" applyAlignment="1" applyProtection="1">
      <alignment horizontal="right" vertical="center"/>
      <protection locked="0"/>
    </xf>
    <xf numFmtId="181" fontId="54" fillId="34" borderId="158" xfId="87" applyNumberFormat="1" applyFont="1" applyFill="1" applyBorder="1" applyAlignment="1" applyProtection="1">
      <alignment horizontal="right" vertical="center"/>
      <protection locked="0"/>
    </xf>
    <xf numFmtId="181" fontId="54" fillId="34" borderId="17" xfId="87" applyNumberFormat="1" applyFont="1" applyFill="1" applyBorder="1" applyAlignment="1" applyProtection="1">
      <alignment horizontal="right" vertical="center"/>
      <protection locked="0"/>
    </xf>
    <xf numFmtId="181" fontId="54" fillId="34" borderId="18" xfId="87" applyNumberFormat="1" applyFont="1" applyFill="1" applyBorder="1" applyAlignment="1" applyProtection="1">
      <alignment horizontal="right" vertical="center"/>
      <protection locked="0"/>
    </xf>
    <xf numFmtId="181" fontId="54" fillId="34" borderId="109" xfId="87" applyNumberFormat="1" applyFont="1" applyFill="1" applyBorder="1" applyAlignment="1" applyProtection="1">
      <alignment horizontal="right" vertical="center"/>
      <protection locked="0"/>
    </xf>
    <xf numFmtId="181" fontId="54" fillId="34" borderId="162" xfId="87" applyNumberFormat="1" applyFont="1" applyFill="1" applyBorder="1" applyAlignment="1" applyProtection="1">
      <alignment horizontal="right" vertical="center"/>
      <protection locked="0"/>
    </xf>
    <xf numFmtId="181" fontId="54" fillId="34" borderId="163" xfId="87" applyNumberFormat="1" applyFont="1" applyFill="1" applyBorder="1" applyAlignment="1" applyProtection="1">
      <alignment horizontal="right" vertical="center"/>
      <protection locked="0"/>
    </xf>
    <xf numFmtId="181" fontId="54" fillId="34" borderId="102" xfId="87" applyNumberFormat="1" applyFont="1" applyFill="1" applyBorder="1" applyAlignment="1" applyProtection="1">
      <alignment horizontal="right" vertical="center"/>
      <protection locked="0"/>
    </xf>
    <xf numFmtId="0" fontId="0" fillId="0" borderId="0" xfId="0" applyAlignment="1">
      <alignment horizontal="left" vertical="center"/>
    </xf>
    <xf numFmtId="49" fontId="0" fillId="0" borderId="195" xfId="93" applyNumberFormat="1" applyFont="1" applyFill="1" applyBorder="1" applyAlignment="1">
      <alignment horizontal="center" vertical="center"/>
    </xf>
    <xf numFmtId="49" fontId="0" fillId="0" borderId="198" xfId="93" applyNumberFormat="1" applyFont="1" applyFill="1" applyBorder="1" applyAlignment="1">
      <alignment horizontal="center" vertical="center"/>
    </xf>
    <xf numFmtId="0" fontId="103" fillId="0" borderId="0" xfId="0" applyFont="1" applyAlignment="1">
      <alignment horizontal="left" vertical="center"/>
    </xf>
    <xf numFmtId="0" fontId="99" fillId="0" borderId="0" xfId="0" applyFont="1" applyAlignment="1">
      <alignment horizontal="left" vertical="center"/>
    </xf>
    <xf numFmtId="49" fontId="61" fillId="0" borderId="195" xfId="93" applyNumberFormat="1" applyFont="1" applyFill="1" applyBorder="1" applyAlignment="1">
      <alignment horizontal="center" vertical="center"/>
    </xf>
    <xf numFmtId="49" fontId="61" fillId="0" borderId="198" xfId="93" applyNumberFormat="1" applyFont="1" applyFill="1" applyBorder="1" applyAlignment="1">
      <alignment horizontal="center" vertical="center"/>
    </xf>
    <xf numFmtId="49" fontId="28" fillId="0" borderId="134" xfId="93" applyNumberFormat="1" applyFont="1" applyFill="1" applyBorder="1" applyAlignment="1">
      <alignment horizontal="center" vertical="center"/>
    </xf>
    <xf numFmtId="0" fontId="28" fillId="0" borderId="10" xfId="87" applyFont="1" applyBorder="1" applyAlignment="1">
      <alignment horizontal="center" vertical="center"/>
    </xf>
    <xf numFmtId="0" fontId="28" fillId="0" borderId="138" xfId="93" applyFont="1" applyFill="1" applyBorder="1" applyAlignment="1">
      <alignment horizontal="center" vertical="center"/>
    </xf>
    <xf numFmtId="0" fontId="28" fillId="0" borderId="140" xfId="87" applyFont="1" applyBorder="1" applyAlignment="1">
      <alignment vertical="center"/>
    </xf>
    <xf numFmtId="0" fontId="28" fillId="0" borderId="145" xfId="87" applyFont="1" applyBorder="1" applyAlignment="1">
      <alignment vertical="center"/>
    </xf>
    <xf numFmtId="0" fontId="28" fillId="0" borderId="141" xfId="87" applyFont="1" applyFill="1" applyBorder="1" applyAlignment="1">
      <alignment horizontal="center" vertical="center" wrapText="1"/>
    </xf>
    <xf numFmtId="0" fontId="28" fillId="0" borderId="143" xfId="87" applyFont="1" applyBorder="1" applyAlignment="1">
      <alignment horizontal="center" vertical="center" wrapText="1"/>
    </xf>
    <xf numFmtId="0" fontId="31" fillId="0" borderId="11" xfId="93" applyFont="1" applyFill="1" applyBorder="1" applyAlignment="1">
      <alignment horizontal="center" vertical="center" wrapText="1"/>
    </xf>
    <xf numFmtId="0" fontId="31" fillId="0" borderId="44" xfId="87" applyBorder="1" applyAlignment="1">
      <alignment horizontal="center" vertical="center" wrapText="1"/>
    </xf>
    <xf numFmtId="0" fontId="31" fillId="0" borderId="10" xfId="87" applyBorder="1" applyAlignment="1">
      <alignment horizontal="center" vertical="center" wrapText="1"/>
    </xf>
    <xf numFmtId="0" fontId="31" fillId="0" borderId="205" xfId="87" applyBorder="1" applyAlignment="1">
      <alignment horizontal="center" vertical="center" wrapText="1"/>
    </xf>
    <xf numFmtId="0" fontId="31" fillId="0" borderId="216" xfId="87" applyBorder="1" applyAlignment="1">
      <alignment horizontal="center" vertical="center" wrapText="1"/>
    </xf>
    <xf numFmtId="0" fontId="54" fillId="0" borderId="11" xfId="87" applyFont="1" applyBorder="1" applyAlignment="1">
      <alignment horizontal="center" vertical="center" wrapText="1"/>
    </xf>
    <xf numFmtId="0" fontId="54" fillId="0" borderId="205" xfId="87" applyFont="1" applyBorder="1" applyAlignment="1">
      <alignment horizontal="center" vertical="center" wrapText="1"/>
    </xf>
    <xf numFmtId="0" fontId="54" fillId="0" borderId="216" xfId="87" applyFont="1" applyBorder="1" applyAlignment="1">
      <alignment horizontal="center" vertical="center" wrapText="1"/>
    </xf>
    <xf numFmtId="0" fontId="32" fillId="0" borderId="11" xfId="87" applyFont="1" applyBorder="1" applyAlignment="1">
      <alignment horizontal="center" vertical="center" wrapText="1"/>
    </xf>
    <xf numFmtId="0" fontId="32" fillId="0" borderId="205" xfId="87" applyFont="1" applyBorder="1" applyAlignment="1">
      <alignment horizontal="center" vertical="center" wrapText="1"/>
    </xf>
    <xf numFmtId="0" fontId="32" fillId="0" borderId="216" xfId="87" applyFont="1" applyBorder="1" applyAlignment="1">
      <alignment horizontal="center" vertical="center" wrapText="1"/>
    </xf>
    <xf numFmtId="49" fontId="28" fillId="0" borderId="133" xfId="93" applyNumberFormat="1" applyFont="1" applyFill="1" applyBorder="1" applyAlignment="1">
      <alignment horizontal="center" vertical="center" wrapText="1"/>
    </xf>
    <xf numFmtId="49" fontId="28" fillId="0" borderId="139" xfId="93" applyNumberFormat="1" applyFont="1" applyFill="1" applyBorder="1" applyAlignment="1">
      <alignment horizontal="center" vertical="center" wrapText="1"/>
    </xf>
    <xf numFmtId="49" fontId="28" fillId="0" borderId="10" xfId="93" applyNumberFormat="1" applyFont="1" applyFill="1" applyBorder="1" applyAlignment="1">
      <alignment horizontal="center" vertical="center"/>
    </xf>
    <xf numFmtId="0" fontId="28" fillId="0" borderId="140" xfId="87" applyFont="1" applyBorder="1" applyAlignment="1">
      <alignment horizontal="center" vertical="center"/>
    </xf>
    <xf numFmtId="0" fontId="28" fillId="0" borderId="145" xfId="87" applyFont="1" applyBorder="1" applyAlignment="1">
      <alignment horizontal="center" vertical="center"/>
    </xf>
    <xf numFmtId="0" fontId="31" fillId="0" borderId="2" xfId="93" applyFont="1" applyFill="1" applyBorder="1" applyAlignment="1">
      <alignment horizontal="center" vertical="center" wrapText="1"/>
    </xf>
    <xf numFmtId="0" fontId="31" fillId="0" borderId="20" xfId="87" applyFont="1" applyBorder="1" applyAlignment="1">
      <alignment horizontal="center" vertical="center" wrapText="1"/>
    </xf>
    <xf numFmtId="0" fontId="31" fillId="0" borderId="3" xfId="87" applyFont="1" applyBorder="1" applyAlignment="1">
      <alignment horizontal="center" vertical="center" wrapText="1"/>
    </xf>
    <xf numFmtId="0" fontId="32" fillId="0" borderId="240" xfId="87" applyFont="1" applyFill="1" applyBorder="1" applyAlignment="1">
      <alignment horizontal="center" vertical="center" wrapText="1"/>
    </xf>
    <xf numFmtId="0" fontId="32" fillId="0" borderId="73" xfId="87" applyFont="1" applyBorder="1" applyAlignment="1">
      <alignment horizontal="center" vertical="center" wrapText="1"/>
    </xf>
    <xf numFmtId="0" fontId="32" fillId="0" borderId="5" xfId="87" applyFont="1" applyBorder="1" applyAlignment="1">
      <alignment horizontal="center" vertical="center" wrapText="1"/>
    </xf>
    <xf numFmtId="0" fontId="31" fillId="0" borderId="11" xfId="87" applyBorder="1" applyAlignment="1">
      <alignment horizontal="center" vertical="center" wrapText="1"/>
    </xf>
    <xf numFmtId="0" fontId="28" fillId="0" borderId="142" xfId="87" applyFont="1" applyFill="1" applyBorder="1" applyAlignment="1">
      <alignment horizontal="center" vertical="center" wrapText="1"/>
    </xf>
    <xf numFmtId="0" fontId="28" fillId="0" borderId="144" xfId="87" applyFont="1" applyBorder="1" applyAlignment="1">
      <alignment horizontal="center" vertical="center" wrapText="1"/>
    </xf>
    <xf numFmtId="0" fontId="28" fillId="0" borderId="146" xfId="87" applyFont="1" applyBorder="1" applyAlignment="1">
      <alignment horizontal="center" vertical="center" wrapText="1"/>
    </xf>
    <xf numFmtId="0" fontId="28" fillId="0" borderId="140" xfId="93" applyFont="1" applyFill="1" applyBorder="1" applyAlignment="1">
      <alignment horizontal="center" vertical="center"/>
    </xf>
    <xf numFmtId="0" fontId="28" fillId="0" borderId="143" xfId="87" applyFont="1" applyFill="1" applyBorder="1" applyAlignment="1">
      <alignment horizontal="center" vertical="center" wrapText="1"/>
    </xf>
    <xf numFmtId="0" fontId="28" fillId="0" borderId="11" xfId="93" applyFont="1" applyFill="1" applyBorder="1" applyAlignment="1">
      <alignment horizontal="center" vertical="center" wrapText="1"/>
    </xf>
    <xf numFmtId="0" fontId="28" fillId="0" borderId="44" xfId="87" applyFont="1" applyFill="1" applyBorder="1" applyAlignment="1">
      <alignment horizontal="center" vertical="center" wrapText="1"/>
    </xf>
    <xf numFmtId="0" fontId="28" fillId="0" borderId="10" xfId="87" applyFont="1" applyFill="1" applyBorder="1" applyAlignment="1">
      <alignment horizontal="center" vertical="center" wrapText="1"/>
    </xf>
    <xf numFmtId="0" fontId="31" fillId="0" borderId="44" xfId="93" applyFont="1" applyFill="1" applyBorder="1" applyAlignment="1">
      <alignment horizontal="center" vertical="center" wrapText="1"/>
    </xf>
    <xf numFmtId="0" fontId="28" fillId="0" borderId="135" xfId="87" applyFont="1" applyFill="1" applyBorder="1" applyAlignment="1">
      <alignment horizontal="center" vertical="center"/>
    </xf>
    <xf numFmtId="0" fontId="31" fillId="0" borderId="137" xfId="87" applyBorder="1" applyAlignment="1">
      <alignment horizontal="center" vertical="center"/>
    </xf>
    <xf numFmtId="0" fontId="28" fillId="0" borderId="2" xfId="93" applyFont="1" applyFill="1" applyBorder="1" applyAlignment="1">
      <alignment horizontal="center" vertical="center" wrapText="1"/>
    </xf>
    <xf numFmtId="0" fontId="28" fillId="0" borderId="20" xfId="87" applyFont="1" applyBorder="1" applyAlignment="1">
      <alignment horizontal="center" vertical="center" wrapText="1"/>
    </xf>
    <xf numFmtId="0" fontId="28" fillId="0" borderId="3" xfId="87" applyFont="1" applyBorder="1" applyAlignment="1">
      <alignment horizontal="center" vertical="center" wrapText="1"/>
    </xf>
    <xf numFmtId="0" fontId="28" fillId="0" borderId="44" xfId="87" applyFont="1" applyBorder="1" applyAlignment="1">
      <alignment horizontal="center" vertical="center" wrapText="1"/>
    </xf>
    <xf numFmtId="0" fontId="28" fillId="0" borderId="10" xfId="87" applyFont="1" applyBorder="1" applyAlignment="1">
      <alignment horizontal="center" vertical="center" wrapText="1"/>
    </xf>
    <xf numFmtId="0" fontId="31" fillId="0" borderId="44" xfId="87" applyFill="1" applyBorder="1" applyAlignment="1">
      <alignment horizontal="center" vertical="center" wrapText="1"/>
    </xf>
    <xf numFmtId="0" fontId="31" fillId="0" borderId="10" xfId="87" applyFill="1" applyBorder="1" applyAlignment="1">
      <alignment horizontal="center" vertical="center" wrapText="1"/>
    </xf>
    <xf numFmtId="0" fontId="28" fillId="41" borderId="133" xfId="87" applyFont="1" applyFill="1" applyBorder="1" applyAlignment="1">
      <alignment horizontal="center" vertical="center"/>
    </xf>
    <xf numFmtId="0" fontId="28" fillId="41" borderId="143" xfId="87" applyFont="1" applyFill="1" applyBorder="1" applyAlignment="1">
      <alignment horizontal="center" vertical="center"/>
    </xf>
    <xf numFmtId="0" fontId="28" fillId="41" borderId="126" xfId="87" applyFont="1" applyFill="1" applyBorder="1" applyAlignment="1">
      <alignment horizontal="center" vertical="center"/>
    </xf>
    <xf numFmtId="0" fontId="28" fillId="41" borderId="138" xfId="87" applyFont="1" applyFill="1" applyBorder="1" applyAlignment="1">
      <alignment horizontal="center" vertical="center" wrapText="1"/>
    </xf>
    <xf numFmtId="0" fontId="28" fillId="41" borderId="145" xfId="87" applyFont="1" applyFill="1" applyBorder="1" applyAlignment="1">
      <alignment horizontal="center" vertical="center" wrapText="1"/>
    </xf>
    <xf numFmtId="215" fontId="28" fillId="41" borderId="11" xfId="87" applyNumberFormat="1" applyFont="1" applyFill="1" applyBorder="1" applyAlignment="1">
      <alignment horizontal="center" vertical="center"/>
    </xf>
    <xf numFmtId="0" fontId="28" fillId="0" borderId="177" xfId="87" applyFont="1" applyBorder="1" applyAlignment="1">
      <alignment vertical="center"/>
    </xf>
    <xf numFmtId="0" fontId="28" fillId="0" borderId="97" xfId="87" applyFont="1" applyBorder="1" applyAlignment="1">
      <alignment vertical="center"/>
    </xf>
    <xf numFmtId="0" fontId="60" fillId="0" borderId="175" xfId="87" applyFont="1" applyBorder="1" applyAlignment="1">
      <alignment vertical="center"/>
    </xf>
    <xf numFmtId="0" fontId="60" fillId="0" borderId="136" xfId="87" applyFont="1" applyBorder="1" applyAlignment="1">
      <alignment vertical="center"/>
    </xf>
    <xf numFmtId="0" fontId="28" fillId="0" borderId="176" xfId="87" applyFont="1" applyBorder="1" applyAlignment="1">
      <alignment vertical="center"/>
    </xf>
    <xf numFmtId="0" fontId="28" fillId="0" borderId="96" xfId="87" applyFont="1" applyBorder="1" applyAlignment="1">
      <alignment vertical="center"/>
    </xf>
    <xf numFmtId="0" fontId="28" fillId="0" borderId="176" xfId="87" applyFont="1" applyFill="1" applyBorder="1" applyAlignment="1">
      <alignment vertical="center"/>
    </xf>
    <xf numFmtId="0" fontId="28" fillId="0" borderId="96" xfId="87" applyFont="1" applyFill="1" applyBorder="1" applyAlignment="1">
      <alignment vertical="center"/>
    </xf>
    <xf numFmtId="0" fontId="28" fillId="38" borderId="126" xfId="87" applyFont="1" applyFill="1" applyBorder="1" applyAlignment="1">
      <alignment horizontal="center" vertical="center"/>
    </xf>
    <xf numFmtId="0" fontId="28" fillId="38" borderId="138" xfId="87" applyFont="1" applyFill="1" applyBorder="1" applyAlignment="1">
      <alignment horizontal="center" vertical="center" wrapText="1"/>
    </xf>
    <xf numFmtId="0" fontId="28" fillId="38" borderId="145" xfId="87" applyFont="1" applyFill="1" applyBorder="1" applyAlignment="1">
      <alignment horizontal="center" vertical="center" wrapText="1"/>
    </xf>
    <xf numFmtId="0" fontId="28" fillId="38" borderId="133" xfId="87" applyFont="1" applyFill="1" applyBorder="1" applyAlignment="1">
      <alignment horizontal="center" vertical="center"/>
    </xf>
    <xf numFmtId="0" fontId="28" fillId="38" borderId="143" xfId="87" applyFont="1" applyFill="1" applyBorder="1" applyAlignment="1">
      <alignment horizontal="center" vertical="center"/>
    </xf>
    <xf numFmtId="215" fontId="28" fillId="41" borderId="223" xfId="87" applyNumberFormat="1" applyFont="1" applyFill="1" applyBorder="1" applyAlignment="1">
      <alignment horizontal="center" vertical="center"/>
    </xf>
    <xf numFmtId="215" fontId="28" fillId="41" borderId="224" xfId="87" applyNumberFormat="1" applyFont="1" applyFill="1" applyBorder="1" applyAlignment="1">
      <alignment horizontal="center" vertical="center"/>
    </xf>
    <xf numFmtId="0" fontId="28" fillId="42" borderId="138" xfId="87" applyFont="1" applyFill="1" applyBorder="1" applyAlignment="1">
      <alignment horizontal="center" vertical="center" wrapText="1"/>
    </xf>
    <xf numFmtId="0" fontId="28" fillId="42" borderId="145" xfId="87" applyFont="1" applyFill="1" applyBorder="1" applyAlignment="1">
      <alignment horizontal="center" vertical="center" wrapText="1"/>
    </xf>
    <xf numFmtId="215" fontId="28" fillId="43" borderId="11" xfId="87" applyNumberFormat="1" applyFont="1" applyFill="1" applyBorder="1" applyAlignment="1">
      <alignment horizontal="center" vertical="center"/>
    </xf>
    <xf numFmtId="0" fontId="28" fillId="42" borderId="126" xfId="87" applyFont="1" applyFill="1" applyBorder="1" applyAlignment="1">
      <alignment horizontal="center" vertical="center"/>
    </xf>
    <xf numFmtId="0" fontId="28" fillId="42" borderId="133" xfId="87" applyFont="1" applyFill="1" applyBorder="1" applyAlignment="1">
      <alignment horizontal="center" vertical="center"/>
    </xf>
    <xf numFmtId="0" fontId="28" fillId="42" borderId="143" xfId="87" applyFont="1" applyFill="1" applyBorder="1" applyAlignment="1">
      <alignment horizontal="center" vertical="center"/>
    </xf>
    <xf numFmtId="0" fontId="28" fillId="39" borderId="133" xfId="87" applyFont="1" applyFill="1" applyBorder="1" applyAlignment="1">
      <alignment horizontal="center" vertical="center"/>
    </xf>
    <xf numFmtId="0" fontId="28" fillId="39" borderId="143" xfId="87" applyFont="1" applyFill="1" applyBorder="1" applyAlignment="1">
      <alignment horizontal="center" vertical="center"/>
    </xf>
    <xf numFmtId="0" fontId="28" fillId="39" borderId="187" xfId="87" applyFont="1" applyFill="1" applyBorder="1" applyAlignment="1">
      <alignment horizontal="center" vertical="center"/>
    </xf>
    <xf numFmtId="0" fontId="31" fillId="0" borderId="15" xfId="87" applyBorder="1" applyAlignment="1">
      <alignment horizontal="center" vertical="center"/>
    </xf>
    <xf numFmtId="0" fontId="28" fillId="39" borderId="188" xfId="87" applyFont="1" applyFill="1" applyBorder="1" applyAlignment="1">
      <alignment horizontal="center" vertical="center"/>
    </xf>
    <xf numFmtId="0" fontId="31" fillId="0" borderId="189" xfId="87" applyBorder="1" applyAlignment="1">
      <alignment horizontal="center" vertical="center"/>
    </xf>
    <xf numFmtId="0" fontId="28" fillId="39" borderId="138" xfId="87" applyFont="1" applyFill="1" applyBorder="1" applyAlignment="1">
      <alignment horizontal="center" vertical="center" wrapText="1"/>
    </xf>
    <xf numFmtId="0" fontId="28" fillId="39" borderId="140" xfId="87" applyFont="1" applyFill="1" applyBorder="1" applyAlignment="1">
      <alignment horizontal="center" vertical="center" wrapText="1"/>
    </xf>
    <xf numFmtId="0" fontId="56" fillId="38" borderId="1" xfId="0" applyFont="1" applyFill="1" applyBorder="1" applyAlignment="1">
      <alignment horizontal="center" vertical="center" shrinkToFit="1"/>
    </xf>
    <xf numFmtId="0" fontId="31" fillId="0" borderId="11" xfId="87" applyFont="1" applyBorder="1" applyAlignment="1">
      <alignment horizontal="center" vertical="center"/>
    </xf>
    <xf numFmtId="0" fontId="31" fillId="0" borderId="10" xfId="87" applyFont="1" applyBorder="1" applyAlignment="1">
      <alignment horizontal="center" vertical="center"/>
    </xf>
    <xf numFmtId="0" fontId="32" fillId="33" borderId="1" xfId="87" applyFont="1" applyFill="1" applyBorder="1" applyAlignment="1">
      <alignment horizontal="center" vertical="center"/>
    </xf>
    <xf numFmtId="215" fontId="56" fillId="38" borderId="1" xfId="0" applyNumberFormat="1" applyFont="1" applyFill="1" applyBorder="1" applyAlignment="1">
      <alignment horizontal="center" vertical="center" shrinkToFit="1"/>
    </xf>
    <xf numFmtId="0" fontId="48" fillId="35" borderId="12" xfId="90" applyFill="1" applyBorder="1" applyAlignment="1" applyProtection="1">
      <alignment horizontal="left" vertical="center"/>
      <protection locked="0"/>
    </xf>
    <xf numFmtId="0" fontId="48" fillId="35" borderId="13" xfId="90" applyFill="1" applyBorder="1" applyAlignment="1" applyProtection="1">
      <alignment horizontal="left" vertical="center"/>
      <protection locked="0"/>
    </xf>
    <xf numFmtId="0" fontId="48" fillId="35" borderId="14" xfId="90" applyFill="1" applyBorder="1" applyAlignment="1" applyProtection="1">
      <alignment horizontal="left" vertical="center"/>
      <protection locked="0"/>
    </xf>
    <xf numFmtId="0" fontId="48" fillId="35" borderId="15" xfId="90" applyFill="1" applyBorder="1" applyAlignment="1" applyProtection="1">
      <alignment horizontal="left" vertical="center"/>
      <protection locked="0"/>
    </xf>
    <xf numFmtId="0" fontId="48" fillId="35" borderId="0" xfId="90" applyFill="1" applyBorder="1" applyAlignment="1" applyProtection="1">
      <alignment horizontal="left" vertical="center"/>
      <protection locked="0"/>
    </xf>
    <xf numFmtId="0" fontId="48" fillId="35" borderId="43" xfId="90" applyFill="1" applyBorder="1" applyAlignment="1" applyProtection="1">
      <alignment horizontal="left" vertical="center"/>
      <protection locked="0"/>
    </xf>
    <xf numFmtId="176" fontId="7" fillId="0" borderId="12" xfId="92" applyNumberFormat="1" applyFont="1" applyFill="1" applyBorder="1" applyAlignment="1">
      <alignment horizontal="right" vertical="center" shrinkToFit="1"/>
    </xf>
    <xf numFmtId="176" fontId="7" fillId="0" borderId="13" xfId="92" applyNumberFormat="1" applyFont="1" applyFill="1" applyBorder="1" applyAlignment="1">
      <alignment horizontal="right" vertical="center" shrinkToFit="1"/>
    </xf>
    <xf numFmtId="176" fontId="7" fillId="0" borderId="14" xfId="92" applyNumberFormat="1" applyFont="1" applyFill="1" applyBorder="1" applyAlignment="1">
      <alignment horizontal="right" vertical="center" shrinkToFit="1"/>
    </xf>
    <xf numFmtId="176" fontId="7" fillId="0" borderId="15" xfId="92" applyNumberFormat="1" applyFont="1" applyFill="1" applyBorder="1" applyAlignment="1">
      <alignment horizontal="right" vertical="center" shrinkToFit="1"/>
    </xf>
    <xf numFmtId="176" fontId="7" fillId="0" borderId="0" xfId="92" applyNumberFormat="1" applyFont="1" applyFill="1" applyBorder="1" applyAlignment="1">
      <alignment horizontal="right" vertical="center" shrinkToFit="1"/>
    </xf>
    <xf numFmtId="176" fontId="7" fillId="0" borderId="43" xfId="92" applyNumberFormat="1" applyFont="1" applyFill="1" applyBorder="1" applyAlignment="1">
      <alignment horizontal="right" vertical="center" shrinkToFit="1"/>
    </xf>
    <xf numFmtId="0" fontId="8" fillId="33" borderId="12" xfId="1" applyFont="1" applyFill="1" applyBorder="1" applyAlignment="1">
      <alignment horizontal="center" vertical="center" shrinkToFit="1"/>
    </xf>
    <xf numFmtId="0" fontId="9" fillId="33" borderId="13" xfId="1" applyFont="1" applyFill="1" applyBorder="1" applyAlignment="1">
      <alignment horizontal="center" vertical="center" shrinkToFit="1"/>
    </xf>
    <xf numFmtId="0" fontId="9" fillId="33" borderId="14" xfId="1" applyFont="1" applyFill="1" applyBorder="1" applyAlignment="1">
      <alignment horizontal="center" vertical="center" shrinkToFit="1"/>
    </xf>
    <xf numFmtId="0" fontId="9" fillId="33" borderId="16" xfId="1" applyFont="1" applyFill="1" applyBorder="1" applyAlignment="1">
      <alignment horizontal="center" vertical="center" shrinkToFit="1"/>
    </xf>
    <xf numFmtId="0" fontId="9" fillId="33" borderId="22" xfId="1" applyFont="1" applyFill="1" applyBorder="1" applyAlignment="1">
      <alignment horizontal="center" vertical="center" shrinkToFit="1"/>
    </xf>
    <xf numFmtId="0" fontId="9" fillId="33" borderId="23" xfId="1" applyFont="1" applyFill="1" applyBorder="1" applyAlignment="1">
      <alignment horizontal="center" vertical="center" shrinkToFit="1"/>
    </xf>
    <xf numFmtId="0" fontId="10" fillId="34" borderId="12" xfId="1" applyFont="1" applyFill="1" applyBorder="1" applyAlignment="1">
      <alignment horizontal="center" vertical="center"/>
    </xf>
    <xf numFmtId="0" fontId="10" fillId="34" borderId="13" xfId="1" applyFont="1" applyFill="1" applyBorder="1" applyAlignment="1">
      <alignment horizontal="center" vertical="center"/>
    </xf>
    <xf numFmtId="0" fontId="10" fillId="34" borderId="14" xfId="1" applyFont="1" applyFill="1" applyBorder="1" applyAlignment="1">
      <alignment horizontal="center" vertical="center"/>
    </xf>
    <xf numFmtId="0" fontId="10" fillId="34" borderId="16" xfId="1" applyFont="1" applyFill="1" applyBorder="1" applyAlignment="1">
      <alignment horizontal="center" vertical="center"/>
    </xf>
    <xf numFmtId="0" fontId="10" fillId="34" borderId="22" xfId="1" applyFont="1" applyFill="1" applyBorder="1" applyAlignment="1">
      <alignment horizontal="center" vertical="center"/>
    </xf>
    <xf numFmtId="0" fontId="10" fillId="34" borderId="23" xfId="1" applyFont="1" applyFill="1" applyBorder="1" applyAlignment="1">
      <alignment horizontal="center" vertical="center"/>
    </xf>
    <xf numFmtId="49" fontId="10" fillId="0" borderId="0" xfId="1" applyNumberFormat="1" applyFont="1" applyAlignment="1">
      <alignment horizontal="center" vertical="center"/>
    </xf>
    <xf numFmtId="0" fontId="10" fillId="0" borderId="0" xfId="1" applyFont="1" applyAlignment="1">
      <alignment horizontal="left"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0" xfId="1" applyFont="1" applyBorder="1" applyAlignment="1">
      <alignment horizontal="center" vertical="center"/>
    </xf>
    <xf numFmtId="0" fontId="12" fillId="0" borderId="43" xfId="1" applyFont="1" applyBorder="1" applyAlignment="1">
      <alignment horizontal="center" vertical="center"/>
    </xf>
    <xf numFmtId="0" fontId="12" fillId="0" borderId="16"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215" fontId="12" fillId="0" borderId="11" xfId="1" applyNumberFormat="1" applyFont="1" applyBorder="1" applyAlignment="1">
      <alignment horizontal="center" vertical="center" shrinkToFit="1"/>
    </xf>
    <xf numFmtId="215" fontId="12" fillId="0" borderId="44" xfId="1" applyNumberFormat="1" applyFont="1" applyBorder="1" applyAlignment="1">
      <alignment horizontal="center" vertical="center" shrinkToFit="1"/>
    </xf>
    <xf numFmtId="215" fontId="12" fillId="0" borderId="10" xfId="1" applyNumberFormat="1" applyFont="1" applyBorder="1" applyAlignment="1">
      <alignment horizontal="center" vertical="center" shrinkToFit="1"/>
    </xf>
    <xf numFmtId="215" fontId="12" fillId="0" borderId="12" xfId="1" applyNumberFormat="1" applyFont="1" applyBorder="1" applyAlignment="1">
      <alignment horizontal="center" vertical="center" shrinkToFit="1"/>
    </xf>
    <xf numFmtId="215" fontId="12" fillId="0" borderId="15" xfId="1" applyNumberFormat="1" applyFont="1" applyBorder="1" applyAlignment="1">
      <alignment horizontal="center" vertical="center" shrinkToFit="1"/>
    </xf>
    <xf numFmtId="215" fontId="12" fillId="0" borderId="16" xfId="1" applyNumberFormat="1" applyFont="1" applyBorder="1" applyAlignment="1">
      <alignment horizontal="center" vertical="center" shrinkToFit="1"/>
    </xf>
    <xf numFmtId="0" fontId="67" fillId="0" borderId="57" xfId="1" applyFont="1" applyBorder="1" applyAlignment="1">
      <alignment horizontal="center" vertical="center" wrapText="1"/>
    </xf>
    <xf numFmtId="0" fontId="67" fillId="0" borderId="13" xfId="1" applyFont="1" applyBorder="1" applyAlignment="1">
      <alignment horizontal="center" vertical="center" wrapText="1"/>
    </xf>
    <xf numFmtId="0" fontId="67" fillId="0" borderId="14" xfId="1" applyFont="1" applyBorder="1" applyAlignment="1">
      <alignment horizontal="center" vertical="center" wrapText="1"/>
    </xf>
    <xf numFmtId="0" fontId="67" fillId="0" borderId="59" xfId="1" applyFont="1" applyBorder="1" applyAlignment="1">
      <alignment horizontal="center" vertical="center" wrapText="1"/>
    </xf>
    <xf numFmtId="0" fontId="67" fillId="0" borderId="0" xfId="1" applyFont="1" applyBorder="1" applyAlignment="1">
      <alignment horizontal="center" vertical="center" wrapText="1"/>
    </xf>
    <xf numFmtId="0" fontId="67" fillId="0" borderId="43" xfId="1" applyFont="1" applyBorder="1" applyAlignment="1">
      <alignment horizontal="center" vertical="center" wrapText="1"/>
    </xf>
    <xf numFmtId="0" fontId="67" fillId="0" borderId="61" xfId="1" applyFont="1" applyBorder="1" applyAlignment="1">
      <alignment horizontal="center" vertical="center" wrapText="1"/>
    </xf>
    <xf numFmtId="0" fontId="67" fillId="0" borderId="22" xfId="1" applyFont="1" applyBorder="1" applyAlignment="1">
      <alignment horizontal="center" vertical="center" wrapText="1"/>
    </xf>
    <xf numFmtId="0" fontId="67" fillId="0" borderId="23" xfId="1" applyFont="1" applyBorder="1" applyAlignment="1">
      <alignment horizontal="center" vertical="center" wrapText="1"/>
    </xf>
    <xf numFmtId="0" fontId="98" fillId="0" borderId="219" xfId="1" applyFont="1" applyBorder="1" applyAlignment="1">
      <alignment horizontal="center" vertical="center" wrapText="1"/>
    </xf>
    <xf numFmtId="0" fontId="98" fillId="0" borderId="13" xfId="1" applyFont="1" applyBorder="1" applyAlignment="1">
      <alignment horizontal="center" vertical="center" wrapText="1"/>
    </xf>
    <xf numFmtId="0" fontId="98" fillId="0" borderId="58" xfId="1" applyFont="1" applyBorder="1" applyAlignment="1">
      <alignment horizontal="center" vertical="center" wrapText="1"/>
    </xf>
    <xf numFmtId="0" fontId="98" fillId="0" borderId="15" xfId="1" applyFont="1" applyBorder="1" applyAlignment="1">
      <alignment horizontal="center" vertical="center" wrapText="1"/>
    </xf>
    <xf numFmtId="0" fontId="98" fillId="0" borderId="0" xfId="1" applyFont="1" applyBorder="1" applyAlignment="1">
      <alignment horizontal="center" vertical="center" wrapText="1"/>
    </xf>
    <xf numFmtId="0" fontId="98" fillId="0" borderId="60" xfId="1" applyFont="1" applyBorder="1" applyAlignment="1">
      <alignment horizontal="center" vertical="center" wrapText="1"/>
    </xf>
    <xf numFmtId="0" fontId="98" fillId="0" borderId="16" xfId="1" applyFont="1" applyBorder="1" applyAlignment="1">
      <alignment horizontal="center" vertical="center" wrapText="1"/>
    </xf>
    <xf numFmtId="0" fontId="98" fillId="0" borderId="22" xfId="1" applyFont="1" applyBorder="1" applyAlignment="1">
      <alignment horizontal="center" vertical="center" wrapText="1"/>
    </xf>
    <xf numFmtId="0" fontId="98" fillId="0" borderId="62" xfId="1" applyFont="1" applyBorder="1" applyAlignment="1">
      <alignment horizontal="center" vertical="center" wrapText="1"/>
    </xf>
    <xf numFmtId="0" fontId="67" fillId="0" borderId="14" xfId="1" applyFont="1" applyBorder="1" applyAlignment="1">
      <alignment horizontal="center" vertical="center"/>
    </xf>
    <xf numFmtId="0" fontId="67" fillId="0" borderId="0" xfId="1" applyFont="1" applyBorder="1" applyAlignment="1">
      <alignment horizontal="center" vertical="center"/>
    </xf>
    <xf numFmtId="0" fontId="67" fillId="0" borderId="43" xfId="1" applyFont="1" applyBorder="1" applyAlignment="1">
      <alignment horizontal="center" vertical="center"/>
    </xf>
    <xf numFmtId="0" fontId="67" fillId="0" borderId="22" xfId="1" applyFont="1" applyBorder="1" applyAlignment="1">
      <alignment horizontal="center" vertical="center"/>
    </xf>
    <xf numFmtId="0" fontId="67" fillId="0" borderId="23" xfId="1" applyFont="1" applyBorder="1" applyAlignment="1">
      <alignment horizontal="center" vertical="center"/>
    </xf>
    <xf numFmtId="0" fontId="67" fillId="0" borderId="12" xfId="1" applyFont="1" applyBorder="1" applyAlignment="1">
      <alignment horizontal="center" vertical="center" wrapText="1"/>
    </xf>
    <xf numFmtId="0" fontId="67" fillId="0" borderId="15" xfId="1" applyFont="1" applyBorder="1" applyAlignment="1">
      <alignment horizontal="center" vertical="center"/>
    </xf>
    <xf numFmtId="0" fontId="67" fillId="0" borderId="16" xfId="1" applyFont="1" applyBorder="1" applyAlignment="1">
      <alignment horizontal="center" vertical="center"/>
    </xf>
    <xf numFmtId="0" fontId="67" fillId="0" borderId="1" xfId="1" applyFont="1" applyBorder="1" applyAlignment="1">
      <alignment horizontal="center" vertical="center" wrapText="1"/>
    </xf>
    <xf numFmtId="0" fontId="67" fillId="0" borderId="1" xfId="1" applyFont="1" applyBorder="1" applyAlignment="1">
      <alignment horizontal="center" vertical="center"/>
    </xf>
    <xf numFmtId="176" fontId="7" fillId="0" borderId="12" xfId="1" applyNumberFormat="1" applyFill="1" applyBorder="1" applyAlignment="1">
      <alignment horizontal="right" vertical="center" shrinkToFit="1"/>
    </xf>
    <xf numFmtId="176" fontId="7" fillId="0" borderId="13" xfId="1" applyNumberFormat="1" applyFill="1" applyBorder="1" applyAlignment="1">
      <alignment horizontal="right" vertical="center" shrinkToFit="1"/>
    </xf>
    <xf numFmtId="176" fontId="7" fillId="0" borderId="14" xfId="1" applyNumberFormat="1" applyFill="1" applyBorder="1" applyAlignment="1">
      <alignment horizontal="right" vertical="center" shrinkToFit="1"/>
    </xf>
    <xf numFmtId="176" fontId="7" fillId="0" borderId="15" xfId="1" applyNumberFormat="1" applyFill="1" applyBorder="1" applyAlignment="1">
      <alignment horizontal="right" vertical="center" shrinkToFit="1"/>
    </xf>
    <xf numFmtId="176" fontId="7" fillId="0" borderId="0" xfId="1" applyNumberFormat="1" applyFill="1" applyBorder="1" applyAlignment="1">
      <alignment horizontal="right" vertical="center" shrinkToFit="1"/>
    </xf>
    <xf numFmtId="176" fontId="7" fillId="0" borderId="43" xfId="1" applyNumberFormat="1" applyFill="1" applyBorder="1" applyAlignment="1">
      <alignment horizontal="right" vertical="center" shrinkToFit="1"/>
    </xf>
    <xf numFmtId="0" fontId="7" fillId="35" borderId="13" xfId="1" applyFill="1" applyBorder="1" applyAlignment="1">
      <alignment horizontal="right" vertical="center" shrinkToFit="1"/>
    </xf>
    <xf numFmtId="0" fontId="7" fillId="35" borderId="14" xfId="1" applyFill="1" applyBorder="1" applyAlignment="1">
      <alignment horizontal="right" vertical="center" shrinkToFit="1"/>
    </xf>
    <xf numFmtId="0" fontId="7" fillId="35" borderId="22" xfId="1" applyFill="1" applyBorder="1" applyAlignment="1">
      <alignment horizontal="right" vertical="center" shrinkToFit="1"/>
    </xf>
    <xf numFmtId="0" fontId="7" fillId="35" borderId="23" xfId="1" applyFill="1" applyBorder="1" applyAlignment="1">
      <alignment horizontal="right" vertical="center" shrinkToFit="1"/>
    </xf>
    <xf numFmtId="0" fontId="7" fillId="35" borderId="12" xfId="1" applyFill="1" applyBorder="1" applyAlignment="1">
      <alignment horizontal="right" vertical="center" shrinkToFit="1"/>
    </xf>
    <xf numFmtId="0" fontId="7" fillId="35" borderId="15" xfId="1" applyFill="1" applyBorder="1" applyAlignment="1">
      <alignment horizontal="right" vertical="center" shrinkToFit="1"/>
    </xf>
    <xf numFmtId="0" fontId="7" fillId="35" borderId="43" xfId="1" applyFill="1" applyBorder="1" applyAlignment="1">
      <alignment horizontal="right" vertical="center" shrinkToFit="1"/>
    </xf>
    <xf numFmtId="0" fontId="48" fillId="35" borderId="12" xfId="90" applyFill="1" applyBorder="1" applyAlignment="1" applyProtection="1">
      <alignment horizontal="left" vertical="center" shrinkToFit="1"/>
      <protection locked="0"/>
    </xf>
    <xf numFmtId="0" fontId="48" fillId="35" borderId="13" xfId="90" applyFill="1" applyBorder="1" applyAlignment="1" applyProtection="1">
      <alignment horizontal="left" vertical="center" shrinkToFit="1"/>
      <protection locked="0"/>
    </xf>
    <xf numFmtId="0" fontId="48" fillId="35" borderId="14" xfId="90" applyFill="1" applyBorder="1" applyAlignment="1" applyProtection="1">
      <alignment horizontal="left" vertical="center" shrinkToFit="1"/>
      <protection locked="0"/>
    </xf>
    <xf numFmtId="0" fontId="48" fillId="35" borderId="15" xfId="90" applyFill="1" applyBorder="1" applyAlignment="1" applyProtection="1">
      <alignment horizontal="left" vertical="center" shrinkToFit="1"/>
      <protection locked="0"/>
    </xf>
    <xf numFmtId="0" fontId="48" fillId="35" borderId="0" xfId="90" applyFill="1" applyBorder="1" applyAlignment="1" applyProtection="1">
      <alignment horizontal="left" vertical="center" shrinkToFit="1"/>
      <protection locked="0"/>
    </xf>
    <xf numFmtId="0" fontId="48" fillId="35" borderId="43" xfId="90" applyFill="1" applyBorder="1" applyAlignment="1" applyProtection="1">
      <alignment horizontal="left" vertical="center" shrinkToFit="1"/>
      <protection locked="0"/>
    </xf>
    <xf numFmtId="0" fontId="48" fillId="0" borderId="12" xfId="90" applyFill="1" applyBorder="1" applyAlignment="1" applyProtection="1">
      <alignment horizontal="left" vertical="center"/>
      <protection locked="0"/>
    </xf>
    <xf numFmtId="0" fontId="48" fillId="0" borderId="13" xfId="90" applyFill="1" applyBorder="1" applyAlignment="1" applyProtection="1">
      <alignment horizontal="left" vertical="center"/>
      <protection locked="0"/>
    </xf>
    <xf numFmtId="0" fontId="48" fillId="0" borderId="14" xfId="90" applyFill="1" applyBorder="1" applyAlignment="1" applyProtection="1">
      <alignment horizontal="left" vertical="center"/>
      <protection locked="0"/>
    </xf>
    <xf numFmtId="0" fontId="48" fillId="0" borderId="16" xfId="90" applyFill="1" applyBorder="1" applyAlignment="1" applyProtection="1">
      <alignment horizontal="left" vertical="center"/>
      <protection locked="0"/>
    </xf>
    <xf numFmtId="0" fontId="48" fillId="0" borderId="22" xfId="90" applyFill="1" applyBorder="1" applyAlignment="1" applyProtection="1">
      <alignment horizontal="left" vertical="center"/>
      <protection locked="0"/>
    </xf>
    <xf numFmtId="0" fontId="48" fillId="0" borderId="23" xfId="90" applyFill="1" applyBorder="1" applyAlignment="1" applyProtection="1">
      <alignment horizontal="left" vertical="center"/>
      <protection locked="0"/>
    </xf>
    <xf numFmtId="176" fontId="7" fillId="0" borderId="16" xfId="92" applyNumberFormat="1" applyFont="1" applyFill="1" applyBorder="1" applyAlignment="1">
      <alignment horizontal="right" vertical="center" shrinkToFit="1"/>
    </xf>
    <xf numFmtId="176" fontId="7" fillId="0" borderId="22" xfId="92" applyNumberFormat="1" applyFont="1" applyFill="1" applyBorder="1" applyAlignment="1">
      <alignment horizontal="right" vertical="center" shrinkToFit="1"/>
    </xf>
    <xf numFmtId="176" fontId="7" fillId="0" borderId="23" xfId="92" applyNumberFormat="1" applyFont="1" applyFill="1" applyBorder="1" applyAlignment="1">
      <alignment horizontal="right" vertical="center" shrinkToFit="1"/>
    </xf>
    <xf numFmtId="202" fontId="7" fillId="0" borderId="57" xfId="92" applyNumberFormat="1" applyFont="1" applyFill="1" applyBorder="1" applyAlignment="1">
      <alignment horizontal="right" vertical="center" shrinkToFit="1"/>
    </xf>
    <xf numFmtId="202" fontId="7" fillId="0" borderId="13" xfId="92" applyNumberFormat="1" applyFont="1" applyFill="1" applyBorder="1" applyAlignment="1">
      <alignment horizontal="right" vertical="center" shrinkToFit="1"/>
    </xf>
    <xf numFmtId="202" fontId="7" fillId="0" borderId="14" xfId="92" applyNumberFormat="1" applyFont="1" applyFill="1" applyBorder="1" applyAlignment="1">
      <alignment horizontal="right" vertical="center" shrinkToFit="1"/>
    </xf>
    <xf numFmtId="202" fontId="7" fillId="0" borderId="59" xfId="92" applyNumberFormat="1" applyFont="1" applyFill="1" applyBorder="1" applyAlignment="1">
      <alignment horizontal="right" vertical="center" shrinkToFit="1"/>
    </xf>
    <xf numFmtId="202" fontId="7" fillId="0" borderId="0" xfId="92" applyNumberFormat="1" applyFont="1" applyFill="1" applyBorder="1" applyAlignment="1">
      <alignment horizontal="right" vertical="center" shrinkToFit="1"/>
    </xf>
    <xf numFmtId="202" fontId="7" fillId="0" borderId="43" xfId="92" applyNumberFormat="1" applyFont="1" applyFill="1" applyBorder="1" applyAlignment="1">
      <alignment horizontal="right" vertical="center" shrinkToFit="1"/>
    </xf>
    <xf numFmtId="176" fontId="7" fillId="0" borderId="266" xfId="92" applyNumberFormat="1" applyFont="1" applyFill="1" applyBorder="1" applyAlignment="1">
      <alignment horizontal="right" vertical="center" shrinkToFit="1"/>
    </xf>
    <xf numFmtId="176" fontId="7" fillId="0" borderId="267" xfId="92" applyNumberFormat="1" applyFont="1" applyFill="1" applyBorder="1" applyAlignment="1">
      <alignment horizontal="right" vertical="center" shrinkToFit="1"/>
    </xf>
    <xf numFmtId="176" fontId="7" fillId="0" borderId="268" xfId="92" applyNumberFormat="1" applyFont="1" applyFill="1" applyBorder="1" applyAlignment="1">
      <alignment horizontal="right" vertical="center" shrinkToFit="1"/>
    </xf>
    <xf numFmtId="176" fontId="7" fillId="0" borderId="269" xfId="92" applyNumberFormat="1" applyFont="1" applyFill="1" applyBorder="1" applyAlignment="1">
      <alignment horizontal="right" vertical="center" shrinkToFit="1"/>
    </xf>
    <xf numFmtId="176" fontId="7" fillId="0" borderId="270" xfId="92" applyNumberFormat="1" applyFont="1" applyFill="1" applyBorder="1" applyAlignment="1">
      <alignment horizontal="right" vertical="center" shrinkToFit="1"/>
    </xf>
    <xf numFmtId="176" fontId="7" fillId="0" borderId="271" xfId="92" applyNumberFormat="1" applyFont="1" applyFill="1" applyBorder="1" applyAlignment="1">
      <alignment horizontal="right" vertical="center" shrinkToFit="1"/>
    </xf>
    <xf numFmtId="0" fontId="7" fillId="35" borderId="0" xfId="1" applyFill="1" applyBorder="1" applyAlignment="1">
      <alignment horizontal="right" vertical="center" shrinkToFit="1"/>
    </xf>
    <xf numFmtId="202" fontId="7" fillId="0" borderId="61" xfId="92" applyNumberFormat="1" applyFont="1" applyFill="1" applyBorder="1" applyAlignment="1">
      <alignment horizontal="right" vertical="center" shrinkToFit="1"/>
    </xf>
    <xf numFmtId="202" fontId="7" fillId="0" borderId="22" xfId="92" applyNumberFormat="1" applyFont="1" applyFill="1" applyBorder="1" applyAlignment="1">
      <alignment horizontal="right" vertical="center" shrinkToFit="1"/>
    </xf>
    <xf numFmtId="202" fontId="7" fillId="0" borderId="23" xfId="92" applyNumberFormat="1" applyFont="1" applyFill="1" applyBorder="1" applyAlignment="1">
      <alignment horizontal="right" vertical="center" shrinkToFit="1"/>
    </xf>
    <xf numFmtId="176" fontId="7" fillId="0" borderId="272" xfId="92" applyNumberFormat="1" applyFont="1" applyFill="1" applyBorder="1" applyAlignment="1">
      <alignment horizontal="right" vertical="center" shrinkToFit="1"/>
    </xf>
    <xf numFmtId="176" fontId="7" fillId="0" borderId="273" xfId="92" applyNumberFormat="1" applyFont="1" applyFill="1" applyBorder="1" applyAlignment="1">
      <alignment horizontal="right" vertical="center" shrinkToFit="1"/>
    </xf>
    <xf numFmtId="176" fontId="7" fillId="0" borderId="274" xfId="92" applyNumberFormat="1" applyFont="1" applyFill="1" applyBorder="1" applyAlignment="1">
      <alignment horizontal="right" vertical="center" shrinkToFit="1"/>
    </xf>
    <xf numFmtId="0" fontId="7" fillId="0" borderId="13" xfId="1" applyFill="1" applyBorder="1" applyAlignment="1">
      <alignment horizontal="right" vertical="center" shrinkToFit="1"/>
    </xf>
    <xf numFmtId="0" fontId="7" fillId="0" borderId="14" xfId="1" applyFill="1" applyBorder="1" applyAlignment="1">
      <alignment horizontal="right" vertical="center" shrinkToFit="1"/>
    </xf>
    <xf numFmtId="0" fontId="7" fillId="0" borderId="22" xfId="1" applyFill="1" applyBorder="1" applyAlignment="1">
      <alignment horizontal="right" vertical="center" shrinkToFit="1"/>
    </xf>
    <xf numFmtId="0" fontId="7" fillId="0" borderId="23" xfId="1" applyFill="1" applyBorder="1" applyAlignment="1">
      <alignment horizontal="right" vertical="center" shrinkToFit="1"/>
    </xf>
    <xf numFmtId="0" fontId="7" fillId="0" borderId="12" xfId="1" applyFill="1" applyBorder="1" applyAlignment="1">
      <alignment horizontal="right" vertical="center" shrinkToFit="1"/>
    </xf>
    <xf numFmtId="0" fontId="7" fillId="0" borderId="16" xfId="1" applyFill="1" applyBorder="1" applyAlignment="1">
      <alignment horizontal="right" vertical="center" shrinkToFit="1"/>
    </xf>
    <xf numFmtId="176" fontId="7" fillId="0" borderId="266" xfId="1" applyNumberFormat="1" applyFill="1" applyBorder="1" applyAlignment="1">
      <alignment horizontal="right" vertical="center" shrinkToFit="1"/>
    </xf>
    <xf numFmtId="176" fontId="7" fillId="0" borderId="267" xfId="1" applyNumberFormat="1" applyFill="1" applyBorder="1" applyAlignment="1">
      <alignment horizontal="right" vertical="center" shrinkToFit="1"/>
    </xf>
    <xf numFmtId="176" fontId="7" fillId="0" borderId="268" xfId="1" applyNumberFormat="1" applyFill="1" applyBorder="1" applyAlignment="1">
      <alignment horizontal="right" vertical="center" shrinkToFit="1"/>
    </xf>
    <xf numFmtId="176" fontId="7" fillId="0" borderId="269" xfId="1" applyNumberFormat="1" applyFill="1" applyBorder="1" applyAlignment="1">
      <alignment horizontal="right" vertical="center" shrinkToFit="1"/>
    </xf>
    <xf numFmtId="176" fontId="7" fillId="0" borderId="270" xfId="1" applyNumberFormat="1" applyFill="1" applyBorder="1" applyAlignment="1">
      <alignment horizontal="right" vertical="center" shrinkToFit="1"/>
    </xf>
    <xf numFmtId="176" fontId="7" fillId="0" borderId="271" xfId="1" applyNumberFormat="1" applyFill="1" applyBorder="1" applyAlignment="1">
      <alignment horizontal="right" vertical="center" shrinkToFit="1"/>
    </xf>
    <xf numFmtId="202" fontId="7" fillId="0" borderId="231" xfId="92" applyNumberFormat="1" applyFont="1" applyFill="1" applyBorder="1" applyAlignment="1">
      <alignment horizontal="right" vertical="center" shrinkToFit="1"/>
    </xf>
    <xf numFmtId="189" fontId="7" fillId="0" borderId="12" xfId="92" applyNumberFormat="1" applyFont="1" applyFill="1" applyBorder="1" applyAlignment="1">
      <alignment horizontal="right" vertical="center" shrinkToFit="1"/>
    </xf>
    <xf numFmtId="189" fontId="7" fillId="0" borderId="13" xfId="92" applyNumberFormat="1" applyFont="1" applyFill="1" applyBorder="1" applyAlignment="1">
      <alignment horizontal="right" vertical="center" shrinkToFit="1"/>
    </xf>
    <xf numFmtId="189" fontId="7" fillId="0" borderId="14" xfId="92" applyNumberFormat="1" applyFont="1" applyFill="1" applyBorder="1" applyAlignment="1">
      <alignment horizontal="right" vertical="center" shrinkToFit="1"/>
    </xf>
    <xf numFmtId="189" fontId="7" fillId="0" borderId="16" xfId="92" applyNumberFormat="1" applyFont="1" applyFill="1" applyBorder="1" applyAlignment="1">
      <alignment horizontal="right" vertical="center" shrinkToFit="1"/>
    </xf>
    <xf numFmtId="189" fontId="7" fillId="0" borderId="22" xfId="92" applyNumberFormat="1" applyFont="1" applyFill="1" applyBorder="1" applyAlignment="1">
      <alignment horizontal="right" vertical="center" shrinkToFit="1"/>
    </xf>
    <xf numFmtId="189" fontId="7" fillId="0" borderId="23" xfId="92" applyNumberFormat="1" applyFont="1" applyFill="1" applyBorder="1" applyAlignment="1">
      <alignment horizontal="right" vertical="center" shrinkToFit="1"/>
    </xf>
    <xf numFmtId="0" fontId="7" fillId="0" borderId="266" xfId="1" applyFill="1" applyBorder="1" applyAlignment="1">
      <alignment horizontal="right" vertical="center" shrinkToFit="1"/>
    </xf>
    <xf numFmtId="0" fontId="7" fillId="0" borderId="277" xfId="1" applyFill="1" applyBorder="1" applyAlignment="1">
      <alignment horizontal="right" vertical="center" shrinkToFit="1"/>
    </xf>
    <xf numFmtId="0" fontId="7" fillId="0" borderId="272" xfId="1" applyFill="1" applyBorder="1" applyAlignment="1">
      <alignment horizontal="right" vertical="center" shrinkToFit="1"/>
    </xf>
    <xf numFmtId="0" fontId="7" fillId="0" borderId="278" xfId="1" applyFill="1" applyBorder="1" applyAlignment="1">
      <alignment horizontal="right" vertical="center" shrinkToFit="1"/>
    </xf>
    <xf numFmtId="0" fontId="7" fillId="0" borderId="267" xfId="1" applyFill="1" applyBorder="1" applyAlignment="1">
      <alignment horizontal="right" vertical="center" shrinkToFit="1"/>
    </xf>
    <xf numFmtId="0" fontId="7" fillId="0" borderId="273" xfId="1" applyFill="1" applyBorder="1" applyAlignment="1">
      <alignment horizontal="right" vertical="center" shrinkToFit="1"/>
    </xf>
    <xf numFmtId="0" fontId="7" fillId="0" borderId="15" xfId="1" applyFill="1" applyBorder="1" applyAlignment="1">
      <alignment horizontal="right" vertical="center" shrinkToFit="1"/>
    </xf>
    <xf numFmtId="0" fontId="7" fillId="0" borderId="43" xfId="1" applyFill="1" applyBorder="1" applyAlignment="1">
      <alignment horizontal="right" vertical="center" shrinkToFit="1"/>
    </xf>
    <xf numFmtId="189" fontId="7" fillId="0" borderId="57" xfId="1" applyNumberFormat="1" applyFill="1" applyBorder="1" applyAlignment="1">
      <alignment horizontal="right" vertical="center" shrinkToFit="1"/>
    </xf>
    <xf numFmtId="189" fontId="7" fillId="0" borderId="13" xfId="1" applyNumberFormat="1" applyFill="1" applyBorder="1" applyAlignment="1">
      <alignment horizontal="right" vertical="center" shrinkToFit="1"/>
    </xf>
    <xf numFmtId="189" fontId="7" fillId="0" borderId="14" xfId="1" applyNumberFormat="1" applyFill="1" applyBorder="1" applyAlignment="1">
      <alignment horizontal="right" vertical="center" shrinkToFit="1"/>
    </xf>
    <xf numFmtId="189" fontId="7" fillId="0" borderId="61" xfId="1" applyNumberFormat="1" applyFill="1" applyBorder="1" applyAlignment="1">
      <alignment horizontal="right" vertical="center" shrinkToFit="1"/>
    </xf>
    <xf numFmtId="189" fontId="7" fillId="0" borderId="22" xfId="1" applyNumberFormat="1" applyFill="1" applyBorder="1" applyAlignment="1">
      <alignment horizontal="right" vertical="center" shrinkToFit="1"/>
    </xf>
    <xf numFmtId="189" fontId="7" fillId="0" borderId="23" xfId="1" applyNumberFormat="1" applyFill="1" applyBorder="1" applyAlignment="1">
      <alignment horizontal="right" vertical="center" shrinkToFit="1"/>
    </xf>
    <xf numFmtId="176" fontId="7" fillId="0" borderId="58" xfId="92" applyNumberFormat="1" applyFont="1" applyFill="1" applyBorder="1" applyAlignment="1">
      <alignment horizontal="right" vertical="center" shrinkToFit="1"/>
    </xf>
    <xf numFmtId="176" fontId="7" fillId="0" borderId="62" xfId="92" applyNumberFormat="1" applyFont="1" applyFill="1" applyBorder="1" applyAlignment="1">
      <alignment horizontal="right" vertical="center" shrinkToFit="1"/>
    </xf>
    <xf numFmtId="0" fontId="48" fillId="0" borderId="12" xfId="90" applyFill="1" applyBorder="1" applyAlignment="1" applyProtection="1">
      <alignment horizontal="left" vertical="center" wrapText="1"/>
      <protection locked="0"/>
    </xf>
    <xf numFmtId="0" fontId="48" fillId="0" borderId="13" xfId="90" applyFill="1" applyBorder="1" applyAlignment="1" applyProtection="1">
      <alignment horizontal="left" vertical="center" wrapText="1"/>
      <protection locked="0"/>
    </xf>
    <xf numFmtId="0" fontId="48" fillId="0" borderId="16" xfId="90" applyFill="1" applyBorder="1" applyAlignment="1" applyProtection="1">
      <alignment horizontal="left" vertical="center" wrapText="1"/>
      <protection locked="0"/>
    </xf>
    <xf numFmtId="0" fontId="48" fillId="0" borderId="22" xfId="90" applyFill="1" applyBorder="1" applyAlignment="1" applyProtection="1">
      <alignment horizontal="left" vertical="center" wrapText="1"/>
      <protection locked="0"/>
    </xf>
    <xf numFmtId="189" fontId="7" fillId="0" borderId="12" xfId="1" applyNumberFormat="1" applyFill="1" applyBorder="1" applyAlignment="1">
      <alignment horizontal="right" vertical="center" shrinkToFit="1"/>
    </xf>
    <xf numFmtId="189" fontId="7" fillId="0" borderId="16" xfId="1" applyNumberFormat="1" applyFill="1" applyBorder="1" applyAlignment="1">
      <alignment horizontal="right" vertical="center" shrinkToFit="1"/>
    </xf>
    <xf numFmtId="176" fontId="7" fillId="0" borderId="58" xfId="1" applyNumberFormat="1" applyFill="1" applyBorder="1" applyAlignment="1">
      <alignment horizontal="right" vertical="center" shrinkToFit="1"/>
    </xf>
    <xf numFmtId="176" fontId="7" fillId="0" borderId="16" xfId="1" applyNumberFormat="1" applyFill="1" applyBorder="1" applyAlignment="1">
      <alignment horizontal="right" vertical="center" shrinkToFit="1"/>
    </xf>
    <xf numFmtId="176" fontId="7" fillId="0" borderId="22" xfId="1" applyNumberFormat="1" applyFill="1" applyBorder="1" applyAlignment="1">
      <alignment horizontal="right" vertical="center" shrinkToFit="1"/>
    </xf>
    <xf numFmtId="176" fontId="7" fillId="0" borderId="62" xfId="1" applyNumberFormat="1" applyFill="1" applyBorder="1" applyAlignment="1">
      <alignment horizontal="right" vertical="center" shrinkToFit="1"/>
    </xf>
    <xf numFmtId="0" fontId="7" fillId="0" borderId="0" xfId="1" applyBorder="1" applyAlignment="1">
      <alignment horizontal="center" vertical="center"/>
    </xf>
    <xf numFmtId="0" fontId="48" fillId="35" borderId="22" xfId="90" applyFill="1" applyBorder="1" applyAlignment="1" applyProtection="1">
      <alignment horizontal="left" vertical="center"/>
      <protection locked="0"/>
    </xf>
    <xf numFmtId="0" fontId="48" fillId="35" borderId="23" xfId="90" applyFill="1" applyBorder="1" applyAlignment="1" applyProtection="1">
      <alignment horizontal="left" vertical="center"/>
      <protection locked="0"/>
    </xf>
    <xf numFmtId="202" fontId="7" fillId="0" borderId="57" xfId="1" applyNumberFormat="1" applyFill="1" applyBorder="1" applyAlignment="1">
      <alignment horizontal="right" vertical="center" shrinkToFit="1"/>
    </xf>
    <xf numFmtId="202" fontId="7" fillId="0" borderId="13" xfId="1" applyNumberFormat="1" applyFill="1" applyBorder="1" applyAlignment="1">
      <alignment horizontal="right" vertical="center" shrinkToFit="1"/>
    </xf>
    <xf numFmtId="202" fontId="7" fillId="0" borderId="14" xfId="1" applyNumberFormat="1" applyFill="1" applyBorder="1" applyAlignment="1">
      <alignment horizontal="right" vertical="center" shrinkToFit="1"/>
    </xf>
    <xf numFmtId="202" fontId="7" fillId="0" borderId="59" xfId="1" applyNumberFormat="1" applyFill="1" applyBorder="1" applyAlignment="1">
      <alignment horizontal="right" vertical="center" shrinkToFit="1"/>
    </xf>
    <xf numFmtId="202" fontId="7" fillId="0" borderId="0" xfId="1" applyNumberFormat="1" applyFill="1" applyBorder="1" applyAlignment="1">
      <alignment horizontal="right" vertical="center" shrinkToFit="1"/>
    </xf>
    <xf numFmtId="202" fontId="7" fillId="0" borderId="43" xfId="1" applyNumberFormat="1" applyFill="1" applyBorder="1" applyAlignment="1">
      <alignment horizontal="right" vertical="center" shrinkToFit="1"/>
    </xf>
    <xf numFmtId="0" fontId="12" fillId="0" borderId="57"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3" xfId="1" applyFont="1" applyBorder="1" applyAlignment="1">
      <alignment horizontal="center" vertical="center" wrapText="1"/>
    </xf>
    <xf numFmtId="0" fontId="100" fillId="0" borderId="219" xfId="1" applyFont="1" applyBorder="1" applyAlignment="1">
      <alignment horizontal="center" vertical="center" wrapText="1"/>
    </xf>
    <xf numFmtId="0" fontId="100" fillId="0" borderId="13" xfId="1" applyFont="1" applyBorder="1" applyAlignment="1">
      <alignment horizontal="center" vertical="center" wrapText="1"/>
    </xf>
    <xf numFmtId="0" fontId="100" fillId="0" borderId="58" xfId="1" applyFont="1" applyBorder="1" applyAlignment="1">
      <alignment horizontal="center" vertical="center" wrapText="1"/>
    </xf>
    <xf numFmtId="0" fontId="100" fillId="0" borderId="15" xfId="1" applyFont="1" applyBorder="1" applyAlignment="1">
      <alignment horizontal="center" vertical="center" wrapText="1"/>
    </xf>
    <xf numFmtId="0" fontId="100" fillId="0" borderId="0" xfId="1" applyFont="1" applyBorder="1" applyAlignment="1">
      <alignment horizontal="center" vertical="center" wrapText="1"/>
    </xf>
    <xf numFmtId="0" fontId="100" fillId="0" borderId="60" xfId="1" applyFont="1" applyBorder="1" applyAlignment="1">
      <alignment horizontal="center" vertical="center" wrapText="1"/>
    </xf>
    <xf numFmtId="0" fontId="100" fillId="0" borderId="16" xfId="1" applyFont="1" applyBorder="1" applyAlignment="1">
      <alignment horizontal="center" vertical="center" wrapText="1"/>
    </xf>
    <xf numFmtId="0" fontId="100" fillId="0" borderId="22" xfId="1" applyFont="1" applyBorder="1" applyAlignment="1">
      <alignment horizontal="center" vertical="center" wrapText="1"/>
    </xf>
    <xf numFmtId="0" fontId="100" fillId="0" borderId="62" xfId="1" applyFont="1" applyBorder="1" applyAlignment="1">
      <alignment horizontal="center" vertical="center" wrapText="1"/>
    </xf>
    <xf numFmtId="176" fontId="7" fillId="0" borderId="12" xfId="1" applyNumberFormat="1" applyFill="1" applyBorder="1" applyAlignment="1">
      <alignment horizontal="right" vertical="center"/>
    </xf>
    <xf numFmtId="176" fontId="7" fillId="0" borderId="13" xfId="1" applyNumberFormat="1" applyFill="1" applyBorder="1" applyAlignment="1">
      <alignment horizontal="right" vertical="center"/>
    </xf>
    <xf numFmtId="176" fontId="7" fillId="0" borderId="14" xfId="1" applyNumberFormat="1" applyFill="1" applyBorder="1" applyAlignment="1">
      <alignment horizontal="right" vertical="center"/>
    </xf>
    <xf numFmtId="176" fontId="7" fillId="0" borderId="16" xfId="1" applyNumberFormat="1" applyFill="1" applyBorder="1" applyAlignment="1">
      <alignment horizontal="right" vertical="center"/>
    </xf>
    <xf numFmtId="176" fontId="7" fillId="0" borderId="22" xfId="1" applyNumberFormat="1" applyFill="1" applyBorder="1" applyAlignment="1">
      <alignment horizontal="right" vertical="center"/>
    </xf>
    <xf numFmtId="176" fontId="7" fillId="0" borderId="23" xfId="1" applyNumberFormat="1" applyFill="1" applyBorder="1" applyAlignment="1">
      <alignment horizontal="right" vertical="center"/>
    </xf>
    <xf numFmtId="0" fontId="7" fillId="0" borderId="12" xfId="1" applyFill="1" applyBorder="1" applyAlignment="1">
      <alignment horizontal="center" vertical="center"/>
    </xf>
    <xf numFmtId="0" fontId="7" fillId="0" borderId="14" xfId="1" applyFill="1" applyBorder="1" applyAlignment="1">
      <alignment horizontal="center" vertical="center"/>
    </xf>
    <xf numFmtId="0" fontId="7" fillId="0" borderId="16" xfId="1" applyFill="1" applyBorder="1" applyAlignment="1">
      <alignment horizontal="center" vertical="center"/>
    </xf>
    <xf numFmtId="0" fontId="7" fillId="0" borderId="23" xfId="1" applyFill="1" applyBorder="1" applyAlignment="1">
      <alignment horizontal="center" vertical="center"/>
    </xf>
    <xf numFmtId="209" fontId="7" fillId="0" borderId="57" xfId="1" applyNumberFormat="1" applyFill="1" applyBorder="1" applyAlignment="1">
      <alignment horizontal="right" vertical="center"/>
    </xf>
    <xf numFmtId="209" fontId="7" fillId="0" borderId="13" xfId="1" applyNumberFormat="1" applyFill="1" applyBorder="1" applyAlignment="1">
      <alignment horizontal="right" vertical="center"/>
    </xf>
    <xf numFmtId="209" fontId="7" fillId="0" borderId="14" xfId="1" applyNumberFormat="1" applyFill="1" applyBorder="1" applyAlignment="1">
      <alignment horizontal="right" vertical="center"/>
    </xf>
    <xf numFmtId="209" fontId="7" fillId="0" borderId="61" xfId="1" applyNumberFormat="1" applyFill="1" applyBorder="1" applyAlignment="1">
      <alignment horizontal="right" vertical="center"/>
    </xf>
    <xf numFmtId="209" fontId="7" fillId="0" borderId="22" xfId="1" applyNumberFormat="1" applyFill="1" applyBorder="1" applyAlignment="1">
      <alignment horizontal="right" vertical="center"/>
    </xf>
    <xf numFmtId="209" fontId="7" fillId="0" borderId="23" xfId="1" applyNumberFormat="1" applyFill="1" applyBorder="1" applyAlignment="1">
      <alignment horizontal="right" vertical="center"/>
    </xf>
    <xf numFmtId="176" fontId="99" fillId="0" borderId="266" xfId="92" applyNumberFormat="1" applyFont="1" applyFill="1" applyBorder="1" applyAlignment="1">
      <alignment horizontal="right" vertical="center"/>
    </xf>
    <xf numFmtId="176" fontId="99" fillId="0" borderId="267" xfId="92" applyNumberFormat="1" applyFont="1" applyFill="1" applyBorder="1" applyAlignment="1">
      <alignment horizontal="right" vertical="center"/>
    </xf>
    <xf numFmtId="176" fontId="99" fillId="0" borderId="268" xfId="92" applyNumberFormat="1" applyFont="1" applyFill="1" applyBorder="1" applyAlignment="1">
      <alignment horizontal="right" vertical="center"/>
    </xf>
    <xf numFmtId="176" fontId="99" fillId="0" borderId="272" xfId="92" applyNumberFormat="1" applyFont="1" applyFill="1" applyBorder="1" applyAlignment="1">
      <alignment horizontal="right" vertical="center"/>
    </xf>
    <xf numFmtId="176" fontId="99" fillId="0" borderId="273" xfId="92" applyNumberFormat="1" applyFont="1" applyFill="1" applyBorder="1" applyAlignment="1">
      <alignment horizontal="right" vertical="center"/>
    </xf>
    <xf numFmtId="176" fontId="99" fillId="0" borderId="274" xfId="92" applyNumberFormat="1" applyFont="1" applyFill="1" applyBorder="1" applyAlignment="1">
      <alignment horizontal="right" vertical="center"/>
    </xf>
    <xf numFmtId="38" fontId="54" fillId="0" borderId="22" xfId="87" applyNumberFormat="1" applyFont="1" applyBorder="1" applyAlignment="1">
      <alignment horizontal="right" vertical="center"/>
    </xf>
    <xf numFmtId="0" fontId="12" fillId="0" borderId="12" xfId="1" applyFont="1" applyBorder="1" applyAlignment="1">
      <alignment horizontal="center" vertical="center" wrapText="1"/>
    </xf>
    <xf numFmtId="0" fontId="7" fillId="35" borderId="13" xfId="1" applyFill="1" applyBorder="1" applyAlignment="1">
      <alignment horizontal="center" vertical="center"/>
    </xf>
    <xf numFmtId="0" fontId="7" fillId="35" borderId="14" xfId="1" applyFill="1" applyBorder="1" applyAlignment="1">
      <alignment horizontal="center" vertical="center"/>
    </xf>
    <xf numFmtId="0" fontId="7" fillId="35" borderId="0" xfId="1" applyFill="1" applyBorder="1" applyAlignment="1">
      <alignment horizontal="center" vertical="center"/>
    </xf>
    <xf numFmtId="0" fontId="7" fillId="35" borderId="43" xfId="1" applyFill="1" applyBorder="1" applyAlignment="1">
      <alignment horizontal="center" vertical="center"/>
    </xf>
    <xf numFmtId="0" fontId="7" fillId="35" borderId="12" xfId="1" applyFill="1" applyBorder="1" applyAlignment="1">
      <alignment horizontal="center" vertical="center"/>
    </xf>
    <xf numFmtId="0" fontId="7" fillId="35" borderId="15" xfId="1" applyFill="1" applyBorder="1" applyAlignment="1">
      <alignment horizontal="center" vertical="center"/>
    </xf>
    <xf numFmtId="0" fontId="12" fillId="0" borderId="1" xfId="1" applyFont="1" applyBorder="1" applyAlignment="1">
      <alignment horizontal="center" vertical="center"/>
    </xf>
    <xf numFmtId="215" fontId="12" fillId="0" borderId="11" xfId="1" applyNumberFormat="1" applyFont="1" applyBorder="1" applyAlignment="1">
      <alignment horizontal="center" vertical="center"/>
    </xf>
    <xf numFmtId="215" fontId="12" fillId="0" borderId="44" xfId="1" applyNumberFormat="1" applyFont="1" applyBorder="1" applyAlignment="1">
      <alignment horizontal="center" vertical="center"/>
    </xf>
    <xf numFmtId="215" fontId="12" fillId="0" borderId="10" xfId="1" applyNumberFormat="1" applyFont="1" applyBorder="1" applyAlignment="1">
      <alignment horizontal="center" vertical="center"/>
    </xf>
    <xf numFmtId="215" fontId="12" fillId="0" borderId="12" xfId="1" applyNumberFormat="1" applyFont="1" applyBorder="1" applyAlignment="1">
      <alignment horizontal="center" vertical="center"/>
    </xf>
    <xf numFmtId="215" fontId="12" fillId="0" borderId="15" xfId="1" applyNumberFormat="1" applyFont="1" applyBorder="1" applyAlignment="1">
      <alignment horizontal="center" vertical="center"/>
    </xf>
    <xf numFmtId="215" fontId="12" fillId="0" borderId="16" xfId="1" applyNumberFormat="1" applyFont="1" applyBorder="1" applyAlignment="1">
      <alignment horizontal="center" vertical="center"/>
    </xf>
    <xf numFmtId="0" fontId="7" fillId="0" borderId="266" xfId="1" applyFill="1" applyBorder="1" applyAlignment="1">
      <alignment horizontal="right" vertical="center"/>
    </xf>
    <xf numFmtId="0" fontId="7" fillId="0" borderId="267" xfId="1" applyFill="1" applyBorder="1" applyAlignment="1">
      <alignment horizontal="right" vertical="center"/>
    </xf>
    <xf numFmtId="0" fontId="7" fillId="0" borderId="277" xfId="1" applyFill="1" applyBorder="1" applyAlignment="1">
      <alignment horizontal="right" vertical="center"/>
    </xf>
    <xf numFmtId="0" fontId="7" fillId="0" borderId="272" xfId="1" applyFill="1" applyBorder="1" applyAlignment="1">
      <alignment horizontal="right" vertical="center"/>
    </xf>
    <xf numFmtId="0" fontId="7" fillId="0" borderId="273" xfId="1" applyFill="1" applyBorder="1" applyAlignment="1">
      <alignment horizontal="right" vertical="center"/>
    </xf>
    <xf numFmtId="0" fontId="7" fillId="0" borderId="278" xfId="1" applyFill="1" applyBorder="1" applyAlignment="1">
      <alignment horizontal="right" vertical="center"/>
    </xf>
    <xf numFmtId="208" fontId="97" fillId="0" borderId="12" xfId="1" applyNumberFormat="1" applyFont="1" applyFill="1" applyBorder="1" applyAlignment="1">
      <alignment horizontal="right" vertical="center"/>
    </xf>
    <xf numFmtId="208" fontId="97" fillId="0" borderId="13" xfId="1" applyNumberFormat="1" applyFont="1" applyFill="1" applyBorder="1" applyAlignment="1">
      <alignment horizontal="right" vertical="center"/>
    </xf>
    <xf numFmtId="208" fontId="97" fillId="0" borderId="14" xfId="1" applyNumberFormat="1" applyFont="1" applyFill="1" applyBorder="1" applyAlignment="1">
      <alignment horizontal="right" vertical="center"/>
    </xf>
    <xf numFmtId="208" fontId="97" fillId="0" borderId="16" xfId="1" applyNumberFormat="1" applyFont="1" applyFill="1" applyBorder="1" applyAlignment="1">
      <alignment horizontal="right" vertical="center"/>
    </xf>
    <xf numFmtId="208" fontId="97" fillId="0" borderId="22" xfId="1" applyNumberFormat="1" applyFont="1" applyFill="1" applyBorder="1" applyAlignment="1">
      <alignment horizontal="right" vertical="center"/>
    </xf>
    <xf numFmtId="208" fontId="97" fillId="0" borderId="23" xfId="1" applyNumberFormat="1" applyFont="1" applyFill="1" applyBorder="1" applyAlignment="1">
      <alignment horizontal="right" vertical="center"/>
    </xf>
    <xf numFmtId="0" fontId="7" fillId="35" borderId="22" xfId="1" applyFill="1" applyBorder="1" applyAlignment="1">
      <alignment horizontal="center" vertical="center"/>
    </xf>
    <xf numFmtId="0" fontId="7" fillId="35" borderId="23" xfId="1" applyFill="1" applyBorder="1" applyAlignment="1">
      <alignment horizontal="center" vertical="center"/>
    </xf>
    <xf numFmtId="0" fontId="7" fillId="35" borderId="16" xfId="1" applyFill="1" applyBorder="1" applyAlignment="1">
      <alignment horizontal="center" vertical="center"/>
    </xf>
    <xf numFmtId="0" fontId="48" fillId="35" borderId="16" xfId="90" applyFill="1" applyBorder="1" applyAlignment="1" applyProtection="1">
      <alignment horizontal="left" vertical="center"/>
      <protection locked="0"/>
    </xf>
    <xf numFmtId="202" fontId="7" fillId="0" borderId="57" xfId="92" applyNumberFormat="1" applyFont="1" applyFill="1" applyBorder="1" applyAlignment="1">
      <alignment horizontal="right" vertical="center"/>
    </xf>
    <xf numFmtId="202" fontId="7" fillId="0" borderId="13" xfId="92" applyNumberFormat="1" applyFont="1" applyFill="1" applyBorder="1" applyAlignment="1">
      <alignment horizontal="right" vertical="center"/>
    </xf>
    <xf numFmtId="202" fontId="7" fillId="0" borderId="14" xfId="92" applyNumberFormat="1" applyFont="1" applyFill="1" applyBorder="1" applyAlignment="1">
      <alignment horizontal="right" vertical="center"/>
    </xf>
    <xf numFmtId="202" fontId="7" fillId="0" borderId="61" xfId="92" applyNumberFormat="1" applyFont="1" applyFill="1" applyBorder="1" applyAlignment="1">
      <alignment horizontal="right" vertical="center"/>
    </xf>
    <xf numFmtId="202" fontId="7" fillId="0" borderId="22" xfId="92" applyNumberFormat="1" applyFont="1" applyFill="1" applyBorder="1" applyAlignment="1">
      <alignment horizontal="right" vertical="center"/>
    </xf>
    <xf numFmtId="202" fontId="7" fillId="0" borderId="23" xfId="92" applyNumberFormat="1" applyFont="1" applyFill="1" applyBorder="1" applyAlignment="1">
      <alignment horizontal="right" vertical="center"/>
    </xf>
    <xf numFmtId="0" fontId="7" fillId="0" borderId="13" xfId="1" applyFill="1" applyBorder="1" applyAlignment="1">
      <alignment horizontal="center" vertical="center"/>
    </xf>
    <xf numFmtId="0" fontId="7" fillId="0" borderId="22" xfId="1" applyFill="1" applyBorder="1" applyAlignment="1">
      <alignment horizontal="center" vertical="center"/>
    </xf>
    <xf numFmtId="215" fontId="12" fillId="0" borderId="13" xfId="1" applyNumberFormat="1" applyFont="1" applyBorder="1" applyAlignment="1">
      <alignment horizontal="center" vertical="center" shrinkToFit="1"/>
    </xf>
    <xf numFmtId="215" fontId="12" fillId="0" borderId="14" xfId="1" applyNumberFormat="1" applyFont="1" applyBorder="1" applyAlignment="1">
      <alignment horizontal="center" vertical="center" shrinkToFit="1"/>
    </xf>
    <xf numFmtId="215" fontId="12" fillId="0" borderId="0" xfId="1" applyNumberFormat="1" applyFont="1" applyBorder="1" applyAlignment="1">
      <alignment horizontal="center" vertical="center" shrinkToFit="1"/>
    </xf>
    <xf numFmtId="215" fontId="12" fillId="0" borderId="43" xfId="1" applyNumberFormat="1" applyFont="1" applyBorder="1" applyAlignment="1">
      <alignment horizontal="center" vertical="center" shrinkToFit="1"/>
    </xf>
    <xf numFmtId="215" fontId="12" fillId="0" borderId="22" xfId="1" applyNumberFormat="1" applyFont="1" applyBorder="1" applyAlignment="1">
      <alignment horizontal="center" vertical="center" shrinkToFit="1"/>
    </xf>
    <xf numFmtId="215" fontId="12" fillId="0" borderId="23" xfId="1" applyNumberFormat="1" applyFont="1" applyBorder="1" applyAlignment="1">
      <alignment horizontal="center" vertical="center" shrinkToFit="1"/>
    </xf>
    <xf numFmtId="215" fontId="12" fillId="0" borderId="13" xfId="1" applyNumberFormat="1" applyFont="1" applyBorder="1" applyAlignment="1">
      <alignment horizontal="center" vertical="center"/>
    </xf>
    <xf numFmtId="215" fontId="12" fillId="0" borderId="14" xfId="1" applyNumberFormat="1" applyFont="1" applyBorder="1" applyAlignment="1">
      <alignment horizontal="center" vertical="center"/>
    </xf>
    <xf numFmtId="215" fontId="12" fillId="0" borderId="0" xfId="1" applyNumberFormat="1" applyFont="1" applyBorder="1" applyAlignment="1">
      <alignment horizontal="center" vertical="center"/>
    </xf>
    <xf numFmtId="215" fontId="12" fillId="0" borderId="43" xfId="1" applyNumberFormat="1" applyFont="1" applyBorder="1" applyAlignment="1">
      <alignment horizontal="center" vertical="center"/>
    </xf>
    <xf numFmtId="215" fontId="12" fillId="0" borderId="22" xfId="1" applyNumberFormat="1" applyFont="1" applyBorder="1" applyAlignment="1">
      <alignment horizontal="center" vertical="center"/>
    </xf>
    <xf numFmtId="215" fontId="12" fillId="0" borderId="23" xfId="1" applyNumberFormat="1" applyFont="1" applyBorder="1" applyAlignment="1">
      <alignment horizontal="center" vertical="center"/>
    </xf>
    <xf numFmtId="176" fontId="99" fillId="0" borderId="269" xfId="92" applyNumberFormat="1" applyFont="1" applyFill="1" applyBorder="1" applyAlignment="1">
      <alignment horizontal="right" vertical="center"/>
    </xf>
    <xf numFmtId="176" fontId="99" fillId="0" borderId="270" xfId="92" applyNumberFormat="1" applyFont="1" applyFill="1" applyBorder="1" applyAlignment="1">
      <alignment horizontal="right" vertical="center"/>
    </xf>
    <xf numFmtId="176" fontId="99" fillId="0" borderId="271" xfId="92" applyNumberFormat="1" applyFont="1" applyFill="1" applyBorder="1" applyAlignment="1">
      <alignment horizontal="right" vertical="center"/>
    </xf>
    <xf numFmtId="176" fontId="7" fillId="0" borderId="15" xfId="1" applyNumberFormat="1" applyFill="1" applyBorder="1" applyAlignment="1">
      <alignment horizontal="right" vertical="center"/>
    </xf>
    <xf numFmtId="176" fontId="7" fillId="0" borderId="0" xfId="1" applyNumberFormat="1" applyFill="1" applyBorder="1" applyAlignment="1">
      <alignment horizontal="right" vertical="center"/>
    </xf>
    <xf numFmtId="176" fontId="7" fillId="0" borderId="43" xfId="1" applyNumberFormat="1" applyFill="1" applyBorder="1" applyAlignment="1">
      <alignment horizontal="right" vertical="center"/>
    </xf>
    <xf numFmtId="176" fontId="7" fillId="0" borderId="266" xfId="1" applyNumberFormat="1" applyFill="1" applyBorder="1" applyAlignment="1">
      <alignment horizontal="right" vertical="center"/>
    </xf>
    <xf numFmtId="176" fontId="7" fillId="0" borderId="267" xfId="1" applyNumberFormat="1" applyFill="1" applyBorder="1" applyAlignment="1">
      <alignment horizontal="right" vertical="center"/>
    </xf>
    <xf numFmtId="176" fontId="7" fillId="0" borderId="269" xfId="1" applyNumberFormat="1" applyFill="1" applyBorder="1" applyAlignment="1">
      <alignment horizontal="right" vertical="center"/>
    </xf>
    <xf numFmtId="176" fontId="7" fillId="0" borderId="270" xfId="1" applyNumberFormat="1" applyFill="1" applyBorder="1" applyAlignment="1">
      <alignment horizontal="right" vertical="center"/>
    </xf>
    <xf numFmtId="202" fontId="7" fillId="0" borderId="57" xfId="1" applyNumberFormat="1" applyFill="1" applyBorder="1" applyAlignment="1">
      <alignment horizontal="right" vertical="center"/>
    </xf>
    <xf numFmtId="202" fontId="7" fillId="0" borderId="13" xfId="1" applyNumberFormat="1" applyFill="1" applyBorder="1" applyAlignment="1">
      <alignment horizontal="right" vertical="center"/>
    </xf>
    <xf numFmtId="202" fontId="7" fillId="0" borderId="14" xfId="1" applyNumberFormat="1" applyFill="1" applyBorder="1" applyAlignment="1">
      <alignment horizontal="right" vertical="center"/>
    </xf>
    <xf numFmtId="202" fontId="7" fillId="0" borderId="59" xfId="1" applyNumberFormat="1" applyFill="1" applyBorder="1" applyAlignment="1">
      <alignment horizontal="right" vertical="center"/>
    </xf>
    <xf numFmtId="202" fontId="7" fillId="0" borderId="0" xfId="1" applyNumberFormat="1" applyFill="1" applyBorder="1" applyAlignment="1">
      <alignment horizontal="right" vertical="center"/>
    </xf>
    <xf numFmtId="202" fontId="7" fillId="0" borderId="43" xfId="1" applyNumberFormat="1" applyFill="1" applyBorder="1" applyAlignment="1">
      <alignment horizontal="right" vertical="center"/>
    </xf>
    <xf numFmtId="0" fontId="7" fillId="0" borderId="13" xfId="1" applyFill="1" applyBorder="1" applyAlignment="1">
      <alignment horizontal="center" vertical="center" shrinkToFit="1"/>
    </xf>
    <xf numFmtId="0" fontId="7" fillId="0" borderId="14" xfId="1" applyFill="1" applyBorder="1" applyAlignment="1">
      <alignment horizontal="center" vertical="center" shrinkToFit="1"/>
    </xf>
    <xf numFmtId="0" fontId="7" fillId="0" borderId="22" xfId="1" applyFill="1" applyBorder="1" applyAlignment="1">
      <alignment horizontal="center" vertical="center" shrinkToFit="1"/>
    </xf>
    <xf numFmtId="0" fontId="7" fillId="0" borderId="23" xfId="1" applyFill="1" applyBorder="1" applyAlignment="1">
      <alignment horizontal="center" vertical="center" shrinkToFit="1"/>
    </xf>
    <xf numFmtId="176" fontId="7" fillId="0" borderId="12" xfId="92" applyNumberFormat="1" applyFont="1" applyFill="1" applyBorder="1" applyAlignment="1">
      <alignment horizontal="right" vertical="center"/>
    </xf>
    <xf numFmtId="176" fontId="7" fillId="0" borderId="13" xfId="92" applyNumberFormat="1" applyFont="1" applyFill="1" applyBorder="1" applyAlignment="1">
      <alignment horizontal="right" vertical="center"/>
    </xf>
    <xf numFmtId="176" fontId="7" fillId="0" borderId="14" xfId="92" applyNumberFormat="1" applyFont="1" applyFill="1" applyBorder="1" applyAlignment="1">
      <alignment horizontal="right" vertical="center"/>
    </xf>
    <xf numFmtId="176" fontId="7" fillId="0" borderId="16" xfId="92" applyNumberFormat="1" applyFont="1" applyFill="1" applyBorder="1" applyAlignment="1">
      <alignment horizontal="right" vertical="center"/>
    </xf>
    <xf numFmtId="176" fontId="7" fillId="0" borderId="22" xfId="92" applyNumberFormat="1" applyFont="1" applyFill="1" applyBorder="1" applyAlignment="1">
      <alignment horizontal="right" vertical="center"/>
    </xf>
    <xf numFmtId="176" fontId="7" fillId="0" borderId="23" xfId="92" applyNumberFormat="1" applyFont="1" applyFill="1" applyBorder="1" applyAlignment="1">
      <alignment horizontal="right" vertical="center"/>
    </xf>
    <xf numFmtId="0" fontId="7" fillId="0" borderId="269" xfId="1" applyFill="1" applyBorder="1" applyAlignment="1">
      <alignment horizontal="right" vertical="center"/>
    </xf>
    <xf numFmtId="0" fontId="7" fillId="0" borderId="270" xfId="1" applyFill="1" applyBorder="1" applyAlignment="1">
      <alignment horizontal="right" vertical="center"/>
    </xf>
    <xf numFmtId="0" fontId="7" fillId="0" borderId="279" xfId="1" applyFill="1" applyBorder="1" applyAlignment="1">
      <alignment horizontal="right" vertical="center"/>
    </xf>
    <xf numFmtId="176" fontId="7" fillId="0" borderId="15" xfId="92" applyNumberFormat="1" applyFont="1" applyFill="1" applyBorder="1" applyAlignment="1">
      <alignment horizontal="right" vertical="center"/>
    </xf>
    <xf numFmtId="176" fontId="7" fillId="0" borderId="0" xfId="92" applyNumberFormat="1" applyFont="1" applyFill="1" applyBorder="1" applyAlignment="1">
      <alignment horizontal="right" vertical="center"/>
    </xf>
    <xf numFmtId="176" fontId="7" fillId="0" borderId="43" xfId="92" applyNumberFormat="1" applyFont="1" applyFill="1" applyBorder="1" applyAlignment="1">
      <alignment horizontal="right" vertical="center"/>
    </xf>
    <xf numFmtId="202" fontId="7" fillId="0" borderId="59" xfId="92" applyNumberFormat="1" applyFont="1" applyFill="1" applyBorder="1" applyAlignment="1">
      <alignment horizontal="right" vertical="center"/>
    </xf>
    <xf numFmtId="202" fontId="7" fillId="0" borderId="0" xfId="92" applyNumberFormat="1" applyFont="1" applyFill="1" applyBorder="1" applyAlignment="1">
      <alignment horizontal="right" vertical="center"/>
    </xf>
    <xf numFmtId="202" fontId="7" fillId="0" borderId="43" xfId="92" applyNumberFormat="1" applyFont="1" applyFill="1" applyBorder="1" applyAlignment="1">
      <alignment horizontal="right" vertical="center"/>
    </xf>
    <xf numFmtId="215" fontId="12" fillId="0" borderId="232" xfId="1" applyNumberFormat="1" applyFont="1" applyBorder="1" applyAlignment="1">
      <alignment horizontal="center" vertical="center" shrinkToFit="1"/>
    </xf>
    <xf numFmtId="215" fontId="12" fillId="0" borderId="235" xfId="1" applyNumberFormat="1" applyFont="1" applyBorder="1" applyAlignment="1">
      <alignment horizontal="center" vertical="center" shrinkToFit="1"/>
    </xf>
    <xf numFmtId="0" fontId="12" fillId="0" borderId="82" xfId="1" applyFont="1" applyBorder="1" applyAlignment="1">
      <alignment horizontal="center" vertical="center"/>
    </xf>
    <xf numFmtId="0" fontId="12" fillId="0" borderId="84" xfId="1" applyFont="1" applyBorder="1" applyAlignment="1">
      <alignment horizontal="center" vertical="center"/>
    </xf>
    <xf numFmtId="0" fontId="12" fillId="0" borderId="85" xfId="1" applyFont="1" applyBorder="1" applyAlignment="1">
      <alignment horizontal="center" vertical="center"/>
    </xf>
    <xf numFmtId="0" fontId="12" fillId="0" borderId="83" xfId="1" applyFont="1" applyBorder="1" applyAlignment="1">
      <alignment horizontal="center" vertical="center"/>
    </xf>
    <xf numFmtId="0" fontId="12" fillId="0" borderId="26" xfId="1" applyFont="1" applyBorder="1" applyAlignment="1">
      <alignment horizontal="center" vertical="center"/>
    </xf>
    <xf numFmtId="0" fontId="12" fillId="0" borderId="86" xfId="1" applyFont="1" applyBorder="1" applyAlignment="1">
      <alignment horizontal="center" vertical="center"/>
    </xf>
    <xf numFmtId="0" fontId="12" fillId="0" borderId="83"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86" xfId="1" applyFont="1" applyBorder="1" applyAlignment="1">
      <alignment horizontal="center" vertical="center" wrapText="1"/>
    </xf>
    <xf numFmtId="0" fontId="48" fillId="35" borderId="16" xfId="90" applyFill="1" applyBorder="1" applyAlignment="1" applyProtection="1">
      <alignment horizontal="left" vertical="center" shrinkToFit="1"/>
      <protection locked="0"/>
    </xf>
    <xf numFmtId="0" fontId="48" fillId="35" borderId="22" xfId="90" applyFill="1" applyBorder="1" applyAlignment="1" applyProtection="1">
      <alignment horizontal="left" vertical="center" shrinkToFit="1"/>
      <protection locked="0"/>
    </xf>
    <xf numFmtId="0" fontId="48" fillId="35" borderId="23" xfId="90" applyFill="1" applyBorder="1" applyAlignment="1" applyProtection="1">
      <alignment horizontal="left" vertical="center" shrinkToFit="1"/>
      <protection locked="0"/>
    </xf>
    <xf numFmtId="192" fontId="7" fillId="0" borderId="12" xfId="1" applyNumberFormat="1" applyFill="1" applyBorder="1" applyAlignment="1">
      <alignment horizontal="right" vertical="center"/>
    </xf>
    <xf numFmtId="192" fontId="7" fillId="0" borderId="13" xfId="1" applyNumberFormat="1" applyFill="1" applyBorder="1" applyAlignment="1">
      <alignment horizontal="right" vertical="center"/>
    </xf>
    <xf numFmtId="192" fontId="7" fillId="0" borderId="14" xfId="1" applyNumberFormat="1" applyFill="1" applyBorder="1" applyAlignment="1">
      <alignment horizontal="right" vertical="center"/>
    </xf>
    <xf numFmtId="192" fontId="7" fillId="0" borderId="16" xfId="1" applyNumberFormat="1" applyFill="1" applyBorder="1" applyAlignment="1">
      <alignment horizontal="right" vertical="center"/>
    </xf>
    <xf numFmtId="192" fontId="7" fillId="0" borderId="22" xfId="1" applyNumberFormat="1" applyFill="1" applyBorder="1" applyAlignment="1">
      <alignment horizontal="right" vertical="center"/>
    </xf>
    <xf numFmtId="192" fontId="7" fillId="0" borderId="23" xfId="1" applyNumberFormat="1" applyFill="1" applyBorder="1" applyAlignment="1">
      <alignment horizontal="right" vertical="center"/>
    </xf>
    <xf numFmtId="192" fontId="7" fillId="0" borderId="57" xfId="1" applyNumberFormat="1" applyFill="1" applyBorder="1" applyAlignment="1">
      <alignment horizontal="right" vertical="center"/>
    </xf>
    <xf numFmtId="192" fontId="7" fillId="0" borderId="61" xfId="1" applyNumberFormat="1" applyFill="1" applyBorder="1" applyAlignment="1">
      <alignment horizontal="right" vertical="center"/>
    </xf>
    <xf numFmtId="176" fontId="7" fillId="0" borderId="58" xfId="92" applyNumberFormat="1" applyFont="1" applyFill="1" applyBorder="1" applyAlignment="1">
      <alignment horizontal="right" vertical="center"/>
    </xf>
    <xf numFmtId="176" fontId="7" fillId="0" borderId="62" xfId="92" applyNumberFormat="1" applyFont="1" applyFill="1" applyBorder="1" applyAlignment="1">
      <alignment horizontal="right" vertical="center"/>
    </xf>
    <xf numFmtId="183" fontId="7" fillId="0" borderId="83" xfId="1" applyNumberFormat="1" applyBorder="1" applyAlignment="1">
      <alignment horizontal="right"/>
    </xf>
    <xf numFmtId="183" fontId="7" fillId="0" borderId="13" xfId="1" applyNumberFormat="1" applyBorder="1" applyAlignment="1">
      <alignment horizontal="right"/>
    </xf>
    <xf numFmtId="183" fontId="7" fillId="0" borderId="14" xfId="1" applyNumberFormat="1" applyBorder="1" applyAlignment="1">
      <alignment horizontal="right"/>
    </xf>
    <xf numFmtId="183" fontId="7" fillId="0" borderId="86" xfId="1" applyNumberFormat="1" applyBorder="1" applyAlignment="1">
      <alignment horizontal="right"/>
    </xf>
    <xf numFmtId="183" fontId="7" fillId="0" borderId="22" xfId="1" applyNumberFormat="1" applyBorder="1" applyAlignment="1">
      <alignment horizontal="right"/>
    </xf>
    <xf numFmtId="183" fontId="7" fillId="0" borderId="23" xfId="1" applyNumberFormat="1" applyBorder="1" applyAlignment="1">
      <alignment horizontal="right"/>
    </xf>
    <xf numFmtId="176" fontId="7" fillId="0" borderId="12" xfId="92" applyNumberFormat="1" applyFont="1" applyBorder="1" applyAlignment="1">
      <alignment horizontal="right"/>
    </xf>
    <xf numFmtId="176" fontId="7" fillId="0" borderId="13" xfId="92" applyNumberFormat="1" applyFont="1" applyBorder="1" applyAlignment="1">
      <alignment horizontal="right"/>
    </xf>
    <xf numFmtId="176" fontId="7" fillId="0" borderId="82" xfId="92" applyNumberFormat="1" applyFont="1" applyBorder="1" applyAlignment="1">
      <alignment horizontal="right"/>
    </xf>
    <xf numFmtId="176" fontId="7" fillId="0" borderId="16" xfId="92" applyNumberFormat="1" applyFont="1" applyBorder="1" applyAlignment="1">
      <alignment horizontal="right"/>
    </xf>
    <xf numFmtId="176" fontId="7" fillId="0" borderId="22" xfId="92" applyNumberFormat="1" applyFont="1" applyBorder="1" applyAlignment="1">
      <alignment horizontal="right"/>
    </xf>
    <xf numFmtId="176" fontId="7" fillId="0" borderId="85" xfId="92" applyNumberFormat="1" applyFont="1" applyBorder="1" applyAlignment="1">
      <alignment horizontal="right"/>
    </xf>
    <xf numFmtId="0" fontId="7" fillId="0" borderId="83" xfId="1" applyBorder="1" applyAlignment="1">
      <alignment horizontal="center"/>
    </xf>
    <xf numFmtId="0" fontId="7" fillId="0" borderId="13" xfId="1" applyBorder="1" applyAlignment="1">
      <alignment horizontal="center"/>
    </xf>
    <xf numFmtId="0" fontId="7" fillId="0" borderId="14" xfId="1" applyBorder="1" applyAlignment="1">
      <alignment horizontal="center"/>
    </xf>
    <xf numFmtId="0" fontId="7" fillId="0" borderId="86" xfId="1" applyBorder="1" applyAlignment="1">
      <alignment horizontal="center"/>
    </xf>
    <xf numFmtId="0" fontId="7" fillId="0" borderId="22" xfId="1" applyBorder="1" applyAlignment="1">
      <alignment horizontal="center"/>
    </xf>
    <xf numFmtId="0" fontId="7" fillId="0" borderId="23" xfId="1" applyBorder="1" applyAlignment="1">
      <alignment horizontal="center"/>
    </xf>
    <xf numFmtId="0" fontId="7" fillId="0" borderId="12" xfId="1" applyBorder="1" applyAlignment="1">
      <alignment horizontal="left"/>
    </xf>
    <xf numFmtId="0" fontId="7" fillId="0" borderId="13" xfId="1" applyBorder="1" applyAlignment="1">
      <alignment horizontal="left"/>
    </xf>
    <xf numFmtId="0" fontId="7" fillId="0" borderId="82" xfId="1" applyBorder="1" applyAlignment="1">
      <alignment horizontal="left"/>
    </xf>
    <xf numFmtId="0" fontId="7" fillId="0" borderId="16" xfId="1" applyBorder="1" applyAlignment="1">
      <alignment horizontal="left"/>
    </xf>
    <xf numFmtId="0" fontId="7" fillId="0" borderId="22" xfId="1" applyBorder="1" applyAlignment="1">
      <alignment horizontal="left"/>
    </xf>
    <xf numFmtId="0" fontId="7" fillId="0" borderId="85" xfId="1" applyBorder="1" applyAlignment="1">
      <alignment horizontal="left"/>
    </xf>
    <xf numFmtId="183" fontId="7" fillId="0" borderId="82" xfId="1" applyNumberFormat="1" applyBorder="1" applyAlignment="1">
      <alignment horizontal="right"/>
    </xf>
    <xf numFmtId="183" fontId="7" fillId="0" borderId="85" xfId="1" applyNumberFormat="1" applyBorder="1" applyAlignment="1">
      <alignment horizontal="right"/>
    </xf>
    <xf numFmtId="0" fontId="7" fillId="35" borderId="13" xfId="1" applyFill="1" applyBorder="1" applyAlignment="1">
      <alignment horizontal="center" vertical="center" shrinkToFit="1"/>
    </xf>
    <xf numFmtId="0" fontId="7" fillId="35" borderId="14" xfId="1" applyFill="1" applyBorder="1" applyAlignment="1">
      <alignment horizontal="center" vertical="center" shrinkToFit="1"/>
    </xf>
    <xf numFmtId="0" fontId="7" fillId="35" borderId="0" xfId="1" applyFill="1" applyBorder="1" applyAlignment="1">
      <alignment horizontal="center" vertical="center" shrinkToFit="1"/>
    </xf>
    <xf numFmtId="0" fontId="7" fillId="35" borderId="43" xfId="1" applyFill="1" applyBorder="1" applyAlignment="1">
      <alignment horizontal="center" vertical="center" shrinkToFit="1"/>
    </xf>
    <xf numFmtId="0" fontId="7" fillId="0" borderId="12" xfId="1" applyBorder="1" applyAlignment="1">
      <alignment horizontal="center"/>
    </xf>
    <xf numFmtId="0" fontId="7" fillId="0" borderId="16" xfId="1" applyBorder="1" applyAlignment="1">
      <alignment horizontal="center"/>
    </xf>
    <xf numFmtId="176" fontId="7" fillId="0" borderId="266" xfId="92" applyNumberFormat="1" applyFont="1" applyFill="1" applyBorder="1" applyAlignment="1">
      <alignment horizontal="right" vertical="center"/>
    </xf>
    <xf numFmtId="176" fontId="7" fillId="0" borderId="267" xfId="92" applyNumberFormat="1" applyFont="1" applyFill="1" applyBorder="1" applyAlignment="1">
      <alignment horizontal="right" vertical="center"/>
    </xf>
    <xf numFmtId="176" fontId="7" fillId="0" borderId="268" xfId="92" applyNumberFormat="1" applyFont="1" applyFill="1" applyBorder="1" applyAlignment="1">
      <alignment horizontal="right" vertical="center"/>
    </xf>
    <xf numFmtId="176" fontId="7" fillId="0" borderId="272" xfId="92" applyNumberFormat="1" applyFont="1" applyFill="1" applyBorder="1" applyAlignment="1">
      <alignment horizontal="right" vertical="center"/>
    </xf>
    <xf numFmtId="176" fontId="7" fillId="0" borderId="273" xfId="92" applyNumberFormat="1" applyFont="1" applyFill="1" applyBorder="1" applyAlignment="1">
      <alignment horizontal="right" vertical="center"/>
    </xf>
    <xf numFmtId="176" fontId="7" fillId="0" borderId="274" xfId="92" applyNumberFormat="1" applyFont="1" applyFill="1" applyBorder="1" applyAlignment="1">
      <alignment horizontal="right" vertical="center"/>
    </xf>
    <xf numFmtId="191" fontId="7" fillId="0" borderId="12" xfId="1" applyNumberFormat="1" applyFill="1" applyBorder="1" applyAlignment="1">
      <alignment horizontal="right" vertical="center"/>
    </xf>
    <xf numFmtId="191" fontId="7" fillId="0" borderId="13" xfId="1" applyNumberFormat="1" applyFill="1" applyBorder="1" applyAlignment="1">
      <alignment horizontal="right" vertical="center"/>
    </xf>
    <xf numFmtId="191" fontId="7" fillId="0" borderId="14" xfId="1" applyNumberFormat="1" applyFill="1" applyBorder="1" applyAlignment="1">
      <alignment horizontal="right" vertical="center"/>
    </xf>
    <xf numFmtId="191" fontId="7" fillId="0" borderId="16" xfId="1" applyNumberFormat="1" applyFill="1" applyBorder="1" applyAlignment="1">
      <alignment horizontal="right" vertical="center"/>
    </xf>
    <xf numFmtId="191" fontId="7" fillId="0" borderId="22" xfId="1" applyNumberFormat="1" applyFill="1" applyBorder="1" applyAlignment="1">
      <alignment horizontal="right" vertical="center"/>
    </xf>
    <xf numFmtId="191" fontId="7" fillId="0" borderId="23" xfId="1" applyNumberFormat="1" applyFill="1" applyBorder="1" applyAlignment="1">
      <alignment horizontal="right" vertical="center"/>
    </xf>
    <xf numFmtId="191" fontId="7" fillId="0" borderId="266" xfId="1" applyNumberFormat="1" applyFill="1" applyBorder="1" applyAlignment="1">
      <alignment horizontal="right" vertical="center"/>
    </xf>
    <xf numFmtId="191" fontId="7" fillId="0" borderId="267" xfId="1" applyNumberFormat="1" applyFill="1" applyBorder="1" applyAlignment="1">
      <alignment horizontal="right" vertical="center"/>
    </xf>
    <xf numFmtId="191" fontId="7" fillId="0" borderId="272" xfId="1" applyNumberFormat="1" applyFill="1" applyBorder="1" applyAlignment="1">
      <alignment horizontal="right" vertical="center"/>
    </xf>
    <xf numFmtId="191" fontId="7" fillId="0" borderId="273" xfId="1" applyNumberFormat="1" applyFill="1" applyBorder="1" applyAlignment="1">
      <alignment horizontal="right" vertical="center"/>
    </xf>
    <xf numFmtId="191" fontId="7" fillId="0" borderId="57" xfId="1" applyNumberFormat="1" applyFill="1" applyBorder="1" applyAlignment="1">
      <alignment horizontal="right" vertical="center"/>
    </xf>
    <xf numFmtId="191" fontId="7" fillId="0" borderId="61" xfId="1" applyNumberFormat="1" applyFill="1" applyBorder="1" applyAlignment="1">
      <alignment horizontal="right" vertical="center"/>
    </xf>
    <xf numFmtId="0" fontId="7" fillId="0" borderId="1" xfId="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82" xfId="1" applyBorder="1" applyAlignment="1">
      <alignment horizontal="center" vertical="center"/>
    </xf>
    <xf numFmtId="0" fontId="7" fillId="0" borderId="16" xfId="1" applyBorder="1" applyAlignment="1">
      <alignment horizontal="center" vertical="center"/>
    </xf>
    <xf numFmtId="0" fontId="7" fillId="0" borderId="22" xfId="1" applyBorder="1" applyAlignment="1">
      <alignment horizontal="center" vertical="center"/>
    </xf>
    <xf numFmtId="0" fontId="7" fillId="0" borderId="85" xfId="1" applyBorder="1" applyAlignment="1">
      <alignment horizontal="center" vertical="center"/>
    </xf>
    <xf numFmtId="191" fontId="7" fillId="0" borderId="232" xfId="1" applyNumberFormat="1" applyFill="1" applyBorder="1" applyAlignment="1">
      <alignment horizontal="right" vertical="center"/>
    </xf>
    <xf numFmtId="191" fontId="7" fillId="0" borderId="235" xfId="1" applyNumberFormat="1" applyFill="1" applyBorder="1" applyAlignment="1">
      <alignment horizontal="right" vertical="center"/>
    </xf>
    <xf numFmtId="0" fontId="48" fillId="0" borderId="12" xfId="90" applyFill="1" applyBorder="1" applyAlignment="1" applyProtection="1">
      <alignment horizontal="left" vertical="center" shrinkToFit="1"/>
      <protection locked="0"/>
    </xf>
    <xf numFmtId="0" fontId="48" fillId="0" borderId="13" xfId="90" applyFill="1" applyBorder="1" applyAlignment="1" applyProtection="1">
      <alignment horizontal="left" vertical="center" shrinkToFit="1"/>
      <protection locked="0"/>
    </xf>
    <xf numFmtId="0" fontId="48" fillId="0" borderId="14" xfId="90" applyFill="1" applyBorder="1" applyAlignment="1" applyProtection="1">
      <alignment horizontal="left" vertical="center" shrinkToFit="1"/>
      <protection locked="0"/>
    </xf>
    <xf numFmtId="0" fontId="48" fillId="0" borderId="16" xfId="90" applyFill="1" applyBorder="1" applyAlignment="1" applyProtection="1">
      <alignment horizontal="left" vertical="center" shrinkToFit="1"/>
      <protection locked="0"/>
    </xf>
    <xf numFmtId="0" fontId="48" fillId="0" borderId="22" xfId="90" applyFill="1" applyBorder="1" applyAlignment="1" applyProtection="1">
      <alignment horizontal="left" vertical="center" shrinkToFit="1"/>
      <protection locked="0"/>
    </xf>
    <xf numFmtId="0" fontId="48" fillId="0" borderId="23" xfId="90" applyFill="1" applyBorder="1" applyAlignment="1" applyProtection="1">
      <alignment horizontal="left" vertical="center" shrinkToFit="1"/>
      <protection locked="0"/>
    </xf>
    <xf numFmtId="190" fontId="97" fillId="0" borderId="12" xfId="1" applyNumberFormat="1" applyFont="1" applyFill="1" applyBorder="1" applyAlignment="1">
      <alignment horizontal="right" vertical="center"/>
    </xf>
    <xf numFmtId="190" fontId="97" fillId="0" borderId="13" xfId="1" applyNumberFormat="1" applyFont="1" applyFill="1" applyBorder="1" applyAlignment="1">
      <alignment horizontal="right" vertical="center"/>
    </xf>
    <xf numFmtId="190" fontId="97" fillId="0" borderId="14" xfId="1" applyNumberFormat="1" applyFont="1" applyFill="1" applyBorder="1" applyAlignment="1">
      <alignment horizontal="right" vertical="center"/>
    </xf>
    <xf numFmtId="190" fontId="97" fillId="0" borderId="15" xfId="1" applyNumberFormat="1" applyFont="1" applyFill="1" applyBorder="1" applyAlignment="1">
      <alignment horizontal="right" vertical="center"/>
    </xf>
    <xf numFmtId="190" fontId="97" fillId="0" borderId="0" xfId="1" applyNumberFormat="1" applyFont="1" applyFill="1" applyBorder="1" applyAlignment="1">
      <alignment horizontal="right" vertical="center"/>
    </xf>
    <xf numFmtId="190" fontId="97" fillId="0" borderId="43" xfId="1" applyNumberFormat="1" applyFont="1" applyFill="1" applyBorder="1" applyAlignment="1">
      <alignment horizontal="right" vertical="center"/>
    </xf>
    <xf numFmtId="0" fontId="97" fillId="0" borderId="266" xfId="1" applyFont="1" applyFill="1" applyBorder="1" applyAlignment="1">
      <alignment horizontal="right" vertical="center"/>
    </xf>
    <xf numFmtId="0" fontId="97" fillId="0" borderId="267" xfId="1" applyFont="1" applyFill="1" applyBorder="1" applyAlignment="1">
      <alignment horizontal="right" vertical="center"/>
    </xf>
    <xf numFmtId="0" fontId="97" fillId="0" borderId="269" xfId="1" applyFont="1" applyFill="1" applyBorder="1" applyAlignment="1">
      <alignment horizontal="right" vertical="center"/>
    </xf>
    <xf numFmtId="0" fontId="97" fillId="0" borderId="270" xfId="1" applyFont="1" applyFill="1" applyBorder="1" applyAlignment="1">
      <alignment horizontal="right" vertical="center"/>
    </xf>
    <xf numFmtId="190" fontId="97" fillId="0" borderId="57" xfId="1" applyNumberFormat="1" applyFont="1" applyFill="1" applyBorder="1" applyAlignment="1">
      <alignment horizontal="right" vertical="center"/>
    </xf>
    <xf numFmtId="190" fontId="97" fillId="0" borderId="59" xfId="1" applyNumberFormat="1" applyFont="1" applyFill="1" applyBorder="1" applyAlignment="1">
      <alignment horizontal="right" vertical="center"/>
    </xf>
    <xf numFmtId="176" fontId="7" fillId="0" borderId="60" xfId="92" applyNumberFormat="1" applyFont="1" applyFill="1" applyBorder="1" applyAlignment="1">
      <alignment horizontal="right" vertical="center"/>
    </xf>
    <xf numFmtId="0" fontId="97" fillId="0" borderId="272" xfId="1" applyFont="1" applyFill="1" applyBorder="1" applyAlignment="1">
      <alignment horizontal="right" vertical="center"/>
    </xf>
    <xf numFmtId="0" fontId="97" fillId="0" borderId="273" xfId="1" applyFont="1" applyFill="1" applyBorder="1" applyAlignment="1">
      <alignment horizontal="right" vertical="center"/>
    </xf>
    <xf numFmtId="0" fontId="7" fillId="0" borderId="0" xfId="1" applyFill="1" applyBorder="1" applyAlignment="1">
      <alignment horizontal="center" vertical="center" shrinkToFit="1"/>
    </xf>
    <xf numFmtId="0" fontId="7" fillId="0" borderId="43" xfId="1" applyFill="1" applyBorder="1" applyAlignment="1">
      <alignment horizontal="center" vertical="center" shrinkToFit="1"/>
    </xf>
    <xf numFmtId="0" fontId="7" fillId="0" borderId="15" xfId="1" applyFill="1" applyBorder="1" applyAlignment="1">
      <alignment horizontal="center" vertical="center"/>
    </xf>
    <xf numFmtId="0" fontId="7" fillId="0" borderId="43" xfId="1" applyFill="1" applyBorder="1" applyAlignment="1">
      <alignment horizontal="center" vertical="center"/>
    </xf>
    <xf numFmtId="190" fontId="97" fillId="0" borderId="16" xfId="1" applyNumberFormat="1" applyFont="1" applyFill="1" applyBorder="1" applyAlignment="1">
      <alignment horizontal="right" vertical="center"/>
    </xf>
    <xf numFmtId="190" fontId="97" fillId="0" borderId="22" xfId="1" applyNumberFormat="1" applyFont="1" applyFill="1" applyBorder="1" applyAlignment="1">
      <alignment horizontal="right" vertical="center"/>
    </xf>
    <xf numFmtId="190" fontId="97" fillId="0" borderId="23" xfId="1" applyNumberFormat="1" applyFont="1" applyFill="1" applyBorder="1" applyAlignment="1">
      <alignment horizontal="right" vertical="center"/>
    </xf>
    <xf numFmtId="190" fontId="97" fillId="0" borderId="61" xfId="1" applyNumberFormat="1" applyFont="1" applyFill="1" applyBorder="1" applyAlignment="1">
      <alignment horizontal="right" vertical="center"/>
    </xf>
    <xf numFmtId="215" fontId="2" fillId="0" borderId="11" xfId="0" applyNumberFormat="1" applyFont="1" applyBorder="1" applyAlignment="1">
      <alignment horizontal="center" vertical="center"/>
    </xf>
    <xf numFmtId="215" fontId="2" fillId="0" borderId="205" xfId="0" applyNumberFormat="1" applyFont="1" applyBorder="1" applyAlignment="1">
      <alignment horizontal="center" vertical="center"/>
    </xf>
    <xf numFmtId="215" fontId="2" fillId="0" borderId="216" xfId="0" applyNumberFormat="1"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43" xfId="0" applyFont="1" applyBorder="1" applyAlignment="1">
      <alignment horizontal="center" vertical="center"/>
    </xf>
    <xf numFmtId="0" fontId="38" fillId="0" borderId="16"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61" fillId="0" borderId="11" xfId="0" applyFont="1" applyBorder="1" applyAlignment="1">
      <alignment horizontal="center" vertical="center"/>
    </xf>
    <xf numFmtId="0" fontId="61" fillId="0" borderId="44" xfId="0" applyFont="1" applyBorder="1" applyAlignment="1">
      <alignment horizontal="center" vertical="center"/>
    </xf>
    <xf numFmtId="0" fontId="61" fillId="0" borderId="10" xfId="0" applyFont="1" applyBorder="1" applyAlignment="1">
      <alignment horizontal="center" vertical="center"/>
    </xf>
    <xf numFmtId="0" fontId="2" fillId="37"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0" xfId="0" applyFont="1" applyFill="1" applyBorder="1" applyAlignment="1">
      <alignment horizontal="center" vertical="center"/>
    </xf>
    <xf numFmtId="183" fontId="2" fillId="0" borderId="71" xfId="0" applyNumberFormat="1" applyFont="1" applyBorder="1" applyAlignment="1">
      <alignment horizontal="right" vertical="center"/>
    </xf>
    <xf numFmtId="0" fontId="2" fillId="0" borderId="69" xfId="0" applyFont="1" applyBorder="1" applyAlignment="1">
      <alignment horizontal="right" vertical="center"/>
    </xf>
    <xf numFmtId="0" fontId="2" fillId="0" borderId="67" xfId="0" applyFont="1" applyBorder="1" applyAlignment="1">
      <alignment horizontal="right" vertical="center"/>
    </xf>
    <xf numFmtId="176" fontId="2" fillId="0" borderId="196" xfId="92" applyNumberFormat="1" applyFont="1" applyBorder="1" applyAlignment="1">
      <alignment horizontal="right" vertical="center"/>
    </xf>
    <xf numFmtId="176" fontId="2" fillId="0" borderId="70" xfId="92" applyNumberFormat="1" applyFont="1" applyBorder="1" applyAlignment="1">
      <alignment horizontal="right" vertical="center"/>
    </xf>
    <xf numFmtId="176" fontId="2" fillId="0" borderId="72" xfId="92" applyNumberFormat="1" applyFont="1" applyBorder="1" applyAlignment="1">
      <alignment horizontal="right" vertical="center"/>
    </xf>
    <xf numFmtId="0" fontId="2" fillId="37" borderId="1" xfId="0" applyFont="1" applyFill="1" applyBorder="1" applyAlignment="1">
      <alignment horizontal="center" vertical="center" wrapText="1"/>
    </xf>
    <xf numFmtId="176" fontId="2" fillId="0" borderId="11" xfId="92" applyNumberFormat="1" applyFont="1" applyBorder="1" applyAlignment="1">
      <alignment horizontal="right" vertical="center"/>
    </xf>
    <xf numFmtId="176" fontId="2" fillId="0" borderId="44" xfId="92" applyNumberFormat="1" applyFont="1" applyBorder="1" applyAlignment="1">
      <alignment horizontal="right" vertical="center"/>
    </xf>
    <xf numFmtId="176" fontId="2" fillId="0" borderId="53" xfId="92" applyNumberFormat="1" applyFont="1" applyBorder="1" applyAlignment="1">
      <alignment horizontal="right" vertical="center"/>
    </xf>
    <xf numFmtId="183" fontId="2" fillId="0" borderId="32" xfId="91" applyNumberFormat="1" applyFont="1" applyBorder="1" applyAlignment="1">
      <alignment horizontal="right" vertical="center"/>
    </xf>
    <xf numFmtId="183" fontId="2" fillId="0" borderId="53" xfId="91" applyNumberFormat="1" applyFont="1" applyBorder="1" applyAlignment="1">
      <alignment horizontal="right" vertical="center"/>
    </xf>
    <xf numFmtId="49" fontId="2" fillId="0" borderId="12"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2" xfId="0" applyNumberFormat="1"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183" fontId="2" fillId="0" borderId="72" xfId="0" applyNumberFormat="1" applyFont="1" applyBorder="1" applyAlignment="1">
      <alignment horizontal="right" vertical="center"/>
    </xf>
    <xf numFmtId="183" fontId="2" fillId="0" borderId="70" xfId="0" applyNumberFormat="1" applyFont="1" applyBorder="1" applyAlignment="1">
      <alignment horizontal="right" vertical="center"/>
    </xf>
    <xf numFmtId="183" fontId="2" fillId="0" borderId="32" xfId="91" applyNumberFormat="1" applyFont="1" applyBorder="1" applyAlignment="1">
      <alignment vertical="center"/>
    </xf>
    <xf numFmtId="183" fontId="2" fillId="0" borderId="216" xfId="91" applyNumberFormat="1" applyFont="1" applyBorder="1" applyAlignment="1">
      <alignment vertical="center"/>
    </xf>
    <xf numFmtId="176" fontId="2" fillId="0" borderId="68" xfId="92" applyNumberFormat="1" applyFont="1" applyBorder="1" applyAlignment="1">
      <alignment horizontal="right" vertical="center"/>
    </xf>
    <xf numFmtId="202" fontId="61" fillId="0" borderId="206" xfId="0" applyNumberFormat="1" applyFont="1" applyFill="1" applyBorder="1" applyAlignment="1">
      <alignment horizontal="right" vertical="center"/>
    </xf>
    <xf numFmtId="202" fontId="61" fillId="0" borderId="65" xfId="0" applyNumberFormat="1" applyFont="1" applyFill="1" applyBorder="1" applyAlignment="1">
      <alignment horizontal="right" vertical="center"/>
    </xf>
    <xf numFmtId="202" fontId="61" fillId="0" borderId="69" xfId="0" applyNumberFormat="1" applyFont="1" applyFill="1" applyBorder="1" applyAlignment="1">
      <alignment horizontal="right" vertical="center"/>
    </xf>
    <xf numFmtId="176" fontId="2" fillId="0" borderId="281" xfId="92" applyNumberFormat="1" applyFont="1" applyFill="1" applyBorder="1" applyAlignment="1">
      <alignment horizontal="right" vertical="center"/>
    </xf>
    <xf numFmtId="176" fontId="2" fillId="0" borderId="282" xfId="92" applyNumberFormat="1" applyFont="1" applyFill="1" applyBorder="1" applyAlignment="1">
      <alignment horizontal="right" vertical="center"/>
    </xf>
    <xf numFmtId="176" fontId="2" fillId="0" borderId="287" xfId="92" applyNumberFormat="1" applyFont="1" applyFill="1" applyBorder="1" applyAlignment="1">
      <alignment horizontal="right" vertical="center"/>
    </xf>
    <xf numFmtId="183" fontId="2" fillId="0" borderId="10" xfId="91" applyNumberFormat="1" applyFont="1" applyBorder="1" applyAlignment="1">
      <alignment vertical="center"/>
    </xf>
    <xf numFmtId="0" fontId="2" fillId="0" borderId="1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3" xfId="0" applyFont="1" applyBorder="1" applyAlignment="1">
      <alignment horizontal="center" vertical="center" wrapText="1"/>
    </xf>
    <xf numFmtId="215" fontId="2" fillId="0" borderId="12" xfId="0" applyNumberFormat="1" applyFont="1" applyBorder="1" applyAlignment="1">
      <alignment horizontal="center" vertical="center"/>
    </xf>
    <xf numFmtId="215" fontId="2" fillId="0" borderId="15" xfId="0" applyNumberFormat="1" applyFont="1" applyBorder="1" applyAlignment="1">
      <alignment horizontal="center" vertical="center"/>
    </xf>
    <xf numFmtId="215" fontId="2" fillId="0" borderId="16" xfId="0" applyNumberFormat="1" applyFont="1" applyBorder="1" applyAlignment="1">
      <alignment horizontal="center" vertical="center"/>
    </xf>
    <xf numFmtId="215" fontId="2" fillId="0" borderId="251" xfId="0" applyNumberFormat="1" applyFont="1" applyBorder="1" applyAlignment="1">
      <alignment horizontal="center" vertical="center"/>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7" xfId="0" applyFont="1" applyFill="1" applyBorder="1" applyAlignment="1">
      <alignment horizontal="center" vertical="center"/>
    </xf>
    <xf numFmtId="183" fontId="2" fillId="0" borderId="32" xfId="0" applyNumberFormat="1" applyFont="1" applyBorder="1" applyAlignment="1">
      <alignment horizontal="right" vertical="center"/>
    </xf>
    <xf numFmtId="183" fontId="2" fillId="0" borderId="53" xfId="0" applyNumberFormat="1" applyFont="1" applyBorder="1" applyAlignment="1">
      <alignment horizontal="right"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9" fillId="34" borderId="24" xfId="0" applyFont="1" applyFill="1" applyBorder="1" applyAlignment="1">
      <alignment horizontal="center" vertical="center"/>
    </xf>
    <xf numFmtId="0" fontId="39" fillId="34" borderId="27" xfId="0" applyFont="1" applyFill="1" applyBorder="1" applyAlignment="1">
      <alignment horizontal="center" vertical="center"/>
    </xf>
    <xf numFmtId="0" fontId="39" fillId="34" borderId="25" xfId="0" applyFont="1" applyFill="1" applyBorder="1" applyAlignment="1">
      <alignment horizontal="center" vertical="center"/>
    </xf>
    <xf numFmtId="0" fontId="39" fillId="33" borderId="24" xfId="0" applyFont="1" applyFill="1" applyBorder="1" applyAlignment="1">
      <alignment horizontal="center" vertical="center"/>
    </xf>
    <xf numFmtId="0" fontId="39" fillId="33" borderId="27" xfId="0" applyFont="1" applyFill="1" applyBorder="1" applyAlignment="1">
      <alignment horizontal="center" vertical="center"/>
    </xf>
    <xf numFmtId="0" fontId="39" fillId="33" borderId="25" xfId="0" applyFont="1" applyFill="1" applyBorder="1" applyAlignment="1">
      <alignment horizontal="center" vertical="center"/>
    </xf>
    <xf numFmtId="0" fontId="5" fillId="0" borderId="0" xfId="0" applyFont="1" applyAlignment="1">
      <alignment horizontal="center" vertical="center"/>
    </xf>
    <xf numFmtId="0" fontId="39" fillId="0" borderId="22" xfId="0" applyFont="1" applyBorder="1" applyAlignment="1">
      <alignment horizontal="center" vertical="center"/>
    </xf>
    <xf numFmtId="0" fontId="39" fillId="0" borderId="13" xfId="0" applyFont="1" applyBorder="1" applyAlignment="1">
      <alignment horizontal="center" vertical="center"/>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38" fillId="0" borderId="0" xfId="0" applyFont="1" applyBorder="1" applyAlignment="1">
      <alignment horizontal="left" vertical="top" wrapText="1" indent="1"/>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44"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0" xfId="0" applyFont="1" applyBorder="1" applyAlignment="1">
      <alignment horizontal="center" vertical="center" wrapText="1"/>
    </xf>
    <xf numFmtId="0" fontId="102" fillId="0" borderId="230" xfId="0" applyFont="1" applyBorder="1" applyAlignment="1">
      <alignment horizontal="center" vertical="center" wrapText="1"/>
    </xf>
    <xf numFmtId="0" fontId="102" fillId="0" borderId="65" xfId="0" applyFont="1" applyBorder="1" applyAlignment="1">
      <alignment horizontal="center" vertical="center"/>
    </xf>
    <xf numFmtId="0" fontId="102" fillId="0" borderId="67" xfId="0" applyFont="1" applyBorder="1" applyAlignment="1">
      <alignment horizontal="center" vertical="center"/>
    </xf>
    <xf numFmtId="0" fontId="2" fillId="37" borderId="11" xfId="0" applyFont="1" applyFill="1" applyBorder="1" applyAlignment="1">
      <alignment horizontal="center" vertical="center"/>
    </xf>
    <xf numFmtId="0" fontId="2" fillId="37" borderId="44" xfId="0" applyFont="1" applyFill="1" applyBorder="1" applyAlignment="1">
      <alignment horizontal="center" vertical="center"/>
    </xf>
    <xf numFmtId="0" fontId="2" fillId="37" borderId="10" xfId="0" applyFont="1" applyFill="1" applyBorder="1" applyAlignment="1">
      <alignment horizontal="center" vertical="center"/>
    </xf>
    <xf numFmtId="0" fontId="79" fillId="0" borderId="0" xfId="90" applyFont="1" applyAlignment="1">
      <alignment horizontal="right" vertical="center"/>
    </xf>
    <xf numFmtId="0" fontId="80" fillId="0" borderId="0" xfId="90" applyFont="1" applyAlignment="1">
      <alignment horizontal="right" vertical="center"/>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48"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43" xfId="0" applyFont="1" applyBorder="1" applyAlignment="1">
      <alignment horizontal="left" vertical="center"/>
    </xf>
    <xf numFmtId="0" fontId="2" fillId="0" borderId="55"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183" fontId="2" fillId="0" borderId="44" xfId="91" applyNumberFormat="1" applyFont="1" applyBorder="1" applyAlignment="1">
      <alignment horizontal="right" vertical="center"/>
    </xf>
    <xf numFmtId="183" fontId="2" fillId="0" borderId="32" xfId="0" applyNumberFormat="1" applyFont="1" applyBorder="1" applyAlignment="1">
      <alignment vertical="center"/>
    </xf>
    <xf numFmtId="183" fontId="2" fillId="0" borderId="44" xfId="0" applyNumberFormat="1" applyFont="1" applyBorder="1" applyAlignment="1">
      <alignment vertical="center"/>
    </xf>
    <xf numFmtId="183" fontId="2" fillId="0" borderId="10" xfId="0" applyNumberFormat="1" applyFont="1" applyBorder="1" applyAlignment="1">
      <alignment vertical="center"/>
    </xf>
    <xf numFmtId="215" fontId="2" fillId="0" borderId="265" xfId="0" applyNumberFormat="1" applyFont="1" applyBorder="1" applyAlignment="1">
      <alignment horizontal="center" vertical="center"/>
    </xf>
    <xf numFmtId="0" fontId="39" fillId="0" borderId="0" xfId="0" applyFont="1" applyAlignment="1">
      <alignment horizontal="center" vertical="center"/>
    </xf>
    <xf numFmtId="0" fontId="38" fillId="0" borderId="0" xfId="0" applyFont="1" applyAlignment="1">
      <alignment horizontal="left" vertical="top" wrapText="1" indent="1"/>
    </xf>
    <xf numFmtId="202" fontId="2" fillId="0" borderId="206" xfId="0" applyNumberFormat="1" applyFont="1" applyFill="1" applyBorder="1" applyAlignment="1">
      <alignment horizontal="right" vertical="center"/>
    </xf>
    <xf numFmtId="202" fontId="2" fillId="0" borderId="65" xfId="0" applyNumberFormat="1" applyFont="1" applyFill="1" applyBorder="1" applyAlignment="1">
      <alignment horizontal="right" vertical="center"/>
    </xf>
    <xf numFmtId="202" fontId="2" fillId="0" borderId="69" xfId="0" applyNumberFormat="1" applyFont="1" applyFill="1" applyBorder="1" applyAlignment="1">
      <alignment horizontal="right" vertical="center"/>
    </xf>
    <xf numFmtId="0" fontId="2" fillId="0" borderId="65" xfId="0" applyFont="1" applyBorder="1" applyAlignment="1">
      <alignment horizontal="right" vertical="center"/>
    </xf>
    <xf numFmtId="176" fontId="2" fillId="0" borderId="66" xfId="92" applyNumberFormat="1" applyFont="1" applyBorder="1" applyAlignment="1">
      <alignment horizontal="right" vertical="center"/>
    </xf>
    <xf numFmtId="176" fontId="2" fillId="0" borderId="208" xfId="92" applyNumberFormat="1" applyFont="1" applyBorder="1" applyAlignment="1">
      <alignment horizontal="right" vertical="center"/>
    </xf>
    <xf numFmtId="202" fontId="2" fillId="0" borderId="63" xfId="0" applyNumberFormat="1" applyFont="1" applyFill="1" applyBorder="1" applyAlignment="1">
      <alignment horizontal="right" vertical="center"/>
    </xf>
    <xf numFmtId="176" fontId="2" fillId="0" borderId="281" xfId="92" applyNumberFormat="1" applyFont="1" applyFill="1" applyBorder="1" applyAlignment="1">
      <alignment horizontal="right" vertical="center" wrapText="1"/>
    </xf>
    <xf numFmtId="176" fontId="2" fillId="0" borderId="282" xfId="92" applyNumberFormat="1" applyFont="1" applyFill="1" applyBorder="1" applyAlignment="1">
      <alignment horizontal="right" vertical="center" wrapText="1"/>
    </xf>
    <xf numFmtId="176" fontId="2" fillId="0" borderId="287" xfId="92" applyNumberFormat="1" applyFont="1" applyFill="1" applyBorder="1" applyAlignment="1">
      <alignment horizontal="right" vertical="center" wrapText="1"/>
    </xf>
    <xf numFmtId="215" fontId="2" fillId="0" borderId="44" xfId="0" applyNumberFormat="1" applyFont="1" applyBorder="1" applyAlignment="1">
      <alignment horizontal="center" vertical="center"/>
    </xf>
    <xf numFmtId="215" fontId="2" fillId="0" borderId="10" xfId="0" applyNumberFormat="1" applyFont="1" applyBorder="1" applyAlignment="1">
      <alignment horizontal="center" vertical="center"/>
    </xf>
    <xf numFmtId="183" fontId="2" fillId="0" borderId="44" xfId="0" applyNumberFormat="1" applyFont="1" applyBorder="1" applyAlignment="1">
      <alignment horizontal="right" vertical="center"/>
    </xf>
    <xf numFmtId="183" fontId="2" fillId="0" borderId="10" xfId="0" applyNumberFormat="1" applyFont="1" applyBorder="1" applyAlignment="1">
      <alignment horizontal="right" vertical="center"/>
    </xf>
    <xf numFmtId="183" fontId="2" fillId="0" borderId="71" xfId="0" applyNumberFormat="1" applyFont="1" applyBorder="1" applyAlignment="1">
      <alignment vertical="center"/>
    </xf>
    <xf numFmtId="0" fontId="2" fillId="0" borderId="65" xfId="0" applyFont="1" applyBorder="1" applyAlignment="1">
      <alignment vertical="center"/>
    </xf>
    <xf numFmtId="0" fontId="2" fillId="0" borderId="67" xfId="0" applyFont="1" applyBorder="1" applyAlignment="1">
      <alignment vertical="center"/>
    </xf>
    <xf numFmtId="49" fontId="2" fillId="0" borderId="1" xfId="0" applyNumberFormat="1" applyFont="1" applyBorder="1" applyAlignment="1">
      <alignment horizontal="center" vertical="center" wrapText="1"/>
    </xf>
    <xf numFmtId="0" fontId="2" fillId="0" borderId="69" xfId="0" applyFont="1" applyBorder="1" applyAlignment="1">
      <alignment vertical="center"/>
    </xf>
    <xf numFmtId="0" fontId="2" fillId="0" borderId="63"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83" fontId="2" fillId="0" borderId="20" xfId="0" applyNumberFormat="1" applyFont="1" applyBorder="1" applyAlignment="1">
      <alignment horizontal="right" vertical="center"/>
    </xf>
    <xf numFmtId="183" fontId="2" fillId="0" borderId="3" xfId="0" applyNumberFormat="1" applyFont="1" applyBorder="1" applyAlignment="1">
      <alignment horizontal="right" vertical="center"/>
    </xf>
    <xf numFmtId="183" fontId="2" fillId="0" borderId="74" xfId="92" applyNumberFormat="1" applyFont="1" applyBorder="1" applyAlignment="1">
      <alignment vertical="center"/>
    </xf>
    <xf numFmtId="183" fontId="2" fillId="0" borderId="76" xfId="92" applyNumberFormat="1" applyFont="1" applyBorder="1" applyAlignment="1">
      <alignment vertical="center"/>
    </xf>
    <xf numFmtId="176" fontId="2" fillId="0" borderId="75" xfId="92" applyNumberFormat="1" applyFont="1" applyBorder="1" applyAlignment="1">
      <alignment horizontal="right" vertical="center"/>
    </xf>
    <xf numFmtId="176" fontId="2" fillId="0" borderId="77" xfId="92" applyNumberFormat="1" applyFont="1" applyBorder="1" applyAlignment="1">
      <alignment horizontal="right"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22" xfId="0" applyFont="1" applyBorder="1" applyAlignment="1">
      <alignment horizontal="left" vertical="center" shrinkToFit="1"/>
    </xf>
    <xf numFmtId="0" fontId="107" fillId="0" borderId="0" xfId="0" applyFont="1" applyAlignment="1">
      <alignment horizontal="left" vertical="top" wrapText="1" indent="1"/>
    </xf>
    <xf numFmtId="176" fontId="2" fillId="0" borderId="283" xfId="92" applyNumberFormat="1" applyFont="1" applyBorder="1" applyAlignment="1">
      <alignment horizontal="right" vertical="center"/>
    </xf>
    <xf numFmtId="202" fontId="2" fillId="0" borderId="63" xfId="92" applyNumberFormat="1" applyFont="1" applyFill="1" applyBorder="1" applyAlignment="1">
      <alignment horizontal="right" vertical="center"/>
    </xf>
    <xf numFmtId="202" fontId="2" fillId="0" borderId="69" xfId="92" applyNumberFormat="1" applyFont="1" applyFill="1" applyBorder="1" applyAlignment="1">
      <alignment horizontal="right" vertical="center"/>
    </xf>
    <xf numFmtId="0" fontId="61" fillId="0" borderId="205"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72" fillId="0" borderId="13" xfId="0" applyFont="1" applyBorder="1" applyAlignment="1">
      <alignment horizontal="center" vertical="center"/>
    </xf>
    <xf numFmtId="0" fontId="105" fillId="0" borderId="28" xfId="0" applyFont="1" applyBorder="1" applyAlignment="1">
      <alignment vertical="center"/>
    </xf>
    <xf numFmtId="0" fontId="105" fillId="0" borderId="29" xfId="0" applyFont="1" applyBorder="1" applyAlignment="1">
      <alignment vertical="center"/>
    </xf>
    <xf numFmtId="0" fontId="105" fillId="0" borderId="30" xfId="0" applyFont="1" applyBorder="1" applyAlignment="1">
      <alignment vertical="center"/>
    </xf>
    <xf numFmtId="0" fontId="38" fillId="0" borderId="0" xfId="0" applyFont="1" applyAlignment="1">
      <alignment horizontal="left" vertical="top" wrapText="1"/>
    </xf>
    <xf numFmtId="215" fontId="2" fillId="0" borderId="14" xfId="0" applyNumberFormat="1" applyFont="1" applyBorder="1" applyAlignment="1">
      <alignment horizontal="center" vertical="center"/>
    </xf>
    <xf numFmtId="215" fontId="2" fillId="0" borderId="23"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15" fontId="2" fillId="0" borderId="78" xfId="0" applyNumberFormat="1" applyFont="1" applyBorder="1" applyAlignment="1">
      <alignment horizontal="center" vertical="center"/>
    </xf>
    <xf numFmtId="0" fontId="4" fillId="0" borderId="207" xfId="0" applyFont="1" applyBorder="1" applyAlignment="1">
      <alignment horizontal="center" vertical="center" wrapText="1"/>
    </xf>
    <xf numFmtId="0" fontId="4" fillId="0" borderId="208" xfId="0" applyFont="1" applyBorder="1" applyAlignment="1">
      <alignment horizontal="center" vertical="center" wrapText="1"/>
    </xf>
    <xf numFmtId="0" fontId="106" fillId="0" borderId="21" xfId="0" applyFont="1" applyBorder="1" applyAlignment="1">
      <alignment horizontal="left" vertical="center" shrinkToFit="1"/>
    </xf>
    <xf numFmtId="0" fontId="106" fillId="0" borderId="9" xfId="0" applyFont="1" applyBorder="1" applyAlignment="1">
      <alignment horizontal="left" vertical="center" shrinkToFit="1"/>
    </xf>
    <xf numFmtId="0" fontId="2" fillId="0" borderId="21"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2" fillId="0" borderId="79" xfId="0" applyFont="1" applyBorder="1" applyAlignment="1">
      <alignment horizontal="center" vertical="center" wrapText="1"/>
    </xf>
    <xf numFmtId="0" fontId="2" fillId="0" borderId="79" xfId="0" applyFont="1" applyBorder="1" applyAlignment="1">
      <alignment horizontal="center" vertical="center"/>
    </xf>
    <xf numFmtId="0" fontId="4" fillId="0" borderId="230" xfId="0" applyFont="1" applyBorder="1" applyAlignment="1">
      <alignment horizontal="center" vertical="center" wrapText="1"/>
    </xf>
    <xf numFmtId="0" fontId="4" fillId="0" borderId="67" xfId="0" applyFont="1" applyBorder="1" applyAlignment="1">
      <alignment horizontal="center" vertical="center" wrapText="1"/>
    </xf>
    <xf numFmtId="199" fontId="2" fillId="0" borderId="11" xfId="92" applyNumberFormat="1" applyFont="1" applyBorder="1" applyAlignment="1">
      <alignment horizontal="center" vertical="center" wrapText="1" shrinkToFit="1"/>
    </xf>
    <xf numFmtId="199" fontId="2" fillId="0" borderId="10" xfId="92" applyNumberFormat="1" applyFont="1" applyBorder="1" applyAlignment="1">
      <alignment horizontal="center" vertical="center" wrapText="1" shrinkToFit="1"/>
    </xf>
    <xf numFmtId="0" fontId="48" fillId="0" borderId="0" xfId="90" applyAlignment="1">
      <alignment horizontal="right" vertical="center"/>
    </xf>
    <xf numFmtId="49" fontId="2" fillId="0" borderId="13" xfId="0" applyNumberFormat="1" applyFont="1" applyBorder="1" applyAlignment="1">
      <alignment horizontal="center" vertical="center" wrapText="1" shrinkToFit="1"/>
    </xf>
    <xf numFmtId="49" fontId="2" fillId="0" borderId="14" xfId="0" applyNumberFormat="1" applyFont="1" applyBorder="1" applyAlignment="1">
      <alignment horizontal="center" vertical="center" wrapText="1" shrinkToFit="1"/>
    </xf>
    <xf numFmtId="49" fontId="2" fillId="0" borderId="16" xfId="0" applyNumberFormat="1" applyFont="1" applyBorder="1" applyAlignment="1">
      <alignment horizontal="center" vertical="center" wrapText="1" shrinkToFit="1"/>
    </xf>
    <xf numFmtId="49" fontId="2" fillId="0" borderId="22" xfId="0" applyNumberFormat="1" applyFont="1" applyBorder="1" applyAlignment="1">
      <alignment horizontal="center" vertical="center" wrapText="1" shrinkToFit="1"/>
    </xf>
    <xf numFmtId="49" fontId="2" fillId="0" borderId="23" xfId="0" applyNumberFormat="1" applyFont="1" applyBorder="1" applyAlignment="1">
      <alignment horizontal="center" vertical="center" wrapText="1" shrinkToFit="1"/>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47" xfId="0" applyFont="1" applyBorder="1" applyAlignment="1">
      <alignment horizontal="center" vertical="center"/>
    </xf>
    <xf numFmtId="0" fontId="3" fillId="0" borderId="2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87" fillId="0" borderId="0" xfId="0" applyFont="1" applyBorder="1" applyAlignment="1">
      <alignment horizontal="left" vertical="top" wrapTex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0" borderId="289" xfId="0" applyFont="1" applyFill="1" applyBorder="1" applyAlignment="1">
      <alignment horizontal="center" vertical="center"/>
    </xf>
    <xf numFmtId="0" fontId="2" fillId="0" borderId="290" xfId="0" applyFont="1" applyFill="1" applyBorder="1" applyAlignment="1">
      <alignment horizontal="center" vertical="center"/>
    </xf>
    <xf numFmtId="0" fontId="2" fillId="0" borderId="291" xfId="0" applyFont="1" applyFill="1" applyBorder="1" applyAlignment="1">
      <alignment horizontal="center" vertical="center"/>
    </xf>
    <xf numFmtId="0" fontId="2" fillId="0" borderId="284" xfId="0" applyFont="1" applyFill="1" applyBorder="1" applyAlignment="1">
      <alignment horizontal="center" vertical="center"/>
    </xf>
    <xf numFmtId="0" fontId="2" fillId="0" borderId="285" xfId="0" applyFont="1" applyFill="1" applyBorder="1" applyAlignment="1">
      <alignment horizontal="center" vertical="center"/>
    </xf>
    <xf numFmtId="0" fontId="2" fillId="0" borderId="286" xfId="0" applyFont="1" applyFill="1" applyBorder="1" applyAlignment="1">
      <alignment horizontal="center" vertical="center"/>
    </xf>
    <xf numFmtId="0" fontId="61" fillId="0" borderId="63" xfId="0" applyFont="1" applyFill="1" applyBorder="1" applyAlignment="1">
      <alignment horizontal="center" vertical="center" shrinkToFit="1"/>
    </xf>
    <xf numFmtId="0" fontId="61" fillId="0" borderId="65" xfId="0" applyFont="1" applyFill="1" applyBorder="1" applyAlignment="1">
      <alignment horizontal="center" vertical="center" shrinkToFit="1"/>
    </xf>
    <xf numFmtId="0" fontId="61" fillId="0" borderId="67" xfId="0" applyFont="1" applyFill="1" applyBorder="1" applyAlignment="1">
      <alignment horizontal="center" vertical="center" shrinkToFit="1"/>
    </xf>
    <xf numFmtId="198" fontId="2" fillId="0" borderId="11" xfId="92" applyNumberFormat="1" applyFont="1" applyBorder="1" applyAlignment="1">
      <alignment horizontal="center" vertical="center" wrapText="1" shrinkToFit="1"/>
    </xf>
    <xf numFmtId="198" fontId="2" fillId="0" borderId="10" xfId="92" applyNumberFormat="1" applyFont="1" applyBorder="1" applyAlignment="1">
      <alignment horizontal="center" vertical="center" wrapText="1" shrinkToFit="1"/>
    </xf>
    <xf numFmtId="0" fontId="2" fillId="0" borderId="1" xfId="0" applyFont="1" applyFill="1" applyBorder="1" applyAlignment="1">
      <alignment horizontal="center" vertical="center"/>
    </xf>
    <xf numFmtId="197" fontId="2" fillId="0" borderId="11" xfId="92" applyNumberFormat="1" applyFont="1" applyBorder="1" applyAlignment="1">
      <alignment horizontal="center" vertical="center" wrapText="1" shrinkToFit="1"/>
    </xf>
    <xf numFmtId="197" fontId="2" fillId="0" borderId="10" xfId="92" applyNumberFormat="1" applyFont="1" applyBorder="1" applyAlignment="1">
      <alignment horizontal="center" vertical="center" wrapText="1" shrinkToFit="1"/>
    </xf>
    <xf numFmtId="196" fontId="2" fillId="0" borderId="11" xfId="92" applyNumberFormat="1" applyFont="1" applyBorder="1" applyAlignment="1">
      <alignment horizontal="center" vertical="center" wrapText="1" shrinkToFit="1"/>
    </xf>
    <xf numFmtId="196" fontId="2" fillId="0" borderId="10" xfId="92" applyNumberFormat="1" applyFont="1" applyBorder="1" applyAlignment="1">
      <alignment horizontal="center" vertical="center" wrapText="1" shrinkToFit="1"/>
    </xf>
    <xf numFmtId="0" fontId="30" fillId="0" borderId="0" xfId="0" applyFont="1" applyAlignment="1">
      <alignment horizontal="left" vertical="top"/>
    </xf>
    <xf numFmtId="0" fontId="30" fillId="0" borderId="13" xfId="0" applyFont="1" applyBorder="1" applyAlignment="1">
      <alignment horizontal="left"/>
    </xf>
    <xf numFmtId="183" fontId="2" fillId="0" borderId="67" xfId="0" applyNumberFormat="1" applyFont="1" applyBorder="1" applyAlignment="1">
      <alignment horizontal="right" vertical="center"/>
    </xf>
    <xf numFmtId="176" fontId="2" fillId="0" borderId="72" xfId="92" applyNumberFormat="1" applyFont="1" applyFill="1" applyBorder="1" applyAlignment="1">
      <alignment horizontal="right" vertical="center"/>
    </xf>
    <xf numFmtId="176" fontId="2" fillId="0" borderId="68" xfId="92" applyNumberFormat="1" applyFont="1" applyFill="1" applyBorder="1" applyAlignment="1">
      <alignment horizontal="right" vertical="center"/>
    </xf>
    <xf numFmtId="183" fontId="2" fillId="0" borderId="69" xfId="0" applyNumberFormat="1" applyFont="1" applyBorder="1" applyAlignment="1">
      <alignment horizontal="right" vertical="center"/>
    </xf>
    <xf numFmtId="176" fontId="2" fillId="0" borderId="70" xfId="92" applyNumberFormat="1" applyFont="1" applyFill="1" applyBorder="1" applyAlignment="1">
      <alignment horizontal="right" vertical="center"/>
    </xf>
    <xf numFmtId="0" fontId="2" fillId="0" borderId="209" xfId="0" applyFont="1" applyBorder="1" applyAlignment="1">
      <alignment horizontal="left" vertical="center"/>
    </xf>
    <xf numFmtId="189" fontId="2" fillId="0" borderId="11" xfId="92" applyNumberFormat="1" applyFont="1" applyBorder="1" applyAlignment="1">
      <alignment horizontal="right" vertical="center"/>
    </xf>
    <xf numFmtId="189" fontId="2" fillId="0" borderId="53" xfId="92" applyNumberFormat="1" applyFont="1" applyBorder="1" applyAlignment="1">
      <alignment horizontal="right" vertical="center"/>
    </xf>
    <xf numFmtId="183" fontId="2" fillId="0" borderId="30" xfId="0" applyNumberFormat="1" applyFont="1" applyBorder="1" applyAlignment="1">
      <alignment horizontal="right" vertical="center"/>
    </xf>
    <xf numFmtId="183" fontId="2" fillId="0" borderId="23" xfId="0" applyNumberFormat="1" applyFont="1" applyBorder="1" applyAlignment="1">
      <alignment horizontal="right" vertical="center"/>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43" xfId="0" applyFont="1" applyBorder="1" applyAlignment="1">
      <alignment horizontal="left" vertical="center" wrapText="1" shrinkToFit="1"/>
    </xf>
    <xf numFmtId="189" fontId="2" fillId="0" borderId="63" xfId="0" applyNumberFormat="1" applyFont="1" applyBorder="1" applyAlignment="1">
      <alignment horizontal="right" vertical="center"/>
    </xf>
    <xf numFmtId="189" fontId="2" fillId="0" borderId="69" xfId="0" applyNumberFormat="1" applyFont="1" applyBorder="1" applyAlignment="1">
      <alignment horizontal="right" vertical="center"/>
    </xf>
    <xf numFmtId="176" fontId="2" fillId="0" borderId="64" xfId="0" applyNumberFormat="1" applyFont="1" applyFill="1" applyBorder="1" applyAlignment="1">
      <alignment horizontal="right" vertical="center"/>
    </xf>
    <xf numFmtId="176" fontId="2" fillId="0" borderId="70" xfId="0" applyNumberFormat="1" applyFont="1" applyFill="1" applyBorder="1" applyAlignment="1">
      <alignment horizontal="right" vertical="center"/>
    </xf>
    <xf numFmtId="0" fontId="61" fillId="0" borderId="63"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7" xfId="0" applyFont="1" applyFill="1" applyBorder="1" applyAlignment="1">
      <alignment horizontal="center" vertical="center"/>
    </xf>
    <xf numFmtId="183" fontId="2" fillId="0" borderId="49" xfId="0" applyNumberFormat="1" applyFont="1" applyBorder="1" applyAlignment="1">
      <alignment horizontal="right" vertical="center"/>
    </xf>
    <xf numFmtId="183" fontId="2" fillId="0" borderId="54" xfId="0" applyNumberFormat="1" applyFont="1" applyBorder="1" applyAlignment="1">
      <alignment horizontal="right" vertical="center"/>
    </xf>
    <xf numFmtId="189" fontId="2" fillId="0" borderId="44" xfId="92" applyNumberFormat="1" applyFont="1" applyBorder="1" applyAlignment="1">
      <alignment horizontal="right" vertical="center"/>
    </xf>
    <xf numFmtId="189" fontId="2" fillId="0" borderId="63" xfId="0" applyNumberFormat="1" applyFont="1" applyFill="1" applyBorder="1" applyAlignment="1">
      <alignment horizontal="right" vertical="center"/>
    </xf>
    <xf numFmtId="189" fontId="2" fillId="0" borderId="65" xfId="0" applyNumberFormat="1" applyFont="1" applyFill="1" applyBorder="1" applyAlignment="1">
      <alignment horizontal="right" vertical="center"/>
    </xf>
    <xf numFmtId="189" fontId="2" fillId="0" borderId="69" xfId="0" applyNumberFormat="1" applyFont="1" applyFill="1" applyBorder="1" applyAlignment="1">
      <alignment horizontal="right" vertical="center"/>
    </xf>
    <xf numFmtId="176" fontId="2" fillId="0" borderId="64" xfId="92" applyNumberFormat="1" applyFont="1" applyFill="1" applyBorder="1" applyAlignment="1">
      <alignment horizontal="right" vertical="center"/>
    </xf>
    <xf numFmtId="176" fontId="2" fillId="0" borderId="66" xfId="92" applyNumberFormat="1" applyFont="1" applyFill="1" applyBorder="1" applyAlignment="1">
      <alignment horizontal="right" vertical="center"/>
    </xf>
    <xf numFmtId="176" fontId="2" fillId="0" borderId="196" xfId="92" applyNumberFormat="1" applyFont="1" applyFill="1" applyBorder="1" applyAlignment="1">
      <alignment horizontal="right" vertical="center"/>
    </xf>
    <xf numFmtId="183" fontId="2" fillId="0" borderId="15" xfId="0" applyNumberFormat="1" applyFont="1" applyBorder="1" applyAlignment="1">
      <alignment horizontal="right" vertical="center"/>
    </xf>
    <xf numFmtId="183" fontId="2" fillId="0" borderId="16" xfId="0" applyNumberFormat="1" applyFont="1" applyBorder="1" applyAlignment="1">
      <alignment horizontal="right" vertical="center"/>
    </xf>
    <xf numFmtId="183" fontId="2" fillId="0" borderId="81" xfId="0" applyNumberFormat="1" applyFont="1" applyBorder="1" applyAlignment="1">
      <alignment horizontal="right" vertical="center"/>
    </xf>
    <xf numFmtId="0" fontId="2" fillId="0" borderId="59" xfId="0" applyFont="1" applyBorder="1" applyAlignment="1">
      <alignment horizontal="right" vertical="center"/>
    </xf>
    <xf numFmtId="0" fontId="2" fillId="0" borderId="61" xfId="0" applyFont="1" applyBorder="1" applyAlignment="1">
      <alignment horizontal="right" vertical="center"/>
    </xf>
    <xf numFmtId="176" fontId="2" fillId="0" borderId="197" xfId="92" applyNumberFormat="1" applyFont="1" applyFill="1" applyBorder="1" applyAlignment="1">
      <alignment horizontal="right" vertical="center"/>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43" xfId="0" applyFont="1" applyBorder="1" applyAlignment="1">
      <alignment horizontal="left" vertical="center" shrinkToFit="1"/>
    </xf>
    <xf numFmtId="0" fontId="61" fillId="0" borderId="28" xfId="0" applyFont="1" applyBorder="1" applyAlignment="1">
      <alignment horizontal="left" vertical="center"/>
    </xf>
    <xf numFmtId="0" fontId="61" fillId="0" borderId="29" xfId="0" applyFont="1" applyBorder="1" applyAlignment="1">
      <alignment horizontal="left" vertical="center"/>
    </xf>
    <xf numFmtId="0" fontId="61" fillId="0" borderId="30" xfId="0" applyFont="1" applyBorder="1" applyAlignment="1">
      <alignment horizontal="left" vertical="center"/>
    </xf>
    <xf numFmtId="0" fontId="61" fillId="0" borderId="55" xfId="0" applyFont="1" applyBorder="1" applyAlignment="1">
      <alignment horizontal="left" vertical="center"/>
    </xf>
    <xf numFmtId="0" fontId="61" fillId="0" borderId="0" xfId="0" applyFont="1" applyBorder="1" applyAlignment="1">
      <alignment horizontal="left" vertical="center"/>
    </xf>
    <xf numFmtId="0" fontId="61" fillId="0" borderId="43" xfId="0" applyFont="1" applyBorder="1" applyAlignment="1">
      <alignment horizontal="left" vertical="center"/>
    </xf>
    <xf numFmtId="0" fontId="61" fillId="0" borderId="50" xfId="0" applyFont="1" applyBorder="1" applyAlignment="1">
      <alignment horizontal="left" vertical="center"/>
    </xf>
    <xf numFmtId="0" fontId="61" fillId="0" borderId="51" xfId="0" applyFont="1" applyBorder="1" applyAlignment="1">
      <alignment horizontal="left" vertical="center"/>
    </xf>
    <xf numFmtId="0" fontId="61" fillId="0" borderId="52" xfId="0" applyFont="1" applyBorder="1" applyAlignment="1">
      <alignment horizontal="left" vertical="center"/>
    </xf>
    <xf numFmtId="183" fontId="2" fillId="0" borderId="65" xfId="0" applyNumberFormat="1" applyFont="1" applyBorder="1" applyAlignment="1">
      <alignment horizontal="right" vertical="center"/>
    </xf>
    <xf numFmtId="176" fontId="2" fillId="0" borderId="281" xfId="0" applyNumberFormat="1" applyFont="1" applyFill="1" applyBorder="1" applyAlignment="1">
      <alignment horizontal="right" vertical="center"/>
    </xf>
    <xf numFmtId="0" fontId="2" fillId="0" borderId="282" xfId="0" applyFont="1" applyFill="1" applyBorder="1" applyAlignment="1">
      <alignment horizontal="right" vertical="center"/>
    </xf>
    <xf numFmtId="0" fontId="2" fillId="0" borderId="287" xfId="0" applyFont="1" applyFill="1" applyBorder="1" applyAlignment="1">
      <alignment horizontal="right" vertical="center"/>
    </xf>
    <xf numFmtId="0" fontId="61" fillId="0" borderId="206" xfId="0" applyFont="1" applyFill="1" applyBorder="1" applyAlignment="1">
      <alignment horizontal="center" vertical="center" shrinkToFit="1"/>
    </xf>
    <xf numFmtId="0" fontId="61" fillId="0" borderId="210" xfId="0" applyFont="1" applyFill="1" applyBorder="1" applyAlignment="1">
      <alignment horizontal="center" vertical="center" shrinkToFit="1"/>
    </xf>
    <xf numFmtId="176" fontId="2" fillId="0" borderId="72" xfId="92" applyNumberFormat="1" applyFont="1" applyFill="1" applyBorder="1" applyAlignment="1">
      <alignment horizontal="right" vertical="center" shrinkToFit="1"/>
    </xf>
    <xf numFmtId="176" fontId="2" fillId="0" borderId="70" xfId="92" applyNumberFormat="1" applyFont="1" applyFill="1" applyBorder="1" applyAlignment="1">
      <alignment horizontal="right" vertical="center" shrinkToFit="1"/>
    </xf>
    <xf numFmtId="176" fontId="2" fillId="0" borderId="68" xfId="92" applyNumberFormat="1" applyFont="1" applyFill="1" applyBorder="1" applyAlignment="1">
      <alignment horizontal="right" vertical="center" shrinkToFit="1"/>
    </xf>
    <xf numFmtId="176" fontId="2" fillId="0" borderId="64" xfId="92" applyNumberFormat="1" applyFont="1" applyFill="1" applyBorder="1" applyAlignment="1">
      <alignment horizontal="right" vertical="center" shrinkToFit="1"/>
    </xf>
    <xf numFmtId="189" fontId="2" fillId="0" borderId="11" xfId="0" applyNumberFormat="1" applyFont="1" applyBorder="1" applyAlignment="1">
      <alignment horizontal="right" vertical="center"/>
    </xf>
    <xf numFmtId="189" fontId="2" fillId="0" borderId="53" xfId="0" applyNumberFormat="1" applyFont="1" applyBorder="1" applyAlignment="1">
      <alignment horizontal="right" vertical="center"/>
    </xf>
    <xf numFmtId="189" fontId="2" fillId="0" borderId="207" xfId="0" applyNumberFormat="1" applyFont="1" applyBorder="1" applyAlignment="1">
      <alignment horizontal="right" vertical="center"/>
    </xf>
    <xf numFmtId="189" fontId="2" fillId="0" borderId="70" xfId="0" applyNumberFormat="1" applyFont="1" applyBorder="1" applyAlignment="1">
      <alignment horizontal="right" vertical="center"/>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39" fillId="33" borderId="87" xfId="0" applyFont="1" applyFill="1" applyBorder="1" applyAlignment="1">
      <alignment horizontal="center" vertical="center"/>
    </xf>
    <xf numFmtId="0" fontId="39" fillId="33" borderId="88" xfId="0" applyFont="1" applyFill="1" applyBorder="1" applyAlignment="1">
      <alignment horizontal="center" vertical="center"/>
    </xf>
    <xf numFmtId="0" fontId="39" fillId="34" borderId="88" xfId="0" applyFont="1" applyFill="1" applyBorder="1" applyAlignment="1">
      <alignment horizontal="center" vertical="center"/>
    </xf>
    <xf numFmtId="0" fontId="39" fillId="34" borderId="89" xfId="0" applyFont="1" applyFill="1" applyBorder="1" applyAlignment="1">
      <alignment horizontal="center" vertical="center"/>
    </xf>
    <xf numFmtId="202" fontId="2" fillId="0" borderId="63" xfId="92" applyNumberFormat="1" applyFont="1" applyFill="1" applyBorder="1" applyAlignment="1">
      <alignment horizontal="right" vertical="center" wrapText="1"/>
    </xf>
    <xf numFmtId="202" fontId="2" fillId="0" borderId="65" xfId="92" applyNumberFormat="1" applyFont="1" applyFill="1" applyBorder="1" applyAlignment="1">
      <alignment horizontal="right" vertical="center" wrapText="1"/>
    </xf>
    <xf numFmtId="202" fontId="2" fillId="0" borderId="69" xfId="92" applyNumberFormat="1" applyFont="1" applyFill="1" applyBorder="1" applyAlignment="1">
      <alignment horizontal="right" vertical="center" wrapText="1"/>
    </xf>
    <xf numFmtId="176" fontId="4" fillId="0" borderId="281" xfId="92" applyNumberFormat="1" applyFont="1" applyFill="1" applyBorder="1" applyAlignment="1">
      <alignment horizontal="right" vertical="center" wrapText="1"/>
    </xf>
    <xf numFmtId="176" fontId="4" fillId="0" borderId="282" xfId="92" applyNumberFormat="1" applyFont="1" applyFill="1" applyBorder="1" applyAlignment="1">
      <alignment horizontal="right" vertical="center" wrapText="1"/>
    </xf>
    <xf numFmtId="176" fontId="4" fillId="0" borderId="287" xfId="92" applyNumberFormat="1" applyFont="1" applyFill="1" applyBorder="1" applyAlignment="1">
      <alignment horizontal="right" vertical="center" wrapText="1"/>
    </xf>
    <xf numFmtId="176" fontId="2" fillId="0" borderId="15" xfId="92" applyNumberFormat="1" applyFont="1" applyBorder="1" applyAlignment="1">
      <alignment horizontal="right" vertical="center"/>
    </xf>
    <xf numFmtId="176" fontId="2" fillId="0" borderId="54" xfId="92" applyNumberFormat="1" applyFont="1" applyBorder="1" applyAlignment="1">
      <alignment horizontal="right" vertical="center"/>
    </xf>
    <xf numFmtId="176" fontId="2" fillId="0" borderId="49" xfId="92" applyNumberFormat="1" applyFont="1" applyBorder="1" applyAlignment="1">
      <alignment horizontal="right" vertical="center"/>
    </xf>
    <xf numFmtId="176" fontId="2" fillId="0" borderId="16" xfId="92" applyNumberFormat="1" applyFont="1" applyBorder="1" applyAlignment="1">
      <alignment horizontal="right" vertical="center"/>
    </xf>
    <xf numFmtId="183" fontId="2" fillId="0" borderId="53" xfId="0" applyNumberFormat="1" applyFont="1" applyBorder="1" applyAlignment="1">
      <alignment vertical="center"/>
    </xf>
    <xf numFmtId="176" fontId="2" fillId="0" borderId="11" xfId="92" applyNumberFormat="1" applyFont="1" applyFill="1" applyBorder="1" applyAlignment="1">
      <alignment horizontal="right" vertical="center"/>
    </xf>
    <xf numFmtId="176" fontId="2" fillId="0" borderId="44" xfId="92" applyNumberFormat="1" applyFont="1" applyFill="1" applyBorder="1" applyAlignment="1">
      <alignment horizontal="right" vertical="center"/>
    </xf>
    <xf numFmtId="176" fontId="2" fillId="0" borderId="53" xfId="92" applyNumberFormat="1" applyFont="1" applyFill="1" applyBorder="1" applyAlignment="1">
      <alignment horizontal="right" vertical="center"/>
    </xf>
    <xf numFmtId="215" fontId="2" fillId="0" borderId="12" xfId="0" applyNumberFormat="1" applyFont="1" applyFill="1" applyBorder="1" applyAlignment="1">
      <alignment horizontal="center" vertical="center"/>
    </xf>
    <xf numFmtId="215" fontId="2" fillId="0" borderId="15" xfId="0" applyNumberFormat="1" applyFont="1" applyFill="1" applyBorder="1" applyAlignment="1">
      <alignment horizontal="center" vertical="center"/>
    </xf>
    <xf numFmtId="215" fontId="2" fillId="0" borderId="16" xfId="0" applyNumberFormat="1" applyFont="1" applyFill="1" applyBorder="1" applyAlignment="1">
      <alignment horizontal="center" vertical="center"/>
    </xf>
    <xf numFmtId="202" fontId="2" fillId="0" borderId="65" xfId="92" applyNumberFormat="1" applyFont="1" applyFill="1" applyBorder="1" applyAlignment="1">
      <alignment horizontal="right" vertical="center"/>
    </xf>
    <xf numFmtId="183" fontId="2" fillId="0" borderId="49" xfId="0" applyNumberFormat="1" applyFont="1" applyBorder="1" applyAlignment="1">
      <alignment vertical="center"/>
    </xf>
    <xf numFmtId="183" fontId="2" fillId="0" borderId="15" xfId="0" applyNumberFormat="1" applyFont="1" applyBorder="1" applyAlignment="1">
      <alignment vertical="center"/>
    </xf>
    <xf numFmtId="183" fontId="2" fillId="0" borderId="54" xfId="0" applyNumberFormat="1" applyFont="1" applyBorder="1" applyAlignment="1">
      <alignment vertical="center"/>
    </xf>
    <xf numFmtId="183" fontId="2" fillId="0" borderId="16" xfId="0" applyNumberFormat="1" applyFont="1" applyBorder="1" applyAlignment="1">
      <alignment vertical="center"/>
    </xf>
    <xf numFmtId="176" fontId="2" fillId="0" borderId="281" xfId="92" applyNumberFormat="1" applyFont="1" applyFill="1" applyBorder="1" applyAlignment="1">
      <alignment horizontal="right" vertical="center" shrinkToFit="1"/>
    </xf>
    <xf numFmtId="176" fontId="2" fillId="0" borderId="282" xfId="92" applyNumberFormat="1" applyFont="1" applyFill="1" applyBorder="1" applyAlignment="1">
      <alignment horizontal="right" vertical="center" shrinkToFit="1"/>
    </xf>
    <xf numFmtId="176" fontId="2" fillId="0" borderId="287" xfId="92" applyNumberFormat="1" applyFont="1" applyFill="1" applyBorder="1" applyAlignment="1">
      <alignment horizontal="right" vertical="center" shrinkToFit="1"/>
    </xf>
    <xf numFmtId="195" fontId="2" fillId="0" borderId="49" xfId="0" applyNumberFormat="1" applyFont="1" applyBorder="1" applyAlignment="1">
      <alignment horizontal="right" vertical="center" shrinkToFit="1"/>
    </xf>
    <xf numFmtId="195" fontId="2" fillId="0" borderId="15" xfId="0" applyNumberFormat="1" applyFont="1" applyBorder="1" applyAlignment="1">
      <alignment horizontal="right" vertical="center" shrinkToFit="1"/>
    </xf>
    <xf numFmtId="195" fontId="2" fillId="0" borderId="54" xfId="0" applyNumberFormat="1" applyFont="1" applyBorder="1" applyAlignment="1">
      <alignment horizontal="right" vertical="center" shrinkToFit="1"/>
    </xf>
    <xf numFmtId="208" fontId="61" fillId="0" borderId="207" xfId="92" applyNumberFormat="1" applyFont="1" applyBorder="1" applyAlignment="1">
      <alignment horizontal="right" vertical="center" shrinkToFit="1"/>
    </xf>
    <xf numFmtId="208" fontId="61" fillId="0" borderId="196" xfId="92" applyNumberFormat="1" applyFont="1" applyBorder="1" applyAlignment="1">
      <alignment horizontal="right" vertical="center" shrinkToFit="1"/>
    </xf>
    <xf numFmtId="208" fontId="61" fillId="0" borderId="70" xfId="92" applyNumberFormat="1" applyFont="1" applyBorder="1" applyAlignment="1">
      <alignment horizontal="right" vertical="center" shrinkToFit="1"/>
    </xf>
    <xf numFmtId="0" fontId="102" fillId="0" borderId="65" xfId="0" applyFont="1" applyBorder="1" applyAlignment="1">
      <alignment horizontal="center" vertical="center" wrapText="1"/>
    </xf>
    <xf numFmtId="0" fontId="102" fillId="0" borderId="67" xfId="0" applyFont="1" applyBorder="1" applyAlignment="1">
      <alignment horizontal="center" vertical="center" wrapText="1"/>
    </xf>
    <xf numFmtId="209" fontId="2" fillId="0" borderId="63" xfId="0" applyNumberFormat="1" applyFont="1" applyFill="1" applyBorder="1" applyAlignment="1">
      <alignment horizontal="right" vertical="center" shrinkToFit="1"/>
    </xf>
    <xf numFmtId="209" fontId="2" fillId="0" borderId="65" xfId="0" applyNumberFormat="1" applyFont="1" applyFill="1" applyBorder="1" applyAlignment="1">
      <alignment horizontal="right" vertical="center" shrinkToFit="1"/>
    </xf>
    <xf numFmtId="209" fontId="2" fillId="0" borderId="69" xfId="0" applyNumberFormat="1" applyFont="1" applyFill="1" applyBorder="1" applyAlignment="1">
      <alignment horizontal="right" vertical="center" shrinkToFit="1"/>
    </xf>
    <xf numFmtId="195" fontId="2" fillId="0" borderId="32" xfId="0" applyNumberFormat="1" applyFont="1" applyBorder="1" applyAlignment="1">
      <alignment horizontal="right" vertical="center" shrinkToFit="1"/>
    </xf>
    <xf numFmtId="195" fontId="2" fillId="0" borderId="44" xfId="0" applyNumberFormat="1" applyFont="1" applyBorder="1" applyAlignment="1">
      <alignment horizontal="right" vertical="center" shrinkToFit="1"/>
    </xf>
    <xf numFmtId="195" fontId="2" fillId="0" borderId="53" xfId="0" applyNumberFormat="1" applyFont="1" applyBorder="1" applyAlignment="1">
      <alignment horizontal="right" vertical="center" shrinkToFit="1"/>
    </xf>
    <xf numFmtId="208" fontId="61" fillId="0" borderId="11" xfId="92" applyNumberFormat="1" applyFont="1" applyBorder="1" applyAlignment="1">
      <alignment horizontal="right" vertical="center" shrinkToFit="1"/>
    </xf>
    <xf numFmtId="208" fontId="61" fillId="0" borderId="205" xfId="92" applyNumberFormat="1" applyFont="1" applyBorder="1" applyAlignment="1">
      <alignment horizontal="right" vertical="center" shrinkToFit="1"/>
    </xf>
    <xf numFmtId="208" fontId="61" fillId="0" borderId="53" xfId="92" applyNumberFormat="1" applyFont="1" applyBorder="1" applyAlignment="1">
      <alignment horizontal="right" vertical="center" shrinkToFit="1"/>
    </xf>
    <xf numFmtId="195" fontId="2" fillId="0" borderId="81" xfId="0" applyNumberFormat="1" applyFont="1" applyBorder="1" applyAlignment="1">
      <alignment horizontal="right" vertical="center" shrinkToFit="1"/>
    </xf>
    <xf numFmtId="195" fontId="2" fillId="0" borderId="59" xfId="0" applyNumberFormat="1" applyFont="1" applyBorder="1" applyAlignment="1">
      <alignment horizontal="right" vertical="center" shrinkToFit="1"/>
    </xf>
    <xf numFmtId="195" fontId="2" fillId="0" borderId="61" xfId="0" applyNumberFormat="1" applyFont="1" applyBorder="1" applyAlignment="1">
      <alignment horizontal="right" vertical="center" shrinkToFit="1"/>
    </xf>
    <xf numFmtId="195" fontId="2" fillId="0" borderId="71" xfId="0" applyNumberFormat="1" applyFont="1" applyBorder="1" applyAlignment="1">
      <alignment horizontal="right" vertical="center" shrinkToFit="1"/>
    </xf>
    <xf numFmtId="195" fontId="2" fillId="0" borderId="65" xfId="0" applyNumberFormat="1" applyFont="1" applyBorder="1" applyAlignment="1">
      <alignment horizontal="right" vertical="center" shrinkToFit="1"/>
    </xf>
    <xf numFmtId="195" fontId="2" fillId="0" borderId="69" xfId="0" applyNumberFormat="1" applyFont="1" applyBorder="1" applyAlignment="1">
      <alignment horizontal="right" vertical="center" shrinkToFit="1"/>
    </xf>
    <xf numFmtId="176" fontId="2" fillId="0" borderId="196" xfId="92" applyNumberFormat="1" applyFont="1" applyBorder="1" applyAlignment="1">
      <alignment horizontal="right" vertical="center" shrinkToFit="1"/>
    </xf>
    <xf numFmtId="176" fontId="2" fillId="0" borderId="66" xfId="92" applyNumberFormat="1" applyFont="1" applyBorder="1" applyAlignment="1">
      <alignment horizontal="right" vertical="center" shrinkToFit="1"/>
    </xf>
    <xf numFmtId="176" fontId="2" fillId="0" borderId="70" xfId="92" applyNumberFormat="1" applyFont="1" applyBorder="1" applyAlignment="1">
      <alignment horizontal="right" vertical="center" shrinkToFit="1"/>
    </xf>
    <xf numFmtId="0" fontId="3" fillId="0" borderId="13" xfId="0" applyFont="1" applyBorder="1" applyAlignment="1">
      <alignment horizontal="left" vertical="center"/>
    </xf>
    <xf numFmtId="195" fontId="2" fillId="0" borderId="16" xfId="0" applyNumberFormat="1" applyFont="1" applyBorder="1" applyAlignment="1">
      <alignment horizontal="right" vertical="center" shrinkToFit="1"/>
    </xf>
    <xf numFmtId="176" fontId="2" fillId="0" borderId="72" xfId="92" applyNumberFormat="1" applyFont="1" applyBorder="1" applyAlignment="1">
      <alignment horizontal="right" vertical="center" shrinkToFit="1"/>
    </xf>
    <xf numFmtId="176" fontId="2" fillId="0" borderId="68" xfId="92" applyNumberFormat="1" applyFont="1" applyBorder="1" applyAlignment="1">
      <alignment horizontal="right" vertical="center" shrinkToFit="1"/>
    </xf>
    <xf numFmtId="49" fontId="3" fillId="0" borderId="12" xfId="0" applyNumberFormat="1" applyFont="1" applyBorder="1" applyAlignment="1">
      <alignment horizontal="center" vertical="center" wrapText="1"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215" fontId="2" fillId="0" borderId="207" xfId="0" applyNumberFormat="1" applyFont="1" applyBorder="1" applyAlignment="1">
      <alignment horizontal="center" vertical="center"/>
    </xf>
    <xf numFmtId="215" fontId="2" fillId="0" borderId="196" xfId="0" applyNumberFormat="1" applyFont="1" applyBorder="1" applyAlignment="1">
      <alignment horizontal="center" vertical="center"/>
    </xf>
    <xf numFmtId="215" fontId="2" fillId="0" borderId="68" xfId="0" applyNumberFormat="1" applyFont="1" applyBorder="1" applyAlignment="1">
      <alignment horizontal="center" vertical="center"/>
    </xf>
    <xf numFmtId="193" fontId="2" fillId="0" borderId="49" xfId="0" applyNumberFormat="1" applyFont="1" applyBorder="1" applyAlignment="1">
      <alignment horizontal="right" vertical="center"/>
    </xf>
    <xf numFmtId="193" fontId="2" fillId="0" borderId="15" xfId="0" applyNumberFormat="1" applyFont="1" applyBorder="1" applyAlignment="1">
      <alignment horizontal="right" vertical="center"/>
    </xf>
    <xf numFmtId="193" fontId="2" fillId="0" borderId="54" xfId="0" applyNumberFormat="1" applyFont="1" applyBorder="1" applyAlignment="1">
      <alignment horizontal="right" vertical="center"/>
    </xf>
    <xf numFmtId="176" fontId="2" fillId="0" borderId="205" xfId="92" applyNumberFormat="1" applyFont="1" applyBorder="1" applyAlignment="1">
      <alignment horizontal="right" vertical="center"/>
    </xf>
    <xf numFmtId="0" fontId="4" fillId="0" borderId="196" xfId="0" applyFont="1" applyBorder="1" applyAlignment="1">
      <alignment horizontal="center" vertical="center" wrapText="1"/>
    </xf>
    <xf numFmtId="193" fontId="2" fillId="0" borderId="32" xfId="0" applyNumberFormat="1" applyFont="1" applyBorder="1" applyAlignment="1">
      <alignment horizontal="right" vertical="center"/>
    </xf>
    <xf numFmtId="193" fontId="2" fillId="0" borderId="44" xfId="0" applyNumberFormat="1" applyFont="1" applyBorder="1" applyAlignment="1">
      <alignment horizontal="right" vertical="center"/>
    </xf>
    <xf numFmtId="193" fontId="2" fillId="0" borderId="53" xfId="0" applyNumberFormat="1" applyFont="1" applyBorder="1" applyAlignment="1">
      <alignment horizontal="right" vertical="center"/>
    </xf>
    <xf numFmtId="193" fontId="2" fillId="0" borderId="71" xfId="0" applyNumberFormat="1" applyFont="1" applyBorder="1" applyAlignment="1">
      <alignment horizontal="right" vertical="center"/>
    </xf>
    <xf numFmtId="193" fontId="2" fillId="0" borderId="65" xfId="0" applyNumberFormat="1" applyFont="1" applyBorder="1" applyAlignment="1">
      <alignment horizontal="right" vertical="center"/>
    </xf>
    <xf numFmtId="193" fontId="2" fillId="0" borderId="69" xfId="0" applyNumberFormat="1" applyFont="1" applyBorder="1" applyAlignment="1">
      <alignment horizontal="right" vertical="center"/>
    </xf>
    <xf numFmtId="193" fontId="2" fillId="0" borderId="10" xfId="0" applyNumberFormat="1" applyFont="1" applyBorder="1" applyAlignment="1">
      <alignment horizontal="right" vertical="center"/>
    </xf>
    <xf numFmtId="193" fontId="2" fillId="0" borderId="16" xfId="0" applyNumberFormat="1" applyFont="1" applyBorder="1" applyAlignment="1">
      <alignment horizontal="right" vertical="center"/>
    </xf>
    <xf numFmtId="193" fontId="2" fillId="0" borderId="67" xfId="0" applyNumberFormat="1" applyFont="1" applyBorder="1" applyAlignment="1">
      <alignment horizontal="right" vertical="center"/>
    </xf>
    <xf numFmtId="193" fontId="61" fillId="0" borderId="71" xfId="0" applyNumberFormat="1" applyFont="1" applyBorder="1" applyAlignment="1">
      <alignment horizontal="right" vertical="center"/>
    </xf>
    <xf numFmtId="193" fontId="61" fillId="0" borderId="65" xfId="0" applyNumberFormat="1" applyFont="1" applyBorder="1" applyAlignment="1">
      <alignment horizontal="right" vertical="center"/>
    </xf>
    <xf numFmtId="193" fontId="61" fillId="0" borderId="69" xfId="0" applyNumberFormat="1" applyFont="1" applyBorder="1" applyAlignment="1">
      <alignment horizontal="right" vertical="center"/>
    </xf>
    <xf numFmtId="0" fontId="107" fillId="0" borderId="0" xfId="0" applyFont="1" applyBorder="1" applyAlignment="1">
      <alignment horizontal="left" vertical="top" wrapText="1" indent="1"/>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0" fillId="0" borderId="21" xfId="0" applyFont="1" applyBorder="1" applyAlignment="1">
      <alignment horizontal="center" vertical="center"/>
    </xf>
    <xf numFmtId="0" fontId="30" fillId="0" borderId="7" xfId="0" applyFont="1" applyBorder="1" applyAlignment="1">
      <alignment horizontal="center" vertical="center"/>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176" fontId="2" fillId="0" borderId="11" xfId="0" applyNumberFormat="1" applyFont="1" applyBorder="1" applyAlignment="1">
      <alignment horizontal="right" vertical="center" shrinkToFit="1"/>
    </xf>
    <xf numFmtId="176" fontId="2" fillId="0" borderId="53" xfId="0" applyNumberFormat="1" applyFont="1" applyBorder="1" applyAlignment="1">
      <alignment horizontal="right" vertical="center" shrinkToFit="1"/>
    </xf>
    <xf numFmtId="202" fontId="2" fillId="0" borderId="63" xfId="92" applyNumberFormat="1" applyFont="1" applyFill="1" applyBorder="1" applyAlignment="1">
      <alignment horizontal="right" vertical="center" shrinkToFit="1"/>
    </xf>
    <xf numFmtId="202" fontId="2" fillId="0" borderId="69" xfId="92" applyNumberFormat="1" applyFont="1" applyFill="1" applyBorder="1" applyAlignment="1">
      <alignment horizontal="right" vertical="center" shrinkToFit="1"/>
    </xf>
    <xf numFmtId="195" fontId="2" fillId="0" borderId="67" xfId="0" applyNumberFormat="1" applyFont="1" applyBorder="1" applyAlignment="1">
      <alignment horizontal="right" vertical="center" shrinkToFit="1"/>
    </xf>
    <xf numFmtId="195" fontId="2" fillId="0" borderId="10" xfId="0" applyNumberFormat="1" applyFont="1" applyBorder="1" applyAlignment="1">
      <alignment horizontal="right" vertical="center" shrinkToFit="1"/>
    </xf>
    <xf numFmtId="49" fontId="30" fillId="0" borderId="78" xfId="0" applyNumberFormat="1" applyFont="1" applyBorder="1" applyAlignment="1">
      <alignment horizontal="center" vertical="center" wrapText="1"/>
    </xf>
    <xf numFmtId="49" fontId="30" fillId="0" borderId="78" xfId="0" applyNumberFormat="1"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0" fontId="61" fillId="0" borderId="11" xfId="0" applyFont="1" applyBorder="1" applyAlignment="1">
      <alignment horizontal="center" vertical="center" wrapText="1"/>
    </xf>
    <xf numFmtId="0" fontId="61" fillId="0" borderId="44"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1" xfId="0" applyFont="1" applyFill="1" applyBorder="1" applyAlignment="1">
      <alignment horizontal="center" vertical="center"/>
    </xf>
    <xf numFmtId="0" fontId="39" fillId="0" borderId="231" xfId="0" applyNumberFormat="1" applyFont="1" applyBorder="1" applyAlignment="1">
      <alignment horizontal="center" vertical="center" shrinkToFit="1"/>
    </xf>
    <xf numFmtId="0" fontId="72" fillId="0" borderId="0" xfId="0" applyFont="1" applyBorder="1" applyAlignment="1">
      <alignment horizontal="center" vertical="center"/>
    </xf>
    <xf numFmtId="0" fontId="113" fillId="0" borderId="0" xfId="0" applyFont="1" applyBorder="1" applyAlignment="1">
      <alignment horizontal="left" vertical="top" wrapText="1" indent="1"/>
    </xf>
    <xf numFmtId="202" fontId="2" fillId="0" borderId="206" xfId="92" applyNumberFormat="1" applyFont="1" applyFill="1" applyBorder="1" applyAlignment="1">
      <alignment horizontal="right" vertical="center"/>
    </xf>
    <xf numFmtId="0" fontId="61" fillId="0" borderId="48" xfId="0" applyFont="1" applyBorder="1" applyAlignment="1">
      <alignment horizontal="left" vertical="center"/>
    </xf>
    <xf numFmtId="0" fontId="61" fillId="0" borderId="22" xfId="0" applyFont="1" applyBorder="1" applyAlignment="1">
      <alignment horizontal="left" vertical="center"/>
    </xf>
    <xf numFmtId="0" fontId="61" fillId="0" borderId="23" xfId="0" applyFont="1" applyBorder="1" applyAlignment="1">
      <alignment horizontal="left" vertical="center"/>
    </xf>
    <xf numFmtId="0" fontId="47" fillId="0" borderId="0" xfId="0" applyFont="1" applyBorder="1" applyAlignment="1">
      <alignment horizontal="left" vertical="top" wrapText="1" indent="1"/>
    </xf>
    <xf numFmtId="0" fontId="39" fillId="0" borderId="0" xfId="0" applyFont="1" applyBorder="1" applyAlignment="1">
      <alignment horizontal="center" vertical="center"/>
    </xf>
    <xf numFmtId="195" fontId="2" fillId="0" borderId="11" xfId="0" applyNumberFormat="1" applyFont="1" applyBorder="1" applyAlignment="1">
      <alignment horizontal="right" vertical="center"/>
    </xf>
    <xf numFmtId="195" fontId="2" fillId="0" borderId="10" xfId="0" applyNumberFormat="1" applyFont="1" applyBorder="1" applyAlignment="1">
      <alignment horizontal="right" vertical="center"/>
    </xf>
    <xf numFmtId="0" fontId="3" fillId="0" borderId="49"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2" fillId="37" borderId="15" xfId="0" applyFont="1" applyFill="1" applyBorder="1" applyAlignment="1">
      <alignment horizontal="center" vertical="center" wrapText="1"/>
    </xf>
    <xf numFmtId="0" fontId="2" fillId="37" borderId="16" xfId="0" applyFont="1" applyFill="1" applyBorder="1" applyAlignment="1">
      <alignment horizontal="center" vertical="center" wrapText="1"/>
    </xf>
    <xf numFmtId="0" fontId="102" fillId="0" borderId="63" xfId="0" applyFont="1" applyBorder="1" applyAlignment="1">
      <alignment horizontal="center" vertical="center" wrapText="1"/>
    </xf>
    <xf numFmtId="192" fontId="2" fillId="0" borderId="11" xfId="0" applyNumberFormat="1" applyFont="1" applyBorder="1" applyAlignment="1">
      <alignment horizontal="right" vertical="center"/>
    </xf>
    <xf numFmtId="192" fontId="2" fillId="0" borderId="53" xfId="0" applyNumberFormat="1" applyFont="1" applyBorder="1" applyAlignment="1">
      <alignment horizontal="righ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195" fontId="2" fillId="0" borderId="12" xfId="0" applyNumberFormat="1" applyFont="1" applyBorder="1" applyAlignment="1">
      <alignment horizontal="right" vertical="center"/>
    </xf>
    <xf numFmtId="195" fontId="2" fillId="0" borderId="16" xfId="0" applyNumberFormat="1" applyFont="1" applyBorder="1" applyAlignment="1">
      <alignment horizontal="right" vertical="center"/>
    </xf>
    <xf numFmtId="195" fontId="2" fillId="0" borderId="230" xfId="0" applyNumberFormat="1" applyFont="1" applyBorder="1" applyAlignment="1">
      <alignment horizontal="right" vertical="center" shrinkToFit="1"/>
    </xf>
    <xf numFmtId="176" fontId="2" fillId="0" borderId="207" xfId="92" applyNumberFormat="1" applyFont="1" applyBorder="1" applyAlignment="1">
      <alignment horizontal="right" vertical="center"/>
    </xf>
    <xf numFmtId="0" fontId="2" fillId="0" borderId="267" xfId="0" applyFont="1" applyFill="1" applyBorder="1" applyAlignment="1">
      <alignment horizontal="center" vertical="center" wrapText="1"/>
    </xf>
    <xf numFmtId="0" fontId="2" fillId="0" borderId="277" xfId="0" applyFont="1" applyFill="1" applyBorder="1" applyAlignment="1">
      <alignment horizontal="center" vertical="center" wrapText="1"/>
    </xf>
    <xf numFmtId="0" fontId="2" fillId="0" borderId="273" xfId="0" applyFont="1" applyFill="1" applyBorder="1" applyAlignment="1">
      <alignment horizontal="center" vertical="center" wrapText="1"/>
    </xf>
    <xf numFmtId="0" fontId="2" fillId="0" borderId="278" xfId="0" applyFont="1" applyFill="1" applyBorder="1" applyAlignment="1">
      <alignment horizontal="center" vertical="center" wrapText="1"/>
    </xf>
    <xf numFmtId="49" fontId="30" fillId="0" borderId="12"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2" fillId="0" borderId="205" xfId="0" applyFont="1" applyBorder="1" applyAlignment="1">
      <alignment horizontal="center" vertical="center"/>
    </xf>
    <xf numFmtId="192" fontId="2" fillId="0" borderId="63" xfId="0" applyNumberFormat="1" applyFont="1" applyBorder="1" applyAlignment="1">
      <alignment horizontal="right" vertical="center"/>
    </xf>
    <xf numFmtId="192" fontId="2" fillId="0" borderId="69" xfId="0" applyNumberFormat="1" applyFont="1" applyBorder="1" applyAlignment="1">
      <alignment horizontal="right" vertical="center"/>
    </xf>
    <xf numFmtId="0" fontId="46" fillId="0" borderId="91"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92" xfId="0" applyFont="1" applyBorder="1" applyAlignment="1">
      <alignment horizontal="center" vertical="center" wrapText="1"/>
    </xf>
    <xf numFmtId="0" fontId="46" fillId="0" borderId="189" xfId="0" applyFont="1" applyBorder="1" applyAlignment="1">
      <alignment horizontal="center" vertical="center" wrapText="1"/>
    </xf>
    <xf numFmtId="176" fontId="2" fillId="0" borderId="12" xfId="92" applyNumberFormat="1" applyFont="1" applyBorder="1" applyAlignment="1">
      <alignment horizontal="right" vertical="center"/>
    </xf>
    <xf numFmtId="0" fontId="4" fillId="0" borderId="65" xfId="0" applyFont="1" applyBorder="1" applyAlignment="1">
      <alignment horizontal="center" vertical="center" wrapText="1"/>
    </xf>
    <xf numFmtId="0" fontId="40" fillId="0" borderId="0" xfId="0" applyFont="1" applyBorder="1" applyAlignment="1">
      <alignment horizontal="center" vertical="center"/>
    </xf>
    <xf numFmtId="0" fontId="40" fillId="0" borderId="13" xfId="0" applyFont="1" applyBorder="1" applyAlignment="1">
      <alignment horizontal="center" vertical="center"/>
    </xf>
    <xf numFmtId="191" fontId="2" fillId="0" borderId="63" xfId="0" applyNumberFormat="1" applyFont="1" applyFill="1" applyBorder="1" applyAlignment="1">
      <alignment horizontal="right" vertical="center" shrinkToFit="1"/>
    </xf>
    <xf numFmtId="191" fontId="2" fillId="0" borderId="69" xfId="0" applyNumberFormat="1" applyFont="1" applyFill="1" applyBorder="1" applyAlignment="1">
      <alignment horizontal="right" vertical="center" shrinkToFit="1"/>
    </xf>
    <xf numFmtId="176" fontId="2" fillId="0" borderId="64" xfId="92" applyNumberFormat="1" applyFont="1" applyBorder="1" applyAlignment="1">
      <alignment horizontal="right" vertical="center" shrinkToFit="1"/>
    </xf>
    <xf numFmtId="49" fontId="30" fillId="0" borderId="178" xfId="0" applyNumberFormat="1" applyFont="1" applyBorder="1" applyAlignment="1">
      <alignment horizontal="center" vertical="center" wrapText="1"/>
    </xf>
    <xf numFmtId="49" fontId="30" fillId="0" borderId="189" xfId="0" applyNumberFormat="1" applyFont="1" applyBorder="1" applyAlignment="1">
      <alignment horizontal="center" vertical="center" wrapText="1"/>
    </xf>
    <xf numFmtId="191" fontId="2" fillId="0" borderId="11" xfId="0" applyNumberFormat="1" applyFont="1" applyBorder="1" applyAlignment="1">
      <alignment horizontal="right" vertical="center" shrinkToFit="1"/>
    </xf>
    <xf numFmtId="191" fontId="2" fillId="0" borderId="53" xfId="0" applyNumberFormat="1" applyFont="1" applyBorder="1" applyAlignment="1">
      <alignment horizontal="right" vertical="center" shrinkToFit="1"/>
    </xf>
    <xf numFmtId="0" fontId="2" fillId="37" borderId="12" xfId="0" applyFont="1" applyFill="1" applyBorder="1" applyAlignment="1">
      <alignment horizontal="center" vertical="center" wrapText="1"/>
    </xf>
    <xf numFmtId="0" fontId="46" fillId="0" borderId="49" xfId="0" applyFont="1" applyBorder="1" applyAlignment="1">
      <alignment horizontal="center" vertical="center" wrapText="1"/>
    </xf>
    <xf numFmtId="0" fontId="46" fillId="0" borderId="16" xfId="0" applyFont="1" applyBorder="1" applyAlignment="1">
      <alignment horizontal="center" vertical="center" wrapText="1"/>
    </xf>
    <xf numFmtId="183" fontId="2" fillId="0" borderId="32" xfId="0" applyNumberFormat="1" applyFont="1" applyBorder="1" applyAlignment="1">
      <alignment horizontal="right" vertical="center" shrinkToFit="1"/>
    </xf>
    <xf numFmtId="183" fontId="2" fillId="0" borderId="53" xfId="0" applyNumberFormat="1" applyFont="1" applyBorder="1" applyAlignment="1">
      <alignment horizontal="right" vertical="center" shrinkToFit="1"/>
    </xf>
    <xf numFmtId="183" fontId="2" fillId="0" borderId="49" xfId="0" applyNumberFormat="1" applyFont="1" applyBorder="1" applyAlignment="1">
      <alignment horizontal="right" vertical="center" shrinkToFit="1"/>
    </xf>
    <xf numFmtId="183" fontId="2" fillId="0" borderId="54" xfId="0" applyNumberFormat="1" applyFont="1" applyBorder="1" applyAlignment="1">
      <alignment horizontal="right" vertical="center" shrinkToFit="1"/>
    </xf>
    <xf numFmtId="191" fontId="2" fillId="0" borderId="12" xfId="0" applyNumberFormat="1" applyFont="1" applyBorder="1" applyAlignment="1">
      <alignment horizontal="right" vertical="center" shrinkToFit="1"/>
    </xf>
    <xf numFmtId="191" fontId="2" fillId="0" borderId="54" xfId="0" applyNumberFormat="1" applyFont="1" applyBorder="1" applyAlignment="1">
      <alignment horizontal="right" vertical="center" shrinkToFit="1"/>
    </xf>
    <xf numFmtId="191" fontId="2" fillId="0" borderId="71" xfId="0" applyNumberFormat="1" applyFont="1" applyBorder="1" applyAlignment="1">
      <alignment horizontal="right" vertical="center" shrinkToFit="1"/>
    </xf>
    <xf numFmtId="191" fontId="2" fillId="0" borderId="69" xfId="0" applyNumberFormat="1" applyFont="1" applyBorder="1" applyAlignment="1">
      <alignment horizontal="right" vertical="center" shrinkToFit="1"/>
    </xf>
    <xf numFmtId="0" fontId="46" fillId="0" borderId="29"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8" xfId="0" applyFont="1" applyBorder="1" applyAlignment="1">
      <alignment horizontal="center" vertical="center" wrapText="1" shrinkToFit="1"/>
    </xf>
    <xf numFmtId="0" fontId="46" fillId="0" borderId="29" xfId="0" applyFont="1" applyBorder="1" applyAlignment="1">
      <alignment horizontal="center" vertical="center" wrapText="1" shrinkToFit="1"/>
    </xf>
    <xf numFmtId="0" fontId="46" fillId="0" borderId="30" xfId="0" applyFont="1" applyBorder="1" applyAlignment="1">
      <alignment horizontal="center" vertical="center" wrapText="1" shrinkToFit="1"/>
    </xf>
    <xf numFmtId="0" fontId="46" fillId="0" borderId="48" xfId="0" applyFont="1" applyBorder="1" applyAlignment="1">
      <alignment horizontal="center" vertical="center" wrapText="1" shrinkToFit="1"/>
    </xf>
    <xf numFmtId="0" fontId="46" fillId="0" borderId="22" xfId="0" applyFont="1" applyBorder="1" applyAlignment="1">
      <alignment horizontal="center" vertical="center" wrapText="1" shrinkToFit="1"/>
    </xf>
    <xf numFmtId="0" fontId="46" fillId="0" borderId="23" xfId="0" applyFont="1" applyBorder="1" applyAlignment="1">
      <alignment horizontal="center" vertical="center" wrapText="1" shrinkToFit="1"/>
    </xf>
    <xf numFmtId="190" fontId="2" fillId="0" borderId="71" xfId="0" applyNumberFormat="1" applyFont="1" applyBorder="1" applyAlignment="1">
      <alignment horizontal="right" vertical="center" shrinkToFit="1"/>
    </xf>
    <xf numFmtId="190" fontId="2" fillId="0" borderId="67" xfId="0" applyNumberFormat="1" applyFont="1" applyBorder="1" applyAlignment="1">
      <alignment horizontal="right" vertical="center" shrinkToFit="1"/>
    </xf>
    <xf numFmtId="190" fontId="2" fillId="0" borderId="63" xfId="0" applyNumberFormat="1" applyFont="1" applyFill="1" applyBorder="1" applyAlignment="1">
      <alignment horizontal="right" vertical="center" shrinkToFit="1"/>
    </xf>
    <xf numFmtId="190" fontId="2" fillId="0" borderId="69" xfId="0" applyNumberFormat="1" applyFont="1" applyFill="1" applyBorder="1" applyAlignment="1">
      <alignment horizontal="right" vertical="center" shrinkToFit="1"/>
    </xf>
    <xf numFmtId="0" fontId="101" fillId="0" borderId="12" xfId="0" applyFont="1" applyBorder="1" applyAlignment="1">
      <alignment horizontal="left" vertical="center" shrinkToFit="1"/>
    </xf>
    <xf numFmtId="0" fontId="101" fillId="0" borderId="13"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5" xfId="0" applyFont="1" applyBorder="1" applyAlignment="1">
      <alignment horizontal="left" vertical="center" shrinkToFit="1"/>
    </xf>
    <xf numFmtId="0" fontId="101" fillId="0" borderId="0" xfId="0" applyFont="1" applyBorder="1" applyAlignment="1">
      <alignment horizontal="left" vertical="center" shrinkToFit="1"/>
    </xf>
    <xf numFmtId="0" fontId="101" fillId="0" borderId="43" xfId="0" applyFont="1" applyBorder="1" applyAlignment="1">
      <alignment horizontal="left" vertical="center" shrinkToFit="1"/>
    </xf>
    <xf numFmtId="190" fontId="2" fillId="0" borderId="11" xfId="0" applyNumberFormat="1" applyFont="1" applyBorder="1" applyAlignment="1">
      <alignment horizontal="right" vertical="center" shrinkToFit="1"/>
    </xf>
    <xf numFmtId="190" fontId="2" fillId="0" borderId="53" xfId="0" applyNumberFormat="1" applyFont="1" applyBorder="1" applyAlignment="1">
      <alignment horizontal="right" vertical="center" shrinkToFit="1"/>
    </xf>
    <xf numFmtId="190" fontId="2" fillId="0" borderId="11" xfId="91" applyNumberFormat="1" applyFont="1" applyBorder="1" applyAlignment="1">
      <alignment horizontal="right" vertical="center" shrinkToFit="1"/>
    </xf>
    <xf numFmtId="190" fontId="2" fillId="0" borderId="53" xfId="91" applyNumberFormat="1" applyFont="1" applyBorder="1" applyAlignment="1">
      <alignment horizontal="right" vertical="center" shrinkToFit="1"/>
    </xf>
    <xf numFmtId="190" fontId="2" fillId="0" borderId="32" xfId="91" applyNumberFormat="1" applyFont="1" applyBorder="1" applyAlignment="1">
      <alignment horizontal="right" vertical="center" shrinkToFit="1"/>
    </xf>
    <xf numFmtId="190" fontId="2" fillId="0" borderId="10" xfId="91" applyNumberFormat="1" applyFont="1" applyBorder="1" applyAlignment="1">
      <alignment horizontal="right" vertical="center" shrinkToFit="1"/>
    </xf>
    <xf numFmtId="193" fontId="2" fillId="0" borderId="11" xfId="0" applyNumberFormat="1" applyFont="1" applyBorder="1" applyAlignment="1">
      <alignment horizontal="right" vertical="center" shrinkToFit="1"/>
    </xf>
    <xf numFmtId="193" fontId="2" fillId="0" borderId="10" xfId="0" applyNumberFormat="1" applyFont="1" applyBorder="1" applyAlignment="1">
      <alignment horizontal="right" vertical="center" shrinkToFit="1"/>
    </xf>
    <xf numFmtId="190" fontId="2" fillId="0" borderId="32" xfId="0" applyNumberFormat="1" applyFont="1" applyBorder="1" applyAlignment="1">
      <alignment horizontal="right" vertical="center" shrinkToFit="1"/>
    </xf>
    <xf numFmtId="190" fontId="2" fillId="0" borderId="10" xfId="0" applyNumberFormat="1" applyFont="1" applyBorder="1" applyAlignment="1">
      <alignment horizontal="right" vertical="center" shrinkToFit="1"/>
    </xf>
    <xf numFmtId="0" fontId="61" fillId="0" borderId="11" xfId="0" applyFont="1" applyFill="1" applyBorder="1" applyAlignment="1">
      <alignment horizontal="center" vertical="center" wrapText="1"/>
    </xf>
    <xf numFmtId="0" fontId="61" fillId="0" borderId="44"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46" fillId="0" borderId="94" xfId="0" applyFont="1" applyBorder="1" applyAlignment="1">
      <alignment horizontal="center" vertical="center" wrapText="1"/>
    </xf>
    <xf numFmtId="0" fontId="46" fillId="0" borderId="95" xfId="0" applyFont="1" applyBorder="1" applyAlignment="1">
      <alignment horizontal="center" vertical="center" wrapText="1"/>
    </xf>
    <xf numFmtId="193" fontId="2" fillId="0" borderId="12" xfId="0" applyNumberFormat="1" applyFont="1" applyBorder="1" applyAlignment="1">
      <alignment horizontal="right" vertical="center" shrinkToFit="1"/>
    </xf>
    <xf numFmtId="193" fontId="2" fillId="0" borderId="16" xfId="0" applyNumberFormat="1" applyFont="1" applyBorder="1" applyAlignment="1">
      <alignment horizontal="right" vertical="center" shrinkToFit="1"/>
    </xf>
    <xf numFmtId="193" fontId="2" fillId="0" borderId="63" xfId="0" applyNumberFormat="1" applyFont="1" applyBorder="1" applyAlignment="1">
      <alignment horizontal="right" vertical="center" shrinkToFit="1"/>
    </xf>
    <xf numFmtId="193" fontId="2" fillId="0" borderId="67" xfId="0" applyNumberFormat="1" applyFont="1" applyBorder="1" applyAlignment="1">
      <alignment horizontal="right" vertical="center" shrinkToFit="1"/>
    </xf>
    <xf numFmtId="176" fontId="2" fillId="0" borderId="264" xfId="92" applyNumberFormat="1" applyFont="1" applyBorder="1" applyAlignment="1">
      <alignment horizontal="right" vertical="center" shrinkToFit="1"/>
    </xf>
    <xf numFmtId="176" fontId="2" fillId="0" borderId="16" xfId="92" applyNumberFormat="1" applyFont="1" applyBorder="1" applyAlignment="1">
      <alignment horizontal="right" vertical="center" shrinkToFit="1"/>
    </xf>
    <xf numFmtId="0" fontId="2" fillId="0" borderId="275" xfId="0" applyFont="1" applyFill="1" applyBorder="1" applyAlignment="1">
      <alignment horizontal="center" vertical="center"/>
    </xf>
    <xf numFmtId="0" fontId="2" fillId="0" borderId="267" xfId="0" applyFont="1" applyFill="1" applyBorder="1" applyAlignment="1">
      <alignment horizontal="center" vertical="center"/>
    </xf>
    <xf numFmtId="0" fontId="2" fillId="0" borderId="277" xfId="0" applyFont="1" applyFill="1" applyBorder="1" applyAlignment="1">
      <alignment horizontal="center" vertical="center"/>
    </xf>
    <xf numFmtId="0" fontId="2" fillId="0" borderId="276" xfId="0" applyFont="1" applyFill="1" applyBorder="1" applyAlignment="1">
      <alignment horizontal="center" vertical="center"/>
    </xf>
    <xf numFmtId="0" fontId="2" fillId="0" borderId="273" xfId="0" applyFont="1" applyFill="1" applyBorder="1" applyAlignment="1">
      <alignment horizontal="center" vertical="center"/>
    </xf>
    <xf numFmtId="0" fontId="2" fillId="0" borderId="278" xfId="0" applyFont="1" applyFill="1" applyBorder="1" applyAlignment="1">
      <alignment horizontal="center" vertical="center"/>
    </xf>
    <xf numFmtId="190" fontId="2" fillId="0" borderId="49" xfId="91" applyNumberFormat="1" applyFont="1" applyBorder="1" applyAlignment="1">
      <alignment horizontal="right" vertical="center" shrinkToFit="1"/>
    </xf>
    <xf numFmtId="190" fontId="2" fillId="0" borderId="16" xfId="91" applyNumberFormat="1" applyFont="1" applyBorder="1" applyAlignment="1">
      <alignment horizontal="right" vertical="center" shrinkToFit="1"/>
    </xf>
    <xf numFmtId="190" fontId="2" fillId="0" borderId="49" xfId="0" applyNumberFormat="1" applyFont="1" applyBorder="1" applyAlignment="1">
      <alignment horizontal="right" vertical="center" shrinkToFit="1"/>
    </xf>
    <xf numFmtId="190" fontId="2" fillId="0" borderId="16" xfId="0" applyNumberFormat="1" applyFont="1" applyBorder="1" applyAlignment="1">
      <alignment horizontal="right" vertical="center" shrinkToFit="1"/>
    </xf>
    <xf numFmtId="190" fontId="2" fillId="0" borderId="12" xfId="91" applyNumberFormat="1" applyFont="1" applyBorder="1" applyAlignment="1">
      <alignment horizontal="right" vertical="center" shrinkToFit="1"/>
    </xf>
    <xf numFmtId="190" fontId="2" fillId="0" borderId="54" xfId="91" applyNumberFormat="1" applyFont="1" applyBorder="1" applyAlignment="1">
      <alignment horizontal="right" vertical="center" shrinkToFit="1"/>
    </xf>
    <xf numFmtId="0" fontId="45" fillId="0" borderId="236" xfId="93" applyFont="1" applyFill="1" applyBorder="1" applyAlignment="1">
      <alignment horizontal="center" vertical="center" wrapText="1" shrinkToFit="1"/>
    </xf>
    <xf numFmtId="0" fontId="45" fillId="0" borderId="237" xfId="93" applyFont="1" applyFill="1" applyBorder="1" applyAlignment="1">
      <alignment horizontal="center" vertical="center" shrinkToFit="1"/>
    </xf>
    <xf numFmtId="49" fontId="45" fillId="0" borderId="228" xfId="93" applyNumberFormat="1" applyFont="1" applyFill="1" applyBorder="1" applyAlignment="1">
      <alignment horizontal="center" vertical="center" shrinkToFit="1"/>
    </xf>
    <xf numFmtId="0" fontId="45" fillId="0" borderId="228" xfId="87" applyFont="1" applyFill="1" applyBorder="1" applyAlignment="1">
      <alignment horizontal="center" vertical="center" shrinkToFit="1"/>
    </xf>
    <xf numFmtId="0" fontId="45" fillId="0" borderId="223" xfId="93" applyFont="1" applyFill="1" applyBorder="1" applyAlignment="1">
      <alignment horizontal="center" vertical="center" shrinkToFit="1"/>
    </xf>
    <xf numFmtId="0" fontId="45" fillId="0" borderId="217" xfId="93" applyFont="1" applyFill="1" applyBorder="1" applyAlignment="1">
      <alignment horizontal="center" vertical="center" shrinkToFit="1"/>
    </xf>
    <xf numFmtId="0" fontId="45" fillId="0" borderId="236" xfId="93" applyFont="1" applyFill="1" applyBorder="1" applyAlignment="1">
      <alignment horizontal="center" vertical="center" shrinkToFit="1"/>
    </xf>
    <xf numFmtId="49" fontId="45" fillId="0" borderId="73" xfId="93" applyNumberFormat="1" applyFont="1" applyFill="1" applyBorder="1" applyAlignment="1">
      <alignment horizontal="center" vertical="center" shrinkToFit="1"/>
    </xf>
    <xf numFmtId="0" fontId="45" fillId="0" borderId="73" xfId="87" applyFont="1" applyFill="1" applyBorder="1" applyAlignment="1">
      <alignment horizontal="center" vertical="center" shrinkToFit="1"/>
    </xf>
    <xf numFmtId="0" fontId="87" fillId="0" borderId="0" xfId="93" applyNumberFormat="1" applyFont="1" applyFill="1" applyAlignment="1">
      <alignment horizontal="left" vertical="center" wrapText="1" indent="1"/>
    </xf>
    <xf numFmtId="0" fontId="45" fillId="0" borderId="73" xfId="93" applyFont="1" applyFill="1" applyBorder="1" applyAlignment="1">
      <alignment horizontal="center" vertical="center" shrinkToFit="1"/>
    </xf>
    <xf numFmtId="0" fontId="45" fillId="0" borderId="18" xfId="93" applyFont="1" applyFill="1" applyBorder="1" applyAlignment="1">
      <alignment horizontal="center" vertical="center" shrinkToFit="1"/>
    </xf>
    <xf numFmtId="0" fontId="45" fillId="0" borderId="117" xfId="93" applyFont="1" applyFill="1" applyBorder="1" applyAlignment="1">
      <alignment horizontal="center" vertical="center" shrinkToFit="1"/>
    </xf>
    <xf numFmtId="0" fontId="45" fillId="0" borderId="104" xfId="93" applyFont="1" applyFill="1" applyBorder="1" applyAlignment="1">
      <alignment horizontal="distributed" vertical="center" justifyLastLine="1"/>
    </xf>
    <xf numFmtId="0" fontId="45" fillId="0" borderId="104" xfId="0" applyFont="1" applyBorder="1" applyAlignment="1">
      <alignment horizontal="distributed" vertical="center" justifyLastLine="1"/>
    </xf>
    <xf numFmtId="0" fontId="45" fillId="46" borderId="73" xfId="93" applyFont="1" applyFill="1" applyBorder="1" applyAlignment="1">
      <alignment horizontal="center" vertical="center" shrinkToFit="1"/>
    </xf>
    <xf numFmtId="0" fontId="45" fillId="46" borderId="18" xfId="93" applyFont="1" applyFill="1" applyBorder="1" applyAlignment="1">
      <alignment horizontal="center" vertical="center" shrinkToFit="1"/>
    </xf>
    <xf numFmtId="0" fontId="45" fillId="46" borderId="117" xfId="93" applyFont="1" applyFill="1" applyBorder="1" applyAlignment="1">
      <alignment horizontal="center" vertical="center" shrinkToFit="1"/>
    </xf>
    <xf numFmtId="49" fontId="88" fillId="0" borderId="22" xfId="93" applyNumberFormat="1" applyFont="1" applyFill="1" applyBorder="1" applyAlignment="1">
      <alignment horizontal="left" vertical="center"/>
    </xf>
    <xf numFmtId="0" fontId="45" fillId="46" borderId="12" xfId="93" applyFont="1" applyFill="1" applyBorder="1" applyAlignment="1">
      <alignment horizontal="center" vertical="center"/>
    </xf>
    <xf numFmtId="0" fontId="45" fillId="46" borderId="13" xfId="93" applyFont="1" applyFill="1" applyBorder="1" applyAlignment="1">
      <alignment horizontal="center" vertical="center"/>
    </xf>
    <xf numFmtId="0" fontId="45" fillId="46" borderId="225" xfId="93" applyFont="1" applyFill="1" applyBorder="1" applyAlignment="1">
      <alignment horizontal="center" vertical="center"/>
    </xf>
    <xf numFmtId="0" fontId="45" fillId="46" borderId="15" xfId="93" applyFont="1" applyFill="1" applyBorder="1" applyAlignment="1">
      <alignment horizontal="center" vertical="center"/>
    </xf>
    <xf numFmtId="0" fontId="45" fillId="46" borderId="0" xfId="93" applyFont="1" applyFill="1" applyBorder="1" applyAlignment="1">
      <alignment horizontal="center" vertical="center"/>
    </xf>
    <xf numFmtId="0" fontId="45" fillId="46" borderId="173" xfId="93" applyFont="1" applyFill="1" applyBorder="1" applyAlignment="1">
      <alignment horizontal="center" vertical="center"/>
    </xf>
    <xf numFmtId="0" fontId="45" fillId="46" borderId="54" xfId="93" applyFont="1" applyFill="1" applyBorder="1" applyAlignment="1">
      <alignment horizontal="center" vertical="center"/>
    </xf>
    <xf numFmtId="0" fontId="45" fillId="46" borderId="51" xfId="93" applyFont="1" applyFill="1" applyBorder="1" applyAlignment="1">
      <alignment horizontal="center" vertical="center"/>
    </xf>
    <xf numFmtId="0" fontId="45" fillId="46" borderId="172" xfId="93" applyFont="1" applyFill="1" applyBorder="1" applyAlignment="1">
      <alignment horizontal="center" vertical="center"/>
    </xf>
    <xf numFmtId="0" fontId="45" fillId="0" borderId="226" xfId="93" applyFont="1" applyFill="1" applyBorder="1" applyAlignment="1">
      <alignment horizontal="distributed" vertical="center" justifyLastLine="1"/>
    </xf>
    <xf numFmtId="0" fontId="45" fillId="0" borderId="13" xfId="93" applyFont="1" applyFill="1" applyBorder="1" applyAlignment="1">
      <alignment horizontal="distributed" vertical="center" justifyLastLine="1"/>
    </xf>
    <xf numFmtId="0" fontId="45" fillId="0" borderId="227" xfId="93" applyFont="1" applyFill="1" applyBorder="1" applyAlignment="1">
      <alignment horizontal="distributed" vertical="center" justifyLastLine="1"/>
    </xf>
    <xf numFmtId="0" fontId="45" fillId="0" borderId="50" xfId="93" applyFont="1" applyFill="1" applyBorder="1" applyAlignment="1">
      <alignment horizontal="distributed" vertical="center" justifyLastLine="1"/>
    </xf>
    <xf numFmtId="0" fontId="45" fillId="0" borderId="51" xfId="93" applyFont="1" applyFill="1" applyBorder="1" applyAlignment="1">
      <alignment horizontal="distributed" vertical="center" justifyLastLine="1"/>
    </xf>
    <xf numFmtId="0" fontId="45" fillId="0" borderId="172" xfId="93" applyFont="1" applyFill="1" applyBorder="1" applyAlignment="1">
      <alignment horizontal="distributed" vertical="center" justifyLastLine="1"/>
    </xf>
    <xf numFmtId="0" fontId="45" fillId="0" borderId="46" xfId="93" applyFont="1" applyFill="1" applyBorder="1" applyAlignment="1">
      <alignment horizontal="distributed" vertical="center" justifyLastLine="1"/>
    </xf>
    <xf numFmtId="0" fontId="45" fillId="0" borderId="221" xfId="93" applyFont="1" applyFill="1" applyBorder="1" applyAlignment="1">
      <alignment horizontal="distributed" vertical="center" justifyLastLine="1"/>
    </xf>
    <xf numFmtId="0" fontId="45" fillId="0" borderId="90" xfId="93" applyFont="1" applyFill="1" applyBorder="1" applyAlignment="1">
      <alignment horizontal="distributed" vertical="center" justifyLastLine="1"/>
    </xf>
    <xf numFmtId="0" fontId="45" fillId="0" borderId="199" xfId="93" applyFont="1" applyFill="1" applyBorder="1" applyAlignment="1">
      <alignment horizontal="center" vertical="center"/>
    </xf>
    <xf numFmtId="0" fontId="45" fillId="0" borderId="179" xfId="93" applyFont="1" applyFill="1" applyBorder="1" applyAlignment="1">
      <alignment horizontal="center" vertical="center"/>
    </xf>
    <xf numFmtId="0" fontId="45" fillId="0" borderId="202" xfId="93" applyFont="1" applyFill="1" applyBorder="1" applyAlignment="1">
      <alignment horizontal="center" vertical="center"/>
    </xf>
    <xf numFmtId="0" fontId="45" fillId="0" borderId="17" xfId="93" applyFont="1" applyFill="1" applyBorder="1" applyAlignment="1">
      <alignment horizontal="center" vertical="center"/>
    </xf>
    <xf numFmtId="0" fontId="45" fillId="0" borderId="18" xfId="93" applyFont="1" applyFill="1" applyBorder="1" applyAlignment="1">
      <alignment horizontal="center" vertical="center"/>
    </xf>
    <xf numFmtId="0" fontId="45" fillId="0" borderId="117" xfId="93" applyFont="1" applyFill="1" applyBorder="1" applyAlignment="1">
      <alignment horizontal="center" vertical="center"/>
    </xf>
    <xf numFmtId="0" fontId="81" fillId="0" borderId="73" xfId="93" applyFont="1" applyFill="1" applyBorder="1" applyAlignment="1">
      <alignment horizontal="center" vertical="center" shrinkToFit="1"/>
    </xf>
    <xf numFmtId="0" fontId="81" fillId="0" borderId="18" xfId="93" applyFont="1" applyFill="1" applyBorder="1" applyAlignment="1">
      <alignment horizontal="center" vertical="center" shrinkToFit="1"/>
    </xf>
    <xf numFmtId="0" fontId="81" fillId="0" borderId="117" xfId="93" applyFont="1" applyFill="1" applyBorder="1" applyAlignment="1">
      <alignment horizontal="center" vertical="center" shrinkToFit="1"/>
    </xf>
    <xf numFmtId="49" fontId="45" fillId="0" borderId="91" xfId="93" applyNumberFormat="1" applyFont="1" applyFill="1" applyBorder="1" applyAlignment="1">
      <alignment horizontal="center" vertical="center"/>
    </xf>
    <xf numFmtId="49" fontId="45" fillId="0" borderId="229" xfId="93" applyNumberFormat="1" applyFont="1" applyFill="1" applyBorder="1" applyAlignment="1">
      <alignment horizontal="center" vertical="center"/>
    </xf>
    <xf numFmtId="0" fontId="45" fillId="46" borderId="219" xfId="93" applyFont="1" applyFill="1" applyBorder="1" applyAlignment="1">
      <alignment horizontal="center" vertical="center"/>
    </xf>
    <xf numFmtId="0" fontId="45" fillId="46" borderId="227" xfId="93" applyFont="1" applyFill="1" applyBorder="1" applyAlignment="1">
      <alignment horizontal="center" vertical="center"/>
    </xf>
    <xf numFmtId="0" fontId="45" fillId="46" borderId="264" xfId="93" applyFont="1" applyFill="1" applyBorder="1" applyAlignment="1">
      <alignment horizontal="center" vertical="center"/>
    </xf>
    <xf numFmtId="0" fontId="45" fillId="46" borderId="250" xfId="93" applyFont="1" applyFill="1" applyBorder="1" applyAlignment="1">
      <alignment horizontal="center" vertical="center"/>
    </xf>
    <xf numFmtId="0" fontId="45" fillId="46" borderId="315" xfId="93" applyFont="1" applyFill="1" applyBorder="1" applyAlignment="1">
      <alignment horizontal="center" vertical="center"/>
    </xf>
    <xf numFmtId="0" fontId="45" fillId="0" borderId="111" xfId="93" applyFont="1" applyFill="1" applyBorder="1" applyAlignment="1">
      <alignment horizontal="distributed" vertical="center" justifyLastLine="1"/>
    </xf>
    <xf numFmtId="0" fontId="45" fillId="0" borderId="111" xfId="0" applyFont="1" applyBorder="1" applyAlignment="1">
      <alignment horizontal="distributed" vertical="center" justifyLastLine="1"/>
    </xf>
    <xf numFmtId="0" fontId="45" fillId="0" borderId="46" xfId="93" applyFont="1" applyFill="1" applyBorder="1" applyAlignment="1">
      <alignment horizontal="center" vertical="center" justifyLastLine="1"/>
    </xf>
    <xf numFmtId="0" fontId="45" fillId="0" borderId="314" xfId="93" applyFont="1" applyFill="1" applyBorder="1" applyAlignment="1">
      <alignment horizontal="center" vertical="center" justifyLastLine="1"/>
    </xf>
    <xf numFmtId="0" fontId="45" fillId="0" borderId="316" xfId="93" applyFont="1" applyFill="1" applyBorder="1" applyAlignment="1">
      <alignment horizontal="center" vertical="center" justifyLastLine="1"/>
    </xf>
    <xf numFmtId="0" fontId="45" fillId="0" borderId="17" xfId="93" applyFont="1" applyFill="1" applyBorder="1" applyAlignment="1">
      <alignment horizontal="distributed" vertical="center" indent="2"/>
    </xf>
    <xf numFmtId="0" fontId="45" fillId="0" borderId="18" xfId="0" applyFont="1" applyBorder="1" applyAlignment="1">
      <alignment horizontal="distributed" vertical="center" indent="2"/>
    </xf>
    <xf numFmtId="0" fontId="45" fillId="0" borderId="117" xfId="0" applyFont="1" applyBorder="1" applyAlignment="1">
      <alignment horizontal="distributed" vertical="center" indent="2"/>
    </xf>
    <xf numFmtId="0" fontId="45" fillId="0" borderId="17" xfId="93" applyFont="1" applyFill="1" applyBorder="1" applyAlignment="1">
      <alignment horizontal="center" vertical="center" wrapText="1" justifyLastLine="1"/>
    </xf>
    <xf numFmtId="0" fontId="45" fillId="0" borderId="18" xfId="93" applyFont="1" applyFill="1" applyBorder="1" applyAlignment="1">
      <alignment horizontal="center" vertical="center" wrapText="1" justifyLastLine="1"/>
    </xf>
    <xf numFmtId="0" fontId="45" fillId="0" borderId="117" xfId="93" applyFont="1" applyFill="1" applyBorder="1" applyAlignment="1">
      <alignment horizontal="center" vertical="center" wrapText="1" justifyLastLine="1"/>
    </xf>
    <xf numFmtId="0" fontId="45" fillId="0" borderId="17" xfId="93" applyFont="1" applyFill="1" applyBorder="1" applyAlignment="1">
      <alignment horizontal="center" vertical="center" justifyLastLine="1"/>
    </xf>
    <xf numFmtId="0" fontId="45" fillId="0" borderId="18" xfId="93" applyFont="1" applyFill="1" applyBorder="1" applyAlignment="1">
      <alignment horizontal="center" vertical="center" justifyLastLine="1"/>
    </xf>
    <xf numFmtId="0" fontId="45" fillId="0" borderId="117" xfId="93" applyFont="1" applyFill="1" applyBorder="1" applyAlignment="1">
      <alignment horizontal="center" vertical="center" justifyLastLine="1"/>
    </xf>
    <xf numFmtId="0" fontId="45" fillId="0" borderId="46" xfId="93" applyFont="1" applyFill="1" applyBorder="1" applyAlignment="1">
      <alignment horizontal="center" vertical="center"/>
    </xf>
    <xf numFmtId="0" fontId="45" fillId="0" borderId="258" xfId="93" applyFont="1" applyFill="1" applyBorder="1" applyAlignment="1">
      <alignment horizontal="center" vertical="center"/>
    </xf>
    <xf numFmtId="0" fontId="45" fillId="0" borderId="90" xfId="93" applyFont="1" applyFill="1" applyBorder="1" applyAlignment="1">
      <alignment horizontal="center" vertical="center"/>
    </xf>
    <xf numFmtId="0" fontId="81" fillId="0" borderId="215" xfId="0" applyFont="1" applyBorder="1" applyAlignment="1">
      <alignment horizontal="center" vertical="center" wrapText="1"/>
    </xf>
    <xf numFmtId="0" fontId="81" fillId="0" borderId="299" xfId="0" applyFont="1" applyBorder="1" applyAlignment="1">
      <alignment horizontal="center" vertical="center" wrapText="1"/>
    </xf>
    <xf numFmtId="0" fontId="81" fillId="0" borderId="300" xfId="93" applyFont="1" applyFill="1" applyBorder="1" applyAlignment="1">
      <alignment horizontal="center" vertical="center"/>
    </xf>
    <xf numFmtId="0" fontId="81" fillId="0" borderId="216" xfId="93" applyFont="1" applyFill="1" applyBorder="1" applyAlignment="1">
      <alignment horizontal="center" vertical="center"/>
    </xf>
    <xf numFmtId="185" fontId="81" fillId="39" borderId="213" xfId="92" applyNumberFormat="1" applyFont="1" applyFill="1" applyBorder="1" applyAlignment="1">
      <alignment horizontal="center" vertical="center" wrapText="1"/>
    </xf>
    <xf numFmtId="185" fontId="81" fillId="39" borderId="212" xfId="92" applyNumberFormat="1" applyFont="1" applyFill="1" applyBorder="1" applyAlignment="1">
      <alignment horizontal="center" vertical="center" wrapText="1"/>
    </xf>
    <xf numFmtId="185" fontId="81" fillId="39" borderId="47" xfId="92" applyNumberFormat="1" applyFont="1" applyFill="1" applyBorder="1" applyAlignment="1">
      <alignment horizontal="center" vertical="center" wrapText="1" shrinkToFit="1"/>
    </xf>
    <xf numFmtId="185" fontId="81" fillId="39" borderId="200" xfId="92" applyNumberFormat="1" applyFont="1" applyFill="1" applyBorder="1" applyAlignment="1">
      <alignment horizontal="center" vertical="center" shrinkToFit="1"/>
    </xf>
    <xf numFmtId="185" fontId="81" fillId="39" borderId="200" xfId="92" applyNumberFormat="1" applyFont="1" applyFill="1" applyBorder="1" applyAlignment="1">
      <alignment horizontal="center" vertical="center" wrapText="1" shrinkToFit="1"/>
    </xf>
    <xf numFmtId="185" fontId="81" fillId="39" borderId="21" xfId="92" applyNumberFormat="1" applyFont="1" applyFill="1" applyBorder="1" applyAlignment="1">
      <alignment horizontal="center" vertical="center" shrinkToFit="1"/>
    </xf>
    <xf numFmtId="185" fontId="81" fillId="39" borderId="190" xfId="92" applyNumberFormat="1" applyFont="1" applyFill="1" applyBorder="1" applyAlignment="1">
      <alignment horizontal="center" vertical="center" wrapText="1" shrinkToFit="1"/>
    </xf>
    <xf numFmtId="185" fontId="81" fillId="39" borderId="93" xfId="92" applyNumberFormat="1" applyFont="1" applyFill="1" applyBorder="1" applyAlignment="1">
      <alignment horizontal="center" vertical="center" shrinkToFit="1"/>
    </xf>
    <xf numFmtId="0" fontId="81" fillId="0" borderId="304" xfId="0" applyFont="1" applyBorder="1" applyAlignment="1">
      <alignment horizontal="center" vertical="center" wrapText="1"/>
    </xf>
    <xf numFmtId="0" fontId="81" fillId="0" borderId="305" xfId="0" applyFont="1" applyBorder="1" applyAlignment="1">
      <alignment horizontal="center" vertical="center" wrapText="1"/>
    </xf>
    <xf numFmtId="0" fontId="81" fillId="0" borderId="306" xfId="0" applyFont="1" applyBorder="1" applyAlignment="1">
      <alignment horizontal="center" vertical="center" wrapText="1"/>
    </xf>
    <xf numFmtId="176" fontId="81" fillId="0" borderId="300" xfId="92" applyNumberFormat="1" applyFont="1" applyFill="1" applyBorder="1" applyAlignment="1">
      <alignment horizontal="center" vertical="center"/>
    </xf>
    <xf numFmtId="176" fontId="81" fillId="0" borderId="216" xfId="92" applyNumberFormat="1" applyFont="1" applyFill="1" applyBorder="1" applyAlignment="1">
      <alignment horizontal="center" vertical="center"/>
    </xf>
    <xf numFmtId="176" fontId="81" fillId="0" borderId="299" xfId="0" applyNumberFormat="1" applyFont="1" applyBorder="1" applyAlignment="1">
      <alignment horizontal="center" vertical="center" wrapText="1"/>
    </xf>
    <xf numFmtId="176" fontId="81" fillId="0" borderId="215" xfId="92" applyNumberFormat="1" applyFont="1" applyBorder="1" applyAlignment="1">
      <alignment horizontal="center" vertical="center" wrapText="1"/>
    </xf>
    <xf numFmtId="176" fontId="81" fillId="0" borderId="299" xfId="92" applyNumberFormat="1" applyFont="1" applyBorder="1" applyAlignment="1">
      <alignment horizontal="center" vertical="center" wrapText="1"/>
    </xf>
    <xf numFmtId="176" fontId="81" fillId="0" borderId="215" xfId="0" applyNumberFormat="1" applyFont="1" applyBorder="1" applyAlignment="1">
      <alignment horizontal="center" vertical="center" wrapText="1"/>
    </xf>
    <xf numFmtId="0" fontId="32" fillId="0" borderId="97" xfId="93" applyFont="1" applyFill="1" applyBorder="1" applyAlignment="1">
      <alignment horizontal="center" vertical="center"/>
    </xf>
    <xf numFmtId="0" fontId="32" fillId="0" borderId="97" xfId="0" applyFont="1" applyBorder="1" applyAlignment="1">
      <alignment horizontal="center" vertical="center"/>
    </xf>
    <xf numFmtId="0" fontId="82" fillId="0" borderId="116" xfId="93" applyFont="1" applyFill="1" applyBorder="1" applyAlignment="1">
      <alignment horizontal="center" vertical="center"/>
    </xf>
    <xf numFmtId="0" fontId="82" fillId="0" borderId="119" xfId="93" applyFont="1" applyFill="1" applyBorder="1" applyAlignment="1">
      <alignment horizontal="center" vertical="center"/>
    </xf>
    <xf numFmtId="0" fontId="82" fillId="0" borderId="122" xfId="93" applyFont="1" applyFill="1" applyBorder="1" applyAlignment="1">
      <alignment horizontal="center" vertical="center"/>
    </xf>
    <xf numFmtId="0" fontId="82" fillId="0" borderId="177" xfId="93" applyFont="1" applyFill="1" applyBorder="1" applyAlignment="1">
      <alignment horizontal="center" vertical="center"/>
    </xf>
    <xf numFmtId="0" fontId="82" fillId="0" borderId="97" xfId="93" applyFont="1" applyFill="1" applyBorder="1" applyAlignment="1">
      <alignment horizontal="center" vertical="center"/>
    </xf>
    <xf numFmtId="0" fontId="82" fillId="0" borderId="214" xfId="93" applyFont="1" applyFill="1" applyBorder="1" applyAlignment="1">
      <alignment horizontal="center" vertical="center"/>
    </xf>
    <xf numFmtId="176" fontId="81" fillId="0" borderId="300" xfId="93" applyNumberFormat="1" applyFont="1" applyFill="1" applyBorder="1" applyAlignment="1">
      <alignment horizontal="center" vertical="center"/>
    </xf>
    <xf numFmtId="176" fontId="81" fillId="0" borderId="216" xfId="93" applyNumberFormat="1" applyFont="1" applyFill="1" applyBorder="1" applyAlignment="1">
      <alignment horizontal="center" vertical="center"/>
    </xf>
    <xf numFmtId="176" fontId="81" fillId="0" borderId="301" xfId="0" applyNumberFormat="1" applyFont="1" applyBorder="1" applyAlignment="1">
      <alignment horizontal="center" vertical="center" wrapText="1"/>
    </xf>
    <xf numFmtId="176" fontId="81" fillId="0" borderId="303" xfId="0" applyNumberFormat="1" applyFont="1" applyBorder="1" applyAlignment="1">
      <alignment horizontal="center" vertical="center" wrapText="1"/>
    </xf>
    <xf numFmtId="176" fontId="81" fillId="0" borderId="307" xfId="0" applyNumberFormat="1" applyFont="1" applyBorder="1" applyAlignment="1">
      <alignment horizontal="center" vertical="center" wrapText="1"/>
    </xf>
    <xf numFmtId="176" fontId="81" fillId="0" borderId="308" xfId="0" applyNumberFormat="1" applyFont="1" applyBorder="1" applyAlignment="1">
      <alignment horizontal="center" vertical="center" wrapText="1"/>
    </xf>
    <xf numFmtId="176" fontId="81" fillId="0" borderId="298" xfId="0" applyNumberFormat="1" applyFont="1" applyBorder="1" applyAlignment="1">
      <alignment horizontal="center" vertical="center" wrapText="1"/>
    </xf>
    <xf numFmtId="176" fontId="81" fillId="0" borderId="309" xfId="0" applyNumberFormat="1" applyFont="1" applyBorder="1" applyAlignment="1">
      <alignment horizontal="center" vertical="center" wrapText="1"/>
    </xf>
    <xf numFmtId="176" fontId="81" fillId="0" borderId="310" xfId="0" applyNumberFormat="1" applyFont="1" applyBorder="1" applyAlignment="1">
      <alignment horizontal="center" vertical="center" wrapText="1"/>
    </xf>
    <xf numFmtId="0" fontId="81" fillId="0" borderId="239" xfId="0" applyFont="1" applyBorder="1" applyAlignment="1">
      <alignment horizontal="center" vertical="center" wrapText="1"/>
    </xf>
    <xf numFmtId="0" fontId="45" fillId="0" borderId="262" xfId="93" applyFont="1" applyFill="1" applyBorder="1" applyAlignment="1">
      <alignment horizontal="center" vertical="center"/>
    </xf>
    <xf numFmtId="0" fontId="45" fillId="0" borderId="216" xfId="93" applyFont="1" applyFill="1" applyBorder="1" applyAlignment="1">
      <alignment horizontal="center" vertical="center"/>
    </xf>
    <xf numFmtId="176" fontId="81" fillId="0" borderId="239" xfId="0" applyNumberFormat="1" applyFont="1" applyBorder="1" applyAlignment="1">
      <alignment horizontal="center" vertical="center" wrapText="1"/>
    </xf>
    <xf numFmtId="176" fontId="81" fillId="0" borderId="254" xfId="0" applyNumberFormat="1" applyFont="1" applyBorder="1" applyAlignment="1">
      <alignment horizontal="center" vertical="center" wrapText="1"/>
    </xf>
    <xf numFmtId="176" fontId="81" fillId="0" borderId="255" xfId="0" applyNumberFormat="1" applyFont="1" applyBorder="1" applyAlignment="1">
      <alignment horizontal="center" vertical="center" wrapText="1"/>
    </xf>
    <xf numFmtId="176" fontId="81" fillId="0" borderId="256" xfId="0" applyNumberFormat="1" applyFont="1" applyBorder="1" applyAlignment="1">
      <alignment horizontal="center" vertical="center" wrapText="1"/>
    </xf>
    <xf numFmtId="0" fontId="81" fillId="0" borderId="301" xfId="0" applyFont="1" applyBorder="1" applyAlignment="1">
      <alignment horizontal="center" vertical="center" wrapText="1"/>
    </xf>
    <xf numFmtId="0" fontId="81" fillId="0" borderId="303" xfId="0" applyFont="1" applyBorder="1" applyAlignment="1">
      <alignment horizontal="center" vertical="center" wrapText="1"/>
    </xf>
    <xf numFmtId="0" fontId="81" fillId="0" borderId="307" xfId="0" applyFont="1" applyBorder="1" applyAlignment="1">
      <alignment horizontal="center" vertical="center" wrapText="1"/>
    </xf>
    <xf numFmtId="0" fontId="81" fillId="0" borderId="308" xfId="0" applyFont="1" applyBorder="1" applyAlignment="1">
      <alignment horizontal="center" vertical="center" wrapText="1"/>
    </xf>
    <xf numFmtId="185" fontId="81" fillId="39" borderId="5" xfId="92" applyNumberFormat="1" applyFont="1" applyFill="1" applyBorder="1" applyAlignment="1">
      <alignment horizontal="center" vertical="center" wrapText="1" shrinkToFit="1"/>
    </xf>
    <xf numFmtId="185" fontId="81" fillId="39" borderId="9" xfId="92" applyNumberFormat="1" applyFont="1" applyFill="1" applyBorder="1" applyAlignment="1">
      <alignment horizontal="center" vertical="center" wrapText="1" shrinkToFit="1"/>
    </xf>
    <xf numFmtId="185" fontId="81" fillId="39" borderId="21" xfId="92" applyNumberFormat="1" applyFont="1" applyFill="1" applyBorder="1" applyAlignment="1">
      <alignment horizontal="center" vertical="center" wrapText="1" shrinkToFit="1"/>
    </xf>
    <xf numFmtId="185" fontId="81" fillId="39" borderId="7" xfId="92" applyNumberFormat="1" applyFont="1" applyFill="1" applyBorder="1" applyAlignment="1">
      <alignment horizontal="center" vertical="center" wrapText="1" shrinkToFit="1"/>
    </xf>
    <xf numFmtId="0" fontId="45" fillId="0" borderId="300" xfId="93" applyFont="1" applyFill="1" applyBorder="1" applyAlignment="1">
      <alignment horizontal="center" vertical="center"/>
    </xf>
    <xf numFmtId="185" fontId="81" fillId="39" borderId="218" xfId="92" applyNumberFormat="1" applyFont="1" applyFill="1" applyBorder="1" applyAlignment="1">
      <alignment horizontal="center" vertical="center" wrapText="1"/>
    </xf>
    <xf numFmtId="185" fontId="81" fillId="39" borderId="258" xfId="92" applyNumberFormat="1" applyFont="1" applyFill="1" applyBorder="1" applyAlignment="1">
      <alignment horizontal="center" vertical="center" wrapText="1"/>
    </xf>
    <xf numFmtId="185" fontId="81" fillId="39" borderId="253" xfId="92" applyNumberFormat="1" applyFont="1" applyFill="1" applyBorder="1" applyAlignment="1">
      <alignment horizontal="center" vertical="center" wrapText="1"/>
    </xf>
    <xf numFmtId="185" fontId="81" fillId="39" borderId="252" xfId="92" applyNumberFormat="1" applyFont="1" applyFill="1" applyBorder="1" applyAlignment="1">
      <alignment horizontal="center" vertical="center" wrapText="1"/>
    </xf>
    <xf numFmtId="0" fontId="81" fillId="0" borderId="254" xfId="0" applyFont="1" applyBorder="1" applyAlignment="1">
      <alignment horizontal="center" vertical="center" wrapText="1"/>
    </xf>
    <xf numFmtId="0" fontId="81" fillId="0" borderId="255" xfId="0" applyFont="1" applyBorder="1" applyAlignment="1">
      <alignment horizontal="center" vertical="center" wrapText="1"/>
    </xf>
    <xf numFmtId="0" fontId="81" fillId="0" borderId="256" xfId="0" applyFont="1" applyBorder="1" applyAlignment="1">
      <alignment horizontal="center" vertical="center" wrapText="1"/>
    </xf>
    <xf numFmtId="176" fontId="81" fillId="0" borderId="312" xfId="0" applyNumberFormat="1" applyFont="1" applyBorder="1" applyAlignment="1">
      <alignment horizontal="center" vertical="center" wrapText="1"/>
    </xf>
    <xf numFmtId="176" fontId="81" fillId="0" borderId="257" xfId="0" applyNumberFormat="1" applyFont="1" applyBorder="1" applyAlignment="1">
      <alignment horizontal="center" vertical="center" wrapText="1"/>
    </xf>
    <xf numFmtId="176" fontId="81" fillId="0" borderId="259" xfId="0" applyNumberFormat="1" applyFont="1" applyBorder="1" applyAlignment="1">
      <alignment horizontal="center" vertical="center" wrapText="1"/>
    </xf>
    <xf numFmtId="176" fontId="81" fillId="0" borderId="311" xfId="0" applyNumberFormat="1" applyFont="1" applyBorder="1" applyAlignment="1">
      <alignment horizontal="center" vertical="center" wrapText="1"/>
    </xf>
    <xf numFmtId="0" fontId="76" fillId="0" borderId="18" xfId="87" applyFont="1" applyFill="1" applyBorder="1" applyAlignment="1">
      <alignment horizontal="justify" vertical="center" wrapText="1"/>
    </xf>
    <xf numFmtId="0" fontId="76" fillId="0" borderId="19" xfId="87" applyFont="1" applyFill="1" applyBorder="1" applyAlignment="1">
      <alignment horizontal="justify" vertical="center" wrapText="1"/>
    </xf>
    <xf numFmtId="0" fontId="76" fillId="0" borderId="117" xfId="87" applyFont="1" applyFill="1" applyBorder="1" applyAlignment="1">
      <alignment horizontal="justify" vertical="center" wrapText="1"/>
    </xf>
    <xf numFmtId="0" fontId="76" fillId="0" borderId="104" xfId="87" applyFont="1" applyFill="1" applyBorder="1" applyAlignment="1">
      <alignment horizontal="justify" vertical="center" wrapText="1"/>
    </xf>
    <xf numFmtId="0" fontId="76" fillId="0" borderId="180" xfId="87" applyFont="1" applyFill="1" applyBorder="1" applyAlignment="1">
      <alignment horizontal="justify" vertical="center" wrapText="1"/>
    </xf>
    <xf numFmtId="0" fontId="75" fillId="0" borderId="0" xfId="87" applyFont="1" applyFill="1" applyBorder="1" applyAlignment="1">
      <alignment horizontal="right" vertical="center" wrapText="1"/>
    </xf>
    <xf numFmtId="0" fontId="76" fillId="0" borderId="232" xfId="94" applyFont="1" applyFill="1" applyBorder="1" applyAlignment="1">
      <alignment horizontal="center" vertical="center" wrapText="1"/>
    </xf>
    <xf numFmtId="0" fontId="32" fillId="0" borderId="233" xfId="87" applyFont="1" applyFill="1" applyBorder="1" applyAlignment="1">
      <alignment horizontal="center" vertical="center"/>
    </xf>
    <xf numFmtId="0" fontId="76" fillId="0" borderId="260" xfId="94" applyFont="1" applyFill="1" applyBorder="1" applyAlignment="1">
      <alignment horizontal="center" vertical="center" wrapText="1"/>
    </xf>
    <xf numFmtId="0" fontId="76" fillId="0" borderId="260" xfId="87" applyFont="1" applyFill="1" applyBorder="1" applyAlignment="1">
      <alignment horizontal="center" vertical="center" wrapText="1"/>
    </xf>
    <xf numFmtId="0" fontId="76" fillId="0" borderId="224" xfId="87" applyFont="1" applyFill="1" applyBorder="1" applyAlignment="1">
      <alignment horizontal="center" vertical="center" wrapText="1"/>
    </xf>
    <xf numFmtId="0" fontId="76" fillId="0" borderId="261" xfId="94" applyFont="1" applyFill="1" applyBorder="1" applyAlignment="1">
      <alignment horizontal="center" vertical="center" wrapText="1"/>
    </xf>
    <xf numFmtId="0" fontId="76" fillId="0" borderId="201" xfId="94" applyFont="1" applyFill="1" applyBorder="1" applyAlignment="1">
      <alignment horizontal="center" vertical="center" wrapText="1"/>
    </xf>
    <xf numFmtId="0" fontId="76" fillId="0" borderId="18" xfId="87" applyFont="1" applyFill="1" applyBorder="1" applyAlignment="1">
      <alignment vertical="center" wrapText="1"/>
    </xf>
    <xf numFmtId="0" fontId="76" fillId="0" borderId="19" xfId="87" applyFont="1" applyFill="1" applyBorder="1" applyAlignment="1">
      <alignment vertical="center" wrapText="1"/>
    </xf>
    <xf numFmtId="0" fontId="76" fillId="0" borderId="51" xfId="87" applyFont="1" applyFill="1" applyBorder="1" applyAlignment="1">
      <alignment horizontal="justify" vertical="center" wrapText="1"/>
    </xf>
    <xf numFmtId="0" fontId="32" fillId="0" borderId="51" xfId="87" applyFont="1" applyFill="1" applyBorder="1" applyAlignment="1">
      <alignment horizontal="justify" vertical="center" wrapText="1"/>
    </xf>
    <xf numFmtId="0" fontId="32" fillId="0" borderId="52" xfId="87" applyFont="1" applyFill="1" applyBorder="1" applyAlignment="1">
      <alignment horizontal="justify" vertical="center" wrapText="1"/>
    </xf>
    <xf numFmtId="0" fontId="76" fillId="0" borderId="18" xfId="87" applyFont="1" applyFill="1" applyBorder="1" applyAlignment="1">
      <alignment horizontal="left" vertical="center" wrapText="1"/>
    </xf>
    <xf numFmtId="0" fontId="76" fillId="0" borderId="19" xfId="87" applyFont="1" applyFill="1" applyBorder="1" applyAlignment="1">
      <alignment horizontal="left" vertical="center" wrapText="1"/>
    </xf>
    <xf numFmtId="0" fontId="76" fillId="0" borderId="29" xfId="87" applyFont="1" applyFill="1" applyBorder="1" applyAlignment="1">
      <alignment horizontal="justify" vertical="center" wrapText="1"/>
    </xf>
    <xf numFmtId="0" fontId="32" fillId="0" borderId="29" xfId="87" applyFont="1" applyFill="1" applyBorder="1" applyAlignment="1">
      <alignment horizontal="justify" vertical="center" wrapText="1"/>
    </xf>
    <xf numFmtId="0" fontId="32" fillId="0" borderId="30" xfId="87" applyFont="1" applyFill="1" applyBorder="1" applyAlignment="1">
      <alignment horizontal="justify" vertical="center" wrapText="1"/>
    </xf>
    <xf numFmtId="0" fontId="76" fillId="0" borderId="9" xfId="94" applyFont="1" applyFill="1" applyBorder="1" applyAlignment="1">
      <alignment horizontal="left" vertical="center" wrapText="1"/>
    </xf>
    <xf numFmtId="0" fontId="76" fillId="0" borderId="7" xfId="94" applyFont="1" applyFill="1" applyBorder="1" applyAlignment="1">
      <alignment horizontal="left" vertical="center" wrapText="1"/>
    </xf>
    <xf numFmtId="0" fontId="76" fillId="0" borderId="258" xfId="87" applyFont="1" applyFill="1" applyBorder="1" applyAlignment="1">
      <alignment horizontal="justify" vertical="center" wrapText="1"/>
    </xf>
    <xf numFmtId="0" fontId="76" fillId="0" borderId="263" xfId="87" applyFont="1" applyFill="1" applyBorder="1" applyAlignment="1">
      <alignment horizontal="justify" vertical="center" wrapText="1"/>
    </xf>
    <xf numFmtId="0" fontId="116" fillId="0" borderId="18" xfId="87" applyFont="1" applyFill="1" applyBorder="1" applyAlignment="1">
      <alignment horizontal="justify" vertical="center" wrapText="1"/>
    </xf>
    <xf numFmtId="0" fontId="116" fillId="0" borderId="19" xfId="87" applyFont="1" applyFill="1" applyBorder="1" applyAlignment="1">
      <alignment horizontal="justify" vertical="center" wrapText="1"/>
    </xf>
    <xf numFmtId="0" fontId="76" fillId="0" borderId="9" xfId="87" applyFont="1" applyFill="1" applyBorder="1" applyAlignment="1">
      <alignment horizontal="justify" vertical="center" wrapText="1"/>
    </xf>
    <xf numFmtId="0" fontId="76" fillId="0" borderId="7" xfId="87" applyFont="1" applyFill="1" applyBorder="1" applyAlignment="1">
      <alignment horizontal="justify" vertical="center" wrapText="1"/>
    </xf>
    <xf numFmtId="0" fontId="76" fillId="0" borderId="258" xfId="87" applyFont="1" applyFill="1" applyBorder="1" applyAlignment="1">
      <alignment vertical="center" wrapText="1"/>
    </xf>
    <xf numFmtId="0" fontId="76" fillId="0" borderId="263" xfId="87" applyFont="1" applyFill="1" applyBorder="1" applyAlignment="1">
      <alignment vertical="center" wrapText="1"/>
    </xf>
    <xf numFmtId="0" fontId="76" fillId="0" borderId="9" xfId="87" applyFont="1" applyFill="1" applyBorder="1" applyAlignment="1">
      <alignment horizontal="left" vertical="center" wrapText="1"/>
    </xf>
    <xf numFmtId="0" fontId="76" fillId="0" borderId="7" xfId="87" applyFont="1" applyFill="1" applyBorder="1" applyAlignment="1">
      <alignment horizontal="left" vertical="center" wrapText="1"/>
    </xf>
    <xf numFmtId="0" fontId="76" fillId="0" borderId="52" xfId="87" applyFont="1" applyFill="1" applyBorder="1" applyAlignment="1">
      <alignment horizontal="justify" vertical="center" wrapText="1"/>
    </xf>
    <xf numFmtId="0" fontId="76" fillId="0" borderId="94" xfId="87" applyFont="1" applyFill="1" applyBorder="1" applyAlignment="1">
      <alignment horizontal="justify" vertical="center" wrapText="1"/>
    </xf>
    <xf numFmtId="0" fontId="76" fillId="0" borderId="107" xfId="87" applyFont="1" applyFill="1" applyBorder="1" applyAlignment="1">
      <alignment horizontal="justify" vertical="center" wrapText="1"/>
    </xf>
    <xf numFmtId="0" fontId="76" fillId="0" borderId="92" xfId="87" applyFont="1" applyFill="1" applyBorder="1" applyAlignment="1">
      <alignment horizontal="justify" vertical="center" wrapText="1"/>
    </xf>
    <xf numFmtId="0" fontId="76" fillId="0" borderId="47" xfId="87" applyFont="1" applyFill="1" applyBorder="1" applyAlignment="1">
      <alignment horizontal="justify" vertical="center" wrapText="1"/>
    </xf>
    <xf numFmtId="0" fontId="76" fillId="0" borderId="200" xfId="87" applyFont="1" applyFill="1" applyBorder="1" applyAlignment="1">
      <alignment horizontal="justify" vertical="center" wrapText="1"/>
    </xf>
    <xf numFmtId="0" fontId="76" fillId="0" borderId="93" xfId="87" applyFont="1" applyFill="1" applyBorder="1" applyAlignment="1">
      <alignment horizontal="justify" vertical="center" wrapText="1"/>
    </xf>
    <xf numFmtId="0" fontId="76" fillId="0" borderId="172" xfId="87" applyFont="1" applyFill="1" applyBorder="1" applyAlignment="1">
      <alignment horizontal="justify" vertical="center" wrapText="1"/>
    </xf>
    <xf numFmtId="0" fontId="76" fillId="0" borderId="166" xfId="87" applyFont="1" applyFill="1" applyBorder="1" applyAlignment="1">
      <alignment horizontal="justify" vertical="center" wrapText="1"/>
    </xf>
    <xf numFmtId="0" fontId="76" fillId="0" borderId="202" xfId="87" applyFont="1" applyFill="1" applyBorder="1" applyAlignment="1">
      <alignment horizontal="justify" vertical="center" wrapText="1"/>
    </xf>
    <xf numFmtId="0" fontId="76" fillId="0" borderId="18" xfId="94" applyFont="1" applyFill="1" applyBorder="1" applyAlignment="1">
      <alignment horizontal="left" vertical="center" wrapText="1"/>
    </xf>
    <xf numFmtId="0" fontId="76" fillId="0" borderId="19" xfId="94" applyFont="1" applyFill="1" applyBorder="1" applyAlignment="1">
      <alignment horizontal="left" vertical="center" wrapText="1"/>
    </xf>
    <xf numFmtId="0" fontId="76" fillId="0" borderId="30" xfId="87" applyFont="1" applyFill="1" applyBorder="1" applyAlignment="1">
      <alignment horizontal="justify" vertical="center" wrapText="1"/>
    </xf>
    <xf numFmtId="0" fontId="76" fillId="0" borderId="227" xfId="87" applyFont="1" applyFill="1" applyBorder="1" applyAlignment="1">
      <alignment horizontal="justify" vertical="center" wrapText="1"/>
    </xf>
    <xf numFmtId="0" fontId="76" fillId="0" borderId="203" xfId="87" applyFont="1" applyFill="1" applyBorder="1" applyAlignment="1">
      <alignment horizontal="justify" vertical="center" wrapText="1"/>
    </xf>
    <xf numFmtId="0" fontId="76" fillId="0" borderId="199" xfId="87" applyFont="1" applyFill="1" applyBorder="1" applyAlignment="1">
      <alignment horizontal="justify" vertical="center" wrapText="1"/>
    </xf>
  </cellXfs>
  <cellStyles count="95">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アクセント 1 2" xfId="38"/>
    <cellStyle name="アクセント 1 3" xfId="39"/>
    <cellStyle name="アクセント 2 2" xfId="40"/>
    <cellStyle name="アクセント 2 3" xfId="41"/>
    <cellStyle name="アクセント 3 2" xfId="42"/>
    <cellStyle name="アクセント 3 3" xfId="43"/>
    <cellStyle name="アクセント 4 2" xfId="44"/>
    <cellStyle name="アクセント 4 3" xfId="45"/>
    <cellStyle name="アクセント 5 2" xfId="46"/>
    <cellStyle name="アクセント 5 3" xfId="47"/>
    <cellStyle name="アクセント 6 2" xfId="48"/>
    <cellStyle name="アクセント 6 3" xfId="49"/>
    <cellStyle name="タイトル 2" xfId="50"/>
    <cellStyle name="タイトル 3" xfId="51"/>
    <cellStyle name="チェック セル 2" xfId="52"/>
    <cellStyle name="チェック セル 3" xfId="53"/>
    <cellStyle name="どちらでもない 2" xfId="54"/>
    <cellStyle name="どちらでもない 3" xfId="55"/>
    <cellStyle name="パーセント" xfId="92" builtinId="5"/>
    <cellStyle name="ハイパーリンク" xfId="90" builtinId="8"/>
    <cellStyle name="メモ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桁区切り" xfId="91" builtinId="6"/>
    <cellStyle name="桁区切り 2" xfId="88"/>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1"/>
    <cellStyle name="標準 2 2" xfId="89"/>
    <cellStyle name="標準 3" xfId="82"/>
    <cellStyle name="標準 4" xfId="83"/>
    <cellStyle name="標準 5" xfId="87"/>
    <cellStyle name="標準_31経営分析⑫" xfId="93"/>
    <cellStyle name="標準_私学会計と財務分析(西井原稿)" xfId="94"/>
    <cellStyle name="未定義" xfId="84"/>
    <cellStyle name="良い 2" xfId="85"/>
    <cellStyle name="良い 3" xfId="86"/>
  </cellStyles>
  <dxfs count="548">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00"/>
        </patternFill>
      </fill>
    </dxf>
    <dxf>
      <fill>
        <patternFill>
          <bgColor rgb="FFFFCC00"/>
        </patternFill>
      </fill>
    </dxf>
    <dxf>
      <fill>
        <patternFill>
          <bgColor rgb="FFFFCC00"/>
        </patternFill>
      </fill>
    </dxf>
    <dxf>
      <fill>
        <patternFill>
          <bgColor rgb="FFFFCC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color rgb="FFFFCCFF"/>
      <color rgb="FFFFCCCC"/>
      <color rgb="FFFFCC99"/>
      <color rgb="FFFFCC00"/>
      <color rgb="FFCCFFCC"/>
      <color rgb="FFCCFFFF"/>
      <color rgb="FF00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6917052750622"/>
          <c:y val="0.22019950022408633"/>
          <c:w val="0.73239782944187259"/>
          <c:h val="0.59304504620056209"/>
        </c:manualLayout>
      </c:layout>
      <c:radarChart>
        <c:radarStyle val="marker"/>
        <c:varyColors val="0"/>
        <c:ser>
          <c:idx val="0"/>
          <c:order val="0"/>
          <c:tx>
            <c:v>絶対評価</c:v>
          </c:tx>
          <c:spPr>
            <a:ln w="38100">
              <a:solidFill>
                <a:srgbClr val="0000FF"/>
              </a:solidFill>
            </a:ln>
          </c:spPr>
          <c:marker>
            <c:symbol val="square"/>
            <c:size val="6"/>
            <c:spPr>
              <a:solidFill>
                <a:schemeClr val="bg1"/>
              </a:solidFill>
              <a:ln>
                <a:solidFill>
                  <a:srgbClr val="0000FF"/>
                </a:solidFill>
              </a:ln>
            </c:spPr>
          </c:marker>
          <c:cat>
            <c:strRef>
              <c:f>'総括表(法人全体)'!$BP$9:$BP$13</c:f>
              <c:strCache>
                <c:ptCount val="5"/>
                <c:pt idx="0">
                  <c:v>①</c:v>
                </c:pt>
                <c:pt idx="1">
                  <c:v>②</c:v>
                </c:pt>
                <c:pt idx="2">
                  <c:v>③</c:v>
                </c:pt>
                <c:pt idx="3">
                  <c:v>④</c:v>
                </c:pt>
                <c:pt idx="4">
                  <c:v>⑤</c:v>
                </c:pt>
              </c:strCache>
            </c:strRef>
          </c:cat>
          <c:val>
            <c:numRef>
              <c:f>'総括表(法人全体)'!$BQ$9:$BQ$13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3B3-4958-829A-D23876ABE141}"/>
            </c:ext>
          </c:extLst>
        </c:ser>
        <c:ser>
          <c:idx val="2"/>
          <c:order val="1"/>
          <c:tx>
            <c:v>趨勢評価</c:v>
          </c:tx>
          <c:spPr>
            <a:ln w="38100">
              <a:solidFill>
                <a:srgbClr val="008000"/>
              </a:solidFill>
            </a:ln>
          </c:spPr>
          <c:marker>
            <c:symbol val="triangle"/>
            <c:size val="6"/>
            <c:spPr>
              <a:solidFill>
                <a:schemeClr val="bg1"/>
              </a:solidFill>
              <a:ln>
                <a:solidFill>
                  <a:srgbClr val="008000"/>
                </a:solidFill>
              </a:ln>
            </c:spPr>
          </c:marker>
          <c:cat>
            <c:strRef>
              <c:f>'総括表(法人全体)'!$BP$9:$BP$13</c:f>
              <c:strCache>
                <c:ptCount val="5"/>
                <c:pt idx="0">
                  <c:v>①</c:v>
                </c:pt>
                <c:pt idx="1">
                  <c:v>②</c:v>
                </c:pt>
                <c:pt idx="2">
                  <c:v>③</c:v>
                </c:pt>
                <c:pt idx="3">
                  <c:v>④</c:v>
                </c:pt>
                <c:pt idx="4">
                  <c:v>⑤</c:v>
                </c:pt>
              </c:strCache>
            </c:strRef>
          </c:cat>
          <c:val>
            <c:numRef>
              <c:f>'総括表(法人全体)'!$BR$9:$BR$13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3B3-4958-829A-D23876ABE141}"/>
            </c:ext>
          </c:extLst>
        </c:ser>
        <c:ser>
          <c:idx val="1"/>
          <c:order val="2"/>
          <c:tx>
            <c:v>相対評価</c:v>
          </c:tx>
          <c:spPr>
            <a:ln w="38100">
              <a:solidFill>
                <a:srgbClr val="FF0000"/>
              </a:solidFill>
            </a:ln>
          </c:spPr>
          <c:marker>
            <c:symbol val="circle"/>
            <c:size val="6"/>
            <c:spPr>
              <a:solidFill>
                <a:schemeClr val="bg1"/>
              </a:solidFill>
            </c:spPr>
          </c:marker>
          <c:dLbls>
            <c:dLbl>
              <c:idx val="0"/>
              <c:layout>
                <c:manualLayout>
                  <c:x val="-2.9239772813872268E-3"/>
                  <c:y val="1.4205805961367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AF-4D1F-8AC0-F5BB7C14D3EF}"/>
                </c:ext>
              </c:extLst>
            </c:dLbl>
            <c:dLbl>
              <c:idx val="1"/>
              <c:layout>
                <c:manualLayout>
                  <c:x val="-2.0467840969710587E-2"/>
                  <c:y val="-8.6812255790215528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AF-4D1F-8AC0-F5BB7C14D3EF}"/>
                </c:ext>
              </c:extLst>
            </c:dLbl>
            <c:dLbl>
              <c:idx val="2"/>
              <c:layout>
                <c:manualLayout>
                  <c:x val="-2.9239772813872268E-3"/>
                  <c:y val="-4.73526865378922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AF-4D1F-8AC0-F5BB7C14D3EF}"/>
                </c:ext>
              </c:extLst>
            </c:dLbl>
            <c:dLbl>
              <c:idx val="3"/>
              <c:layout>
                <c:manualLayout>
                  <c:x val="2.9239772813871735E-3"/>
                  <c:y val="-4.73526865378922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CCD-4C82-B072-6E7AC4D862AA}"/>
                </c:ext>
              </c:extLst>
            </c:dLbl>
            <c:dLbl>
              <c:idx val="4"/>
              <c:layout>
                <c:manualLayout>
                  <c:x val="8.77193184416168E-3"/>
                  <c:y val="-4.73526865378930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AF-4D1F-8AC0-F5BB7C14D3EF}"/>
                </c:ext>
              </c:extLst>
            </c:dLbl>
            <c:spPr>
              <a:solidFill>
                <a:srgbClr val="FFFFCC"/>
              </a:solidFill>
              <a:ln>
                <a:solidFill>
                  <a:schemeClr val="tx1"/>
                </a:solidFill>
              </a:ln>
              <a:effectLst>
                <a:outerShdw dist="35560" dir="2700000" algn="tl" rotWithShape="0">
                  <a:schemeClr val="tx1"/>
                </a:outerShdw>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'総括表(法人全体)'!$BP$9:$BP$13</c:f>
              <c:strCache>
                <c:ptCount val="5"/>
                <c:pt idx="0">
                  <c:v>①</c:v>
                </c:pt>
                <c:pt idx="1">
                  <c:v>②</c:v>
                </c:pt>
                <c:pt idx="2">
                  <c:v>③</c:v>
                </c:pt>
                <c:pt idx="3">
                  <c:v>④</c:v>
                </c:pt>
                <c:pt idx="4">
                  <c:v>⑤</c:v>
                </c:pt>
              </c:strCache>
            </c:strRef>
          </c:cat>
          <c:val>
            <c:numRef>
              <c:f>'総括表(法人全体)'!$BS$9:$BS$13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3B3-4958-829A-D23876ABE141}"/>
            </c:ext>
          </c:extLst>
        </c:ser>
        <c:dLbls>
          <c:showLegendKey val="0"/>
          <c:showVal val="0"/>
          <c:showCatName val="0"/>
          <c:showSerName val="0"/>
          <c:showPercent val="0"/>
          <c:showBubbleSize val="0"/>
        </c:dLbls>
        <c:axId val="50449024"/>
        <c:axId val="67115648"/>
      </c:radarChart>
      <c:catAx>
        <c:axId val="50449024"/>
        <c:scaling>
          <c:orientation val="minMax"/>
        </c:scaling>
        <c:delete val="1"/>
        <c:axPos val="b"/>
        <c:majorGridlines/>
        <c:numFmt formatCode="General" sourceLinked="0"/>
        <c:majorTickMark val="out"/>
        <c:minorTickMark val="none"/>
        <c:tickLblPos val="nextTo"/>
        <c:crossAx val="67115648"/>
        <c:crosses val="autoZero"/>
        <c:auto val="1"/>
        <c:lblAlgn val="ctr"/>
        <c:lblOffset val="100"/>
        <c:noMultiLvlLbl val="0"/>
      </c:catAx>
      <c:valAx>
        <c:axId val="67115648"/>
        <c:scaling>
          <c:orientation val="minMax"/>
          <c:max val="10"/>
          <c:min val="0"/>
        </c:scaling>
        <c:delete val="0"/>
        <c:axPos val="l"/>
        <c:majorGridlines>
          <c:spPr>
            <a:ln w="9525">
              <a:solidFill>
                <a:srgbClr val="000000"/>
              </a:solidFill>
            </a:ln>
          </c:spPr>
        </c:majorGridlines>
        <c:numFmt formatCode="General" sourceLinked="1"/>
        <c:majorTickMark val="cross"/>
        <c:minorTickMark val="none"/>
        <c:tickLblPos val="nextTo"/>
        <c:spPr>
          <a:ln>
            <a:solidFill>
              <a:srgbClr val="000000"/>
            </a:solidFill>
          </a:ln>
        </c:spPr>
        <c:txPr>
          <a:bodyPr/>
          <a:lstStyle/>
          <a:p>
            <a:pPr>
              <a:defRPr sz="900" b="1"/>
            </a:pPr>
            <a:endParaRPr lang="ja-JP"/>
          </a:p>
        </c:txPr>
        <c:crossAx val="50449024"/>
        <c:crosses val="autoZero"/>
        <c:crossBetween val="between"/>
        <c:majorUnit val="1"/>
      </c:valAx>
    </c:plotArea>
    <c:legend>
      <c:legendPos val="b"/>
      <c:layout>
        <c:manualLayout>
          <c:xMode val="edge"/>
          <c:yMode val="edge"/>
          <c:x val="2.3733486147600069E-2"/>
          <c:y val="1.9772170192266823E-2"/>
          <c:w val="0.88891188675044575"/>
          <c:h val="3.9595048773267132E-2"/>
        </c:manualLayout>
      </c:layout>
      <c:overlay val="0"/>
      <c:spPr>
        <a:ln>
          <a:solidFill>
            <a:schemeClr val="tx1"/>
          </a:solidFill>
        </a:ln>
        <a:effectLst>
          <a:outerShdw dist="50800" dir="2700000" algn="tl" rotWithShape="0">
            <a:prstClr val="black"/>
          </a:outerShdw>
        </a:effectLst>
      </c:spPr>
      <c:txPr>
        <a:bodyPr/>
        <a:lstStyle/>
        <a:p>
          <a:pPr>
            <a:defRPr sz="900"/>
          </a:pPr>
          <a:endParaRPr lang="ja-JP"/>
        </a:p>
      </c:txPr>
    </c:legend>
    <c:plotVisOnly val="1"/>
    <c:dispBlanksAs val="gap"/>
    <c:showDLblsOverMax val="0"/>
  </c:chart>
  <c:spPr>
    <a:noFill/>
    <a:ln w="3175">
      <a:solidFill>
        <a:schemeClr val="tx1"/>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16395759930318"/>
          <c:y val="0.22361305048758326"/>
          <c:w val="0.49263174146575334"/>
          <c:h val="0.86478289398607777"/>
        </c:manualLayout>
      </c:layout>
      <c:radarChart>
        <c:radarStyle val="marker"/>
        <c:varyColors val="0"/>
        <c:ser>
          <c:idx val="0"/>
          <c:order val="0"/>
          <c:tx>
            <c:v>絶対評価</c:v>
          </c:tx>
          <c:spPr>
            <a:ln w="38100">
              <a:solidFill>
                <a:srgbClr val="0000FF"/>
              </a:solidFill>
            </a:ln>
          </c:spPr>
          <c:marker>
            <c:symbol val="square"/>
            <c:size val="6"/>
            <c:spPr>
              <a:solidFill>
                <a:schemeClr val="bg1"/>
              </a:solidFill>
              <a:ln>
                <a:solidFill>
                  <a:srgbClr val="0000FF"/>
                </a:solidFill>
              </a:ln>
            </c:spPr>
          </c:marker>
          <c:cat>
            <c:numLit>
              <c:formatCode>General</c:formatCode>
              <c:ptCount val="5"/>
            </c:numLit>
          </c:cat>
          <c:val>
            <c:numRef>
              <c:f>'総括表 (部門)'!$CS$11:$CS$15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0EF-499D-A882-8AA513946D01}"/>
            </c:ext>
          </c:extLst>
        </c:ser>
        <c:ser>
          <c:idx val="2"/>
          <c:order val="1"/>
          <c:tx>
            <c:v>趨勢評価</c:v>
          </c:tx>
          <c:spPr>
            <a:ln w="38100">
              <a:solidFill>
                <a:srgbClr val="008000"/>
              </a:solidFill>
            </a:ln>
          </c:spPr>
          <c:marker>
            <c:symbol val="triangle"/>
            <c:size val="6"/>
            <c:spPr>
              <a:solidFill>
                <a:schemeClr val="bg1"/>
              </a:solidFill>
              <a:ln>
                <a:solidFill>
                  <a:srgbClr val="008000"/>
                </a:solidFill>
              </a:ln>
            </c:spPr>
          </c:marker>
          <c:cat>
            <c:numLit>
              <c:formatCode>General</c:formatCode>
              <c:ptCount val="5"/>
            </c:numLit>
          </c:cat>
          <c:val>
            <c:numRef>
              <c:f>'総括表 (部門)'!$CT$11:$CT$15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0EF-499D-A882-8AA513946D01}"/>
            </c:ext>
          </c:extLst>
        </c:ser>
        <c:ser>
          <c:idx val="1"/>
          <c:order val="2"/>
          <c:tx>
            <c:v>相対評価</c:v>
          </c:tx>
          <c:spPr>
            <a:ln w="38100">
              <a:solidFill>
                <a:srgbClr val="FF0000"/>
              </a:solidFill>
            </a:ln>
          </c:spPr>
          <c:marker>
            <c:symbol val="circle"/>
            <c:size val="6"/>
            <c:spPr>
              <a:solidFill>
                <a:schemeClr val="bg1"/>
              </a:solidFill>
            </c:spPr>
          </c:marker>
          <c:dLbls>
            <c:dLbl>
              <c:idx val="0"/>
              <c:layout>
                <c:manualLayout>
                  <c:x val="-1.5193592084593135E-3"/>
                  <c:y val="2.08102639207555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5C-40F9-86C3-FA209FDD851B}"/>
                </c:ext>
              </c:extLst>
            </c:dLbl>
            <c:dLbl>
              <c:idx val="1"/>
              <c:layout>
                <c:manualLayout>
                  <c:x val="-1.5193592084593135E-2"/>
                  <c:y val="6.9367546402518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F8-4747-9CC1-FDA11AFC8B0C}"/>
                </c:ext>
              </c:extLst>
            </c:dLbl>
            <c:dLbl>
              <c:idx val="2"/>
              <c:layout>
                <c:manualLayout>
                  <c:x val="-4.5580776253779402E-3"/>
                  <c:y val="-1.8498012374005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F8-4747-9CC1-FDA11AFC8B0C}"/>
                </c:ext>
              </c:extLst>
            </c:dLbl>
            <c:dLbl>
              <c:idx val="3"/>
              <c:layout>
                <c:manualLayout>
                  <c:x val="6.0774368338371984E-3"/>
                  <c:y val="-1.8498012374005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5C-40F9-86C3-FA209FDD851B}"/>
                </c:ext>
              </c:extLst>
            </c:dLbl>
            <c:dLbl>
              <c:idx val="4"/>
              <c:layout>
                <c:manualLayout>
                  <c:x val="1.5193592084593135E-2"/>
                  <c:y val="4.62450309350126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5C-40F9-86C3-FA209FDD851B}"/>
                </c:ext>
              </c:extLst>
            </c:dLbl>
            <c:spPr>
              <a:solidFill>
                <a:srgbClr val="FFFFCC"/>
              </a:solidFill>
              <a:ln>
                <a:solidFill>
                  <a:schemeClr val="tx1"/>
                </a:solidFill>
              </a:ln>
              <a:effectLst>
                <a:outerShdw dist="35560" dir="2700000" algn="tl" rotWithShape="0">
                  <a:schemeClr val="tx1"/>
                </a:outerShdw>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numLit>
          </c:cat>
          <c:val>
            <c:numRef>
              <c:f>'総括表 (部門)'!$CU$11:$CU$15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0EF-499D-A882-8AA513946D01}"/>
            </c:ext>
          </c:extLst>
        </c:ser>
        <c:dLbls>
          <c:showLegendKey val="0"/>
          <c:showVal val="0"/>
          <c:showCatName val="0"/>
          <c:showSerName val="0"/>
          <c:showPercent val="0"/>
          <c:showBubbleSize val="0"/>
        </c:dLbls>
        <c:axId val="45126016"/>
        <c:axId val="45127552"/>
      </c:radarChart>
      <c:catAx>
        <c:axId val="45126016"/>
        <c:scaling>
          <c:orientation val="minMax"/>
        </c:scaling>
        <c:delete val="1"/>
        <c:axPos val="b"/>
        <c:majorGridlines/>
        <c:numFmt formatCode="General" sourceLinked="0"/>
        <c:majorTickMark val="out"/>
        <c:minorTickMark val="none"/>
        <c:tickLblPos val="nextTo"/>
        <c:crossAx val="45127552"/>
        <c:crosses val="autoZero"/>
        <c:auto val="1"/>
        <c:lblAlgn val="ctr"/>
        <c:lblOffset val="100"/>
        <c:noMultiLvlLbl val="0"/>
      </c:catAx>
      <c:valAx>
        <c:axId val="45127552"/>
        <c:scaling>
          <c:orientation val="minMax"/>
          <c:max val="10"/>
          <c:min val="0"/>
        </c:scaling>
        <c:delete val="0"/>
        <c:axPos val="l"/>
        <c:majorGridlines>
          <c:spPr>
            <a:ln w="9525">
              <a:solidFill>
                <a:srgbClr val="000000"/>
              </a:solidFill>
            </a:ln>
          </c:spPr>
        </c:majorGridlines>
        <c:numFmt formatCode="General" sourceLinked="1"/>
        <c:majorTickMark val="cross"/>
        <c:minorTickMark val="none"/>
        <c:tickLblPos val="nextTo"/>
        <c:spPr>
          <a:ln>
            <a:solidFill>
              <a:srgbClr val="000000"/>
            </a:solidFill>
          </a:ln>
        </c:spPr>
        <c:txPr>
          <a:bodyPr/>
          <a:lstStyle/>
          <a:p>
            <a:pPr>
              <a:defRPr sz="900" b="1"/>
            </a:pPr>
            <a:endParaRPr lang="ja-JP"/>
          </a:p>
        </c:txPr>
        <c:crossAx val="45126016"/>
        <c:crosses val="autoZero"/>
        <c:crossBetween val="between"/>
        <c:majorUnit val="1"/>
      </c:valAx>
    </c:plotArea>
    <c:legend>
      <c:legendPos val="b"/>
      <c:layout>
        <c:manualLayout>
          <c:xMode val="edge"/>
          <c:yMode val="edge"/>
          <c:x val="8.7711895483146302E-3"/>
          <c:y val="2.1168817849047155E-2"/>
          <c:w val="0.40935371956877376"/>
          <c:h val="5.415785856328547E-2"/>
        </c:manualLayout>
      </c:layout>
      <c:overlay val="0"/>
      <c:spPr>
        <a:ln>
          <a:solidFill>
            <a:schemeClr val="tx1"/>
          </a:solidFill>
        </a:ln>
        <a:effectLst>
          <a:outerShdw dist="50800" dir="2700000" algn="tl" rotWithShape="0">
            <a:prstClr val="black"/>
          </a:outerShdw>
        </a:effectLst>
      </c:spPr>
      <c:txPr>
        <a:bodyPr/>
        <a:lstStyle/>
        <a:p>
          <a:pPr>
            <a:defRPr sz="900"/>
          </a:pPr>
          <a:endParaRPr lang="ja-JP"/>
        </a:p>
      </c:txPr>
    </c:legend>
    <c:plotVisOnly val="1"/>
    <c:dispBlanksAs val="gap"/>
    <c:showDLblsOverMax val="0"/>
  </c:chart>
  <c:spPr>
    <a:noFill/>
    <a:ln w="3175">
      <a:solidFill>
        <a:schemeClr val="tx1"/>
      </a:solidFill>
    </a:ln>
  </c:spPr>
  <c:printSettings>
    <c:headerFooter/>
    <c:pageMargins b="0.75" l="0.7" r="0.7" t="0.75" header="0.3" footer="0.3"/>
    <c:pageSetup orientation="portrait"/>
  </c:printSettings>
  <c:userShapes r:id="rId1"/>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21</xdr:row>
      <xdr:rowOff>47625</xdr:rowOff>
    </xdr:from>
    <xdr:to>
      <xdr:col>14</xdr:col>
      <xdr:colOff>219075</xdr:colOff>
      <xdr:row>22</xdr:row>
      <xdr:rowOff>104775</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rot="10800000">
          <a:off x="3086100" y="3457575"/>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28</xdr:row>
      <xdr:rowOff>47625</xdr:rowOff>
    </xdr:from>
    <xdr:to>
      <xdr:col>14</xdr:col>
      <xdr:colOff>219075</xdr:colOff>
      <xdr:row>29</xdr:row>
      <xdr:rowOff>104775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rot="10800000">
          <a:off x="3086100" y="4591050"/>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9525</xdr:colOff>
      <xdr:row>35</xdr:row>
      <xdr:rowOff>57150</xdr:rowOff>
    </xdr:from>
    <xdr:to>
      <xdr:col>14</xdr:col>
      <xdr:colOff>228600</xdr:colOff>
      <xdr:row>36</xdr:row>
      <xdr:rowOff>114300</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rot="10800000">
          <a:off x="3095625" y="5734050"/>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180975</xdr:colOff>
      <xdr:row>1</xdr:row>
      <xdr:rowOff>121585</xdr:rowOff>
    </xdr:from>
    <xdr:to>
      <xdr:col>23</xdr:col>
      <xdr:colOff>314325</xdr:colOff>
      <xdr:row>2</xdr:row>
      <xdr:rowOff>425825</xdr:rowOff>
    </xdr:to>
    <xdr:sp macro="" textlink="">
      <xdr:nvSpPr>
        <xdr:cNvPr id="2" name="Rectangle 7">
          <a:extLst>
            <a:ext uri="{FF2B5EF4-FFF2-40B4-BE49-F238E27FC236}">
              <a16:creationId xmlns:a16="http://schemas.microsoft.com/office/drawing/2014/main" id="{00000000-0008-0000-2600-000002000000}"/>
            </a:ext>
          </a:extLst>
        </xdr:cNvPr>
        <xdr:cNvSpPr>
          <a:spLocks noChangeArrowheads="1"/>
        </xdr:cNvSpPr>
      </xdr:nvSpPr>
      <xdr:spPr bwMode="auto">
        <a:xfrm>
          <a:off x="3971925" y="540685"/>
          <a:ext cx="8782050" cy="48521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下記の項目の内、当てはまると思う項目について、チェック欄に「○」を付ける。</a:t>
          </a:r>
        </a:p>
        <a:p>
          <a:pPr algn="l" rtl="0">
            <a:lnSpc>
              <a:spcPts val="1200"/>
            </a:lnSpc>
            <a:defRPr sz="1000"/>
          </a:pPr>
          <a:r>
            <a:rPr lang="ja-JP" altLang="en-US" sz="1100" b="0" i="0" u="none" strike="noStrike" baseline="0">
              <a:solidFill>
                <a:srgbClr val="000000"/>
              </a:solidFill>
              <a:latin typeface="ＭＳ Ｐ明朝"/>
              <a:ea typeface="ＭＳ Ｐ明朝"/>
            </a:rPr>
            <a:t>　◎ チェック欄に「○」が付かない項目については、その原因を分析し、改善策を検討し実行することが必要である。</a:t>
          </a:r>
        </a:p>
      </xdr:txBody>
    </xdr:sp>
    <xdr:clientData/>
  </xdr:twoCellAnchor>
  <xdr:twoCellAnchor>
    <xdr:from>
      <xdr:col>9</xdr:col>
      <xdr:colOff>104775</xdr:colOff>
      <xdr:row>0</xdr:row>
      <xdr:rowOff>85725</xdr:rowOff>
    </xdr:from>
    <xdr:to>
      <xdr:col>18</xdr:col>
      <xdr:colOff>295275</xdr:colOff>
      <xdr:row>1</xdr:row>
      <xdr:rowOff>28575</xdr:rowOff>
    </xdr:to>
    <xdr:sp macro="" textlink="">
      <xdr:nvSpPr>
        <xdr:cNvPr id="3" name="AutoShape 8">
          <a:extLst>
            <a:ext uri="{FF2B5EF4-FFF2-40B4-BE49-F238E27FC236}">
              <a16:creationId xmlns:a16="http://schemas.microsoft.com/office/drawing/2014/main" id="{00000000-0008-0000-2600-000003000000}"/>
            </a:ext>
          </a:extLst>
        </xdr:cNvPr>
        <xdr:cNvSpPr>
          <a:spLocks noChangeArrowheads="1"/>
        </xdr:cNvSpPr>
      </xdr:nvSpPr>
      <xdr:spPr bwMode="auto">
        <a:xfrm>
          <a:off x="5438775" y="85725"/>
          <a:ext cx="4933950" cy="361950"/>
        </a:xfrm>
        <a:prstGeom prst="roundRect">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 ２.　管理運営等に関するチェックリスト</a:t>
          </a:r>
        </a:p>
      </xdr:txBody>
    </xdr:sp>
    <xdr:clientData/>
  </xdr:twoCellAnchor>
  <xdr:twoCellAnchor>
    <xdr:from>
      <xdr:col>0</xdr:col>
      <xdr:colOff>79663</xdr:colOff>
      <xdr:row>32</xdr:row>
      <xdr:rowOff>26843</xdr:rowOff>
    </xdr:from>
    <xdr:to>
      <xdr:col>0</xdr:col>
      <xdr:colOff>1300595</xdr:colOff>
      <xdr:row>32</xdr:row>
      <xdr:rowOff>232929</xdr:rowOff>
    </xdr:to>
    <xdr:sp macro="" textlink="">
      <xdr:nvSpPr>
        <xdr:cNvPr id="4" name="テキスト ボックス 3">
          <a:extLst>
            <a:ext uri="{FF2B5EF4-FFF2-40B4-BE49-F238E27FC236}">
              <a16:creationId xmlns:a16="http://schemas.microsoft.com/office/drawing/2014/main" id="{00000000-0008-0000-2600-000004000000}"/>
            </a:ext>
          </a:extLst>
        </xdr:cNvPr>
        <xdr:cNvSpPr txBox="1"/>
      </xdr:nvSpPr>
      <xdr:spPr>
        <a:xfrm>
          <a:off x="79663" y="10723418"/>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0</xdr:col>
      <xdr:colOff>51088</xdr:colOff>
      <xdr:row>27</xdr:row>
      <xdr:rowOff>36368</xdr:rowOff>
    </xdr:from>
    <xdr:to>
      <xdr:col>0</xdr:col>
      <xdr:colOff>1272020</xdr:colOff>
      <xdr:row>27</xdr:row>
      <xdr:rowOff>242454</xdr:rowOff>
    </xdr:to>
    <xdr:sp macro="" textlink="">
      <xdr:nvSpPr>
        <xdr:cNvPr id="5" name="テキスト ボックス 4">
          <a:extLst>
            <a:ext uri="{FF2B5EF4-FFF2-40B4-BE49-F238E27FC236}">
              <a16:creationId xmlns:a16="http://schemas.microsoft.com/office/drawing/2014/main" id="{00000000-0008-0000-2600-000005000000}"/>
            </a:ext>
          </a:extLst>
        </xdr:cNvPr>
        <xdr:cNvSpPr txBox="1"/>
      </xdr:nvSpPr>
      <xdr:spPr>
        <a:xfrm>
          <a:off x="51088" y="91136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0</xdr:col>
      <xdr:colOff>108238</xdr:colOff>
      <xdr:row>18</xdr:row>
      <xdr:rowOff>74468</xdr:rowOff>
    </xdr:from>
    <xdr:to>
      <xdr:col>0</xdr:col>
      <xdr:colOff>1329170</xdr:colOff>
      <xdr:row>18</xdr:row>
      <xdr:rowOff>280554</xdr:rowOff>
    </xdr:to>
    <xdr:sp macro="" textlink="">
      <xdr:nvSpPr>
        <xdr:cNvPr id="6" name="テキスト ボックス 5">
          <a:extLst>
            <a:ext uri="{FF2B5EF4-FFF2-40B4-BE49-F238E27FC236}">
              <a16:creationId xmlns:a16="http://schemas.microsoft.com/office/drawing/2014/main" id="{00000000-0008-0000-2600-000006000000}"/>
            </a:ext>
          </a:extLst>
        </xdr:cNvPr>
        <xdr:cNvSpPr txBox="1"/>
      </xdr:nvSpPr>
      <xdr:spPr>
        <a:xfrm>
          <a:off x="108238" y="61037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95249</xdr:colOff>
      <xdr:row>9</xdr:row>
      <xdr:rowOff>43295</xdr:rowOff>
    </xdr:from>
    <xdr:to>
      <xdr:col>16</xdr:col>
      <xdr:colOff>1316181</xdr:colOff>
      <xdr:row>9</xdr:row>
      <xdr:rowOff>249381</xdr:rowOff>
    </xdr:to>
    <xdr:sp macro="" textlink="">
      <xdr:nvSpPr>
        <xdr:cNvPr id="7" name="テキスト ボックス 6">
          <a:extLst>
            <a:ext uri="{FF2B5EF4-FFF2-40B4-BE49-F238E27FC236}">
              <a16:creationId xmlns:a16="http://schemas.microsoft.com/office/drawing/2014/main" id="{00000000-0008-0000-2600-000007000000}"/>
            </a:ext>
          </a:extLst>
        </xdr:cNvPr>
        <xdr:cNvSpPr txBox="1"/>
      </xdr:nvSpPr>
      <xdr:spPr>
        <a:xfrm>
          <a:off x="8229599" y="3024620"/>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60613</xdr:colOff>
      <xdr:row>27</xdr:row>
      <xdr:rowOff>74468</xdr:rowOff>
    </xdr:from>
    <xdr:to>
      <xdr:col>16</xdr:col>
      <xdr:colOff>1281545</xdr:colOff>
      <xdr:row>27</xdr:row>
      <xdr:rowOff>280554</xdr:rowOff>
    </xdr:to>
    <xdr:sp macro="" textlink="">
      <xdr:nvSpPr>
        <xdr:cNvPr id="8" name="テキスト ボックス 7">
          <a:extLst>
            <a:ext uri="{FF2B5EF4-FFF2-40B4-BE49-F238E27FC236}">
              <a16:creationId xmlns:a16="http://schemas.microsoft.com/office/drawing/2014/main" id="{00000000-0008-0000-2600-000008000000}"/>
            </a:ext>
          </a:extLst>
        </xdr:cNvPr>
        <xdr:cNvSpPr txBox="1"/>
      </xdr:nvSpPr>
      <xdr:spPr>
        <a:xfrm>
          <a:off x="8194963" y="91517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98713</xdr:colOff>
      <xdr:row>25</xdr:row>
      <xdr:rowOff>74468</xdr:rowOff>
    </xdr:from>
    <xdr:to>
      <xdr:col>16</xdr:col>
      <xdr:colOff>1319645</xdr:colOff>
      <xdr:row>25</xdr:row>
      <xdr:rowOff>280554</xdr:rowOff>
    </xdr:to>
    <xdr:sp macro="" textlink="">
      <xdr:nvSpPr>
        <xdr:cNvPr id="9" name="テキスト ボックス 8">
          <a:extLst>
            <a:ext uri="{FF2B5EF4-FFF2-40B4-BE49-F238E27FC236}">
              <a16:creationId xmlns:a16="http://schemas.microsoft.com/office/drawing/2014/main" id="{00000000-0008-0000-2600-000009000000}"/>
            </a:ext>
          </a:extLst>
        </xdr:cNvPr>
        <xdr:cNvSpPr txBox="1"/>
      </xdr:nvSpPr>
      <xdr:spPr>
        <a:xfrm>
          <a:off x="8233063" y="85040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89188</xdr:colOff>
      <xdr:row>20</xdr:row>
      <xdr:rowOff>74468</xdr:rowOff>
    </xdr:from>
    <xdr:to>
      <xdr:col>16</xdr:col>
      <xdr:colOff>1310120</xdr:colOff>
      <xdr:row>20</xdr:row>
      <xdr:rowOff>280554</xdr:rowOff>
    </xdr:to>
    <xdr:sp macro="" textlink="">
      <xdr:nvSpPr>
        <xdr:cNvPr id="10" name="テキスト ボックス 9">
          <a:extLst>
            <a:ext uri="{FF2B5EF4-FFF2-40B4-BE49-F238E27FC236}">
              <a16:creationId xmlns:a16="http://schemas.microsoft.com/office/drawing/2014/main" id="{00000000-0008-0000-2600-00000A000000}"/>
            </a:ext>
          </a:extLst>
        </xdr:cNvPr>
        <xdr:cNvSpPr txBox="1"/>
      </xdr:nvSpPr>
      <xdr:spPr>
        <a:xfrm>
          <a:off x="8223538" y="688484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79663</xdr:colOff>
      <xdr:row>16</xdr:row>
      <xdr:rowOff>45893</xdr:rowOff>
    </xdr:from>
    <xdr:to>
      <xdr:col>16</xdr:col>
      <xdr:colOff>1300595</xdr:colOff>
      <xdr:row>16</xdr:row>
      <xdr:rowOff>251979</xdr:rowOff>
    </xdr:to>
    <xdr:sp macro="" textlink="">
      <xdr:nvSpPr>
        <xdr:cNvPr id="11" name="テキスト ボックス 10">
          <a:extLst>
            <a:ext uri="{FF2B5EF4-FFF2-40B4-BE49-F238E27FC236}">
              <a16:creationId xmlns:a16="http://schemas.microsoft.com/office/drawing/2014/main" id="{00000000-0008-0000-2600-00000B000000}"/>
            </a:ext>
          </a:extLst>
        </xdr:cNvPr>
        <xdr:cNvSpPr txBox="1"/>
      </xdr:nvSpPr>
      <xdr:spPr>
        <a:xfrm>
          <a:off x="8214013" y="5427518"/>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647700</xdr:colOff>
      <xdr:row>1</xdr:row>
      <xdr:rowOff>9525</xdr:rowOff>
    </xdr:from>
    <xdr:to>
      <xdr:col>12</xdr:col>
      <xdr:colOff>542925</xdr:colOff>
      <xdr:row>6</xdr:row>
      <xdr:rowOff>104775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8115300" y="152400"/>
          <a:ext cx="7439025" cy="1485900"/>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200" b="0" i="0" u="none" strike="noStrike" baseline="0">
              <a:solidFill>
                <a:srgbClr val="000000"/>
              </a:solidFill>
              <a:latin typeface="+mn-ea"/>
              <a:ea typeface="+mn-ea"/>
            </a:rPr>
            <a:t>《</a:t>
          </a:r>
          <a:r>
            <a:rPr kumimoji="1" lang="ja-JP" altLang="en-US" sz="1200" b="0" i="0" u="none" strike="noStrike" baseline="0">
              <a:solidFill>
                <a:srgbClr val="000000"/>
              </a:solidFill>
              <a:latin typeface="+mn-ea"/>
              <a:ea typeface="+mn-ea"/>
            </a:rPr>
            <a:t>入力について</a:t>
          </a:r>
          <a:r>
            <a:rPr kumimoji="1" lang="en-US" altLang="ja-JP" sz="1200" b="0" i="0" u="none" strike="noStrike" baseline="0">
              <a:solidFill>
                <a:srgbClr val="000000"/>
              </a:solidFill>
              <a:latin typeface="+mn-ea"/>
              <a:ea typeface="+mn-ea"/>
            </a:rPr>
            <a:t>》</a:t>
          </a:r>
        </a:p>
        <a:p>
          <a:pPr algn="l" rtl="0">
            <a:lnSpc>
              <a:spcPct val="100000"/>
            </a:lnSpc>
          </a:pPr>
          <a:endParaRPr kumimoji="1" lang="en-US" altLang="ja-JP" sz="400" b="0" i="0" u="none" strike="noStrike" baseline="0">
            <a:solidFill>
              <a:srgbClr val="000000"/>
            </a:solidFill>
            <a:latin typeface="+mn-ea"/>
            <a:ea typeface="+mn-ea"/>
          </a:endParaRPr>
        </a:p>
        <a:p>
          <a:pPr algn="l" rtl="0">
            <a:lnSpc>
              <a:spcPct val="100000"/>
            </a:lnSpc>
          </a:pPr>
          <a:r>
            <a:rPr kumimoji="1" lang="ja-JP" altLang="en-US" sz="1100" b="0" i="0" u="none" strike="noStrike" baseline="0">
              <a:solidFill>
                <a:srgbClr val="000000"/>
              </a:solidFill>
              <a:latin typeface="+mn-ea"/>
              <a:ea typeface="+mn-ea"/>
            </a:rPr>
            <a:t>①決算書等を参考に、黄色</a:t>
          </a:r>
          <a:r>
            <a:rPr kumimoji="1" lang="ja-JP" altLang="en-US" sz="1100" b="0" i="0" u="none" strike="noStrike" baseline="0">
              <a:solidFill>
                <a:sysClr val="windowText" lastClr="000000"/>
              </a:solidFill>
              <a:latin typeface="+mn-ea"/>
              <a:ea typeface="+mn-ea"/>
            </a:rPr>
            <a:t>のセルに円単位で入力してください。入力された数値は各分析シートの該当箇所に自動的に転記されます。</a:t>
          </a:r>
          <a:endParaRPr kumimoji="1" lang="en-US" altLang="ja-JP" sz="1100" b="0" i="0" u="none" strike="noStrike" baseline="0">
            <a:solidFill>
              <a:sysClr val="windowText" lastClr="000000"/>
            </a:solidFill>
            <a:latin typeface="+mn-ea"/>
            <a:ea typeface="+mn-ea"/>
          </a:endParaRPr>
        </a:p>
        <a:p>
          <a:pPr algn="l" rtl="0">
            <a:lnSpc>
              <a:spcPct val="100000"/>
            </a:lnSpc>
          </a:pPr>
          <a:r>
            <a:rPr kumimoji="1" lang="ja-JP" altLang="en-US" sz="1100" b="0" i="0" u="none" strike="noStrike" baseline="0">
              <a:solidFill>
                <a:sysClr val="windowText" lastClr="000000"/>
              </a:solidFill>
              <a:latin typeface="+mn-ea"/>
              <a:ea typeface="+mn-ea"/>
            </a:rPr>
            <a:t>②グレーのセルには演算式が入っているので入力の必要はありません。</a:t>
          </a:r>
          <a:endParaRPr kumimoji="1" lang="en-US" altLang="ja-JP" sz="1100" b="0" i="0" u="none" strike="noStrike" baseline="0">
            <a:solidFill>
              <a:srgbClr val="000000"/>
            </a:solidFill>
            <a:latin typeface="+mn-ea"/>
            <a:ea typeface="+mn-ea"/>
          </a:endParaRPr>
        </a:p>
        <a:p>
          <a:pPr algn="l" rtl="0">
            <a:lnSpc>
              <a:spcPct val="100000"/>
            </a:lnSpc>
          </a:pPr>
          <a:endParaRPr kumimoji="1" lang="en-US" altLang="ja-JP" sz="1000" b="0" i="0" u="none" strike="noStrike" baseline="0">
            <a:solidFill>
              <a:srgbClr val="000000"/>
            </a:solidFill>
            <a:latin typeface="+mn-ea"/>
            <a:ea typeface="+mn-ea"/>
          </a:endParaRPr>
        </a:p>
        <a:p>
          <a:pPr algn="l" rtl="0">
            <a:lnSpc>
              <a:spcPct val="100000"/>
            </a:lnSpc>
          </a:pPr>
          <a:endParaRPr kumimoji="1" lang="en-US" altLang="ja-JP" sz="1000" b="0" i="0" u="none" strike="noStrike" baseline="0">
            <a:solidFill>
              <a:srgbClr val="000000"/>
            </a:solidFill>
            <a:latin typeface="+mn-ea"/>
            <a:ea typeface="+mn-ea"/>
          </a:endParaRPr>
        </a:p>
        <a:p>
          <a:pPr algn="l" rtl="0">
            <a:lnSpc>
              <a:spcPct val="100000"/>
            </a:lnSpc>
          </a:pPr>
          <a:endParaRPr kumimoji="1" lang="en-US" altLang="ja-JP" sz="1000" b="0" i="0" u="none" strike="noStrike" baseline="0">
            <a:solidFill>
              <a:srgbClr val="000000"/>
            </a:solidFill>
            <a:latin typeface="+mn-ea"/>
            <a:ea typeface="+mn-ea"/>
          </a:endParaRPr>
        </a:p>
        <a:p>
          <a:pPr algn="l" rtl="0">
            <a:lnSpc>
              <a:spcPct val="100000"/>
            </a:lnSpc>
          </a:pPr>
          <a:endParaRPr kumimoji="1" lang="ja-JP" altLang="en-US" sz="1000" b="0" i="0" u="none" strike="noStrike" baseline="0">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85726</xdr:colOff>
      <xdr:row>1</xdr:row>
      <xdr:rowOff>228600</xdr:rowOff>
    </xdr:from>
    <xdr:to>
      <xdr:col>13</xdr:col>
      <xdr:colOff>647700</xdr:colOff>
      <xdr:row>9</xdr:row>
      <xdr:rowOff>104774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8934451" y="323850"/>
          <a:ext cx="6943724" cy="1600199"/>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200" b="0" i="0" u="none" strike="noStrike" baseline="0">
              <a:solidFill>
                <a:srgbClr val="000000"/>
              </a:solidFill>
              <a:latin typeface="+mn-ea"/>
              <a:ea typeface="+mn-ea"/>
            </a:rPr>
            <a:t>《</a:t>
          </a:r>
          <a:r>
            <a:rPr kumimoji="1" lang="ja-JP" altLang="en-US" sz="1200" b="0" i="0" u="none" strike="noStrike" baseline="0">
              <a:solidFill>
                <a:srgbClr val="000000"/>
              </a:solidFill>
              <a:latin typeface="+mn-ea"/>
              <a:ea typeface="+mn-ea"/>
            </a:rPr>
            <a:t>入力について</a:t>
          </a:r>
          <a:r>
            <a:rPr kumimoji="1" lang="en-US" altLang="ja-JP" sz="1200" b="0" i="0" u="none" strike="noStrike" baseline="0">
              <a:solidFill>
                <a:srgbClr val="000000"/>
              </a:solidFill>
              <a:latin typeface="+mn-ea"/>
              <a:ea typeface="+mn-ea"/>
            </a:rPr>
            <a:t>》</a:t>
          </a:r>
        </a:p>
        <a:p>
          <a:pPr algn="l" rtl="0">
            <a:lnSpc>
              <a:spcPct val="100000"/>
            </a:lnSpc>
          </a:pPr>
          <a:endParaRPr kumimoji="1" lang="en-US" altLang="ja-JP" sz="400" b="0" i="0" u="none" strike="noStrike" baseline="0">
            <a:solidFill>
              <a:srgbClr val="000000"/>
            </a:solidFill>
            <a:latin typeface="+mn-ea"/>
            <a:ea typeface="+mn-ea"/>
          </a:endParaRPr>
        </a:p>
        <a:p>
          <a:pPr rtl="0"/>
          <a:r>
            <a:rPr kumimoji="1" lang="ja-JP" altLang="ja-JP" sz="1100" b="0" i="0" baseline="0">
              <a:solidFill>
                <a:schemeClr val="dk1"/>
              </a:solidFill>
              <a:effectLst/>
              <a:latin typeface="+mn-ea"/>
              <a:ea typeface="+mn-ea"/>
              <a:cs typeface="+mn-cs"/>
            </a:rPr>
            <a:t>①決算書等を参考に</a:t>
          </a:r>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黄色のセルに円単位で入力してください。入力された数値は各分析シートの該当箇所に</a:t>
          </a:r>
          <a:r>
            <a:rPr kumimoji="1" lang="ja-JP" altLang="en-US" sz="1100" b="0" i="0" baseline="0">
              <a:solidFill>
                <a:schemeClr val="dk1"/>
              </a:solidFill>
              <a:effectLst/>
              <a:latin typeface="+mn-ea"/>
              <a:ea typeface="+mn-ea"/>
              <a:cs typeface="+mn-cs"/>
            </a:rPr>
            <a:t>自動</a:t>
          </a:r>
          <a:r>
            <a:rPr kumimoji="1" lang="ja-JP" altLang="ja-JP" sz="1100" b="0" i="0" baseline="0">
              <a:solidFill>
                <a:schemeClr val="dk1"/>
              </a:solidFill>
              <a:effectLst/>
              <a:latin typeface="+mn-ea"/>
              <a:ea typeface="+mn-ea"/>
              <a:cs typeface="+mn-cs"/>
            </a:rPr>
            <a:t>的に転記されます。</a:t>
          </a:r>
          <a:endParaRPr kumimoji="1" lang="en-US" altLang="ja-JP" sz="1100" b="0" i="0" baseline="0">
            <a:solidFill>
              <a:schemeClr val="dk1"/>
            </a:solidFill>
            <a:effectLst/>
            <a:latin typeface="+mn-ea"/>
            <a:ea typeface="+mn-ea"/>
            <a:cs typeface="+mn-cs"/>
          </a:endParaRPr>
        </a:p>
        <a:p>
          <a:pPr rtl="0" eaLnBrk="1" fontAlgn="auto" latinLnBrk="0" hangingPunct="1"/>
          <a:r>
            <a:rPr kumimoji="1" lang="ja-JP" altLang="ja-JP" sz="1100" b="0" i="0" baseline="0">
              <a:solidFill>
                <a:schemeClr val="dk1"/>
              </a:solidFill>
              <a:effectLst/>
              <a:latin typeface="+mn-ea"/>
              <a:ea typeface="+mn-ea"/>
              <a:cs typeface="+mn-cs"/>
            </a:rPr>
            <a:t>②グレーのセルには演算式が入っているので入力の必要はありません。</a:t>
          </a: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83605</xdr:colOff>
      <xdr:row>0</xdr:row>
      <xdr:rowOff>114300</xdr:rowOff>
    </xdr:from>
    <xdr:to>
      <xdr:col>18</xdr:col>
      <xdr:colOff>581022</xdr:colOff>
      <xdr:row>7</xdr:row>
      <xdr:rowOff>39831</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flipH="1">
          <a:off x="771522" y="114300"/>
          <a:ext cx="12192000" cy="111086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46800" rIns="90000" bIns="46800" anchor="ctr" anchorCtr="0" upright="1"/>
        <a:lstStyle/>
        <a:p>
          <a:pPr algn="ctr" rtl="0">
            <a:lnSpc>
              <a:spcPts val="2800"/>
            </a:lnSpc>
            <a:defRPr sz="1000"/>
          </a:pPr>
          <a:r>
            <a:rPr lang="ja-JP" altLang="en-US" sz="2600" b="0" i="0" u="none" strike="noStrike" baseline="0">
              <a:solidFill>
                <a:srgbClr val="000000"/>
              </a:solidFill>
              <a:latin typeface="ＭＳ Ｐゴシック"/>
              <a:ea typeface="ＭＳ Ｐゴシック"/>
            </a:rPr>
            <a:t> </a:t>
          </a:r>
          <a:r>
            <a:rPr lang="ja-JP" altLang="en-US" sz="2200" b="0" i="0" u="none" strike="noStrike" baseline="0">
              <a:solidFill>
                <a:srgbClr val="000000"/>
              </a:solidFill>
              <a:latin typeface="ＭＳ Ｐゴシック"/>
              <a:ea typeface="ＭＳ Ｐゴシック"/>
            </a:rPr>
            <a:t>自 己 診 断 チ ェ ッ ク リ ス ト</a:t>
          </a:r>
          <a:r>
            <a:rPr lang="ja-JP" altLang="en-US" sz="2000" b="0" i="0" u="none" strike="noStrike" baseline="0">
              <a:solidFill>
                <a:srgbClr val="000000"/>
              </a:solidFill>
              <a:latin typeface="ＭＳ Ｐゴシック"/>
              <a:ea typeface="ＭＳ Ｐゴシック"/>
            </a:rPr>
            <a:t>（大学・短期大学編） </a:t>
          </a:r>
          <a:r>
            <a:rPr lang="en-US" altLang="ja-JP" sz="2000" b="0" i="0" u="none" strike="noStrike" baseline="0">
              <a:solidFill>
                <a:srgbClr val="000000"/>
              </a:solidFill>
              <a:latin typeface="ＭＳ Ｐゴシック"/>
              <a:ea typeface="ＭＳ Ｐゴシック"/>
            </a:rPr>
            <a:t>2023</a:t>
          </a:r>
          <a:r>
            <a:rPr lang="ja-JP" altLang="en-US" sz="2000" b="0" i="0" u="none" strike="noStrike" baseline="0">
              <a:solidFill>
                <a:srgbClr val="000000"/>
              </a:solidFill>
              <a:latin typeface="ＭＳ Ｐゴシック"/>
              <a:ea typeface="ＭＳ Ｐゴシック"/>
            </a:rPr>
            <a:t>年度版</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1</xdr:colOff>
      <xdr:row>7</xdr:row>
      <xdr:rowOff>142873</xdr:rowOff>
    </xdr:from>
    <xdr:to>
      <xdr:col>18</xdr:col>
      <xdr:colOff>657225</xdr:colOff>
      <xdr:row>54</xdr:row>
      <xdr:rowOff>63500</xdr:rowOff>
    </xdr:to>
    <xdr:sp macro="" textlink="">
      <xdr:nvSpPr>
        <xdr:cNvPr id="3" name="Rectangle 5">
          <a:extLst>
            <a:ext uri="{FF2B5EF4-FFF2-40B4-BE49-F238E27FC236}">
              <a16:creationId xmlns:a16="http://schemas.microsoft.com/office/drawing/2014/main" id="{00000000-0008-0000-0400-000003000000}"/>
            </a:ext>
          </a:extLst>
        </xdr:cNvPr>
        <xdr:cNvSpPr>
          <a:spLocks noChangeArrowheads="1"/>
        </xdr:cNvSpPr>
      </xdr:nvSpPr>
      <xdr:spPr bwMode="auto">
        <a:xfrm>
          <a:off x="685801" y="1343023"/>
          <a:ext cx="12315824" cy="79787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① この「自己診断チェックリスト」は、学校法人が自らの経営状態の問題点を発見し、取り組み課題を早期に認識するために作成するチェックリ</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ストです。</a:t>
          </a:r>
          <a:r>
            <a:rPr lang="ja-JP" altLang="en-US" sz="1400" b="0" i="0" u="none" strike="noStrike" baseline="0">
              <a:solidFill>
                <a:srgbClr val="000000"/>
              </a:solidFill>
              <a:latin typeface="ＭＳ Ｐゴシック"/>
              <a:ea typeface="+mn-ea"/>
            </a:rPr>
            <a:t>ただし、ここで挙げている項目と内容は１つの参考例であり、各学校法人がこれを基礎に適宜、修正追加するなど、更に実態にあ</a:t>
          </a:r>
          <a:endParaRPr lang="en-US" altLang="ja-JP" sz="1400" b="0" i="0" u="none" strike="noStrike" baseline="0">
            <a:solidFill>
              <a:srgbClr val="000000"/>
            </a:solidFill>
            <a:latin typeface="ＭＳ Ｐゴシック"/>
            <a:ea typeface="+mn-ea"/>
          </a:endParaRPr>
        </a:p>
        <a:p>
          <a:pPr algn="l" rtl="0">
            <a:lnSpc>
              <a:spcPts val="1400"/>
            </a:lnSpc>
            <a:defRPr sz="1000"/>
          </a:pPr>
          <a:r>
            <a:rPr lang="ja-JP" altLang="en-US" sz="1400" b="0" i="0" u="none" strike="noStrike" baseline="0">
              <a:solidFill>
                <a:srgbClr val="000000"/>
              </a:solidFill>
              <a:latin typeface="ＭＳ Ｐゴシック"/>
              <a:ea typeface="+mn-ea"/>
            </a:rPr>
            <a:t>　　　　　った分析を行うことが望まれます。</a:t>
          </a:r>
        </a:p>
        <a:p>
          <a:pPr algn="l" rtl="0">
            <a:lnSpc>
              <a:spcPts val="1400"/>
            </a:lnSpc>
            <a:defRPr sz="1000"/>
          </a:pP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② 「自己診断チェックリスト」は以下の２種類で構成されます。</a:t>
          </a:r>
        </a:p>
        <a:p>
          <a:pPr algn="l" rtl="0">
            <a:lnSpc>
              <a:spcPts val="1400"/>
            </a:lnSpc>
            <a:defRPr sz="1000"/>
          </a:pP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　「１．財務比率等に関するチェックリスト」</a:t>
          </a:r>
          <a:endParaRPr lang="en-US" altLang="ja-JP" sz="1600" b="1" i="0" u="sng"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財務比率等の数値データによる</a:t>
          </a:r>
          <a:r>
            <a:rPr lang="ja-JP" altLang="en-US" sz="1400" b="0" i="0" u="sng" strike="noStrike" baseline="0">
              <a:solidFill>
                <a:srgbClr val="000000"/>
              </a:solidFill>
              <a:latin typeface="ＭＳ Ｐゴシック"/>
              <a:ea typeface="ＭＳ Ｐゴシック"/>
            </a:rPr>
            <a:t>定量的な判断</a:t>
          </a:r>
          <a:r>
            <a:rPr lang="ja-JP" altLang="en-US" sz="1400" b="0" i="0" u="none" strike="noStrike" baseline="0">
              <a:solidFill>
                <a:srgbClr val="000000"/>
              </a:solidFill>
              <a:latin typeface="ＭＳ Ｐゴシック"/>
              <a:ea typeface="ＭＳ Ｐゴシック"/>
            </a:rPr>
            <a:t>を行うためのもの</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mn-ea"/>
            </a:rPr>
            <a:t>　　　　　</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1</a:t>
          </a:r>
          <a:r>
            <a:rPr lang="ja-JP" altLang="en-US" sz="1400" b="0" i="0" u="none" strike="noStrike" baseline="0">
              <a:solidFill>
                <a:sysClr val="windowText" lastClr="000000"/>
              </a:solidFill>
              <a:latin typeface="+mn-ea"/>
              <a:ea typeface="+mn-ea"/>
            </a:rPr>
            <a:t>）収支状況を「</a:t>
          </a:r>
          <a:r>
            <a:rPr lang="en-US" altLang="ja-JP" sz="1400" b="0" i="0" u="none" strike="noStrike" baseline="0">
              <a:solidFill>
                <a:sysClr val="windowText" lastClr="000000"/>
              </a:solidFill>
              <a:latin typeface="+mn-ea"/>
              <a:ea typeface="+mn-ea"/>
            </a:rPr>
            <a:t>Ⅰ</a:t>
          </a:r>
          <a:r>
            <a:rPr lang="ja-JP" altLang="en-US" sz="1400" b="0" i="0" u="none" strike="noStrike" baseline="0">
              <a:solidFill>
                <a:sysClr val="windowText" lastClr="000000"/>
              </a:solidFill>
              <a:latin typeface="+mn-ea"/>
              <a:ea typeface="+mn-ea"/>
            </a:rPr>
            <a:t>事業活動収支状況（法人全体）」と「</a:t>
          </a:r>
          <a:r>
            <a:rPr lang="en-US" altLang="ja-JP" sz="1400" b="0" i="0" u="none" strike="noStrike" baseline="0">
              <a:solidFill>
                <a:sysClr val="windowText" lastClr="000000"/>
              </a:solidFill>
              <a:latin typeface="+mn-ea"/>
              <a:ea typeface="+mn-ea"/>
            </a:rPr>
            <a:t>Ⅱ</a:t>
          </a:r>
          <a:r>
            <a:rPr lang="ja-JP" altLang="en-US" sz="1400" b="0" i="0" u="none" strike="noStrike" baseline="0">
              <a:solidFill>
                <a:sysClr val="windowText" lastClr="000000"/>
              </a:solidFill>
              <a:latin typeface="+mn-ea"/>
              <a:ea typeface="+mn-ea"/>
            </a:rPr>
            <a:t>活動区分資金収支状況」でチェックします。</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収支が赤字であれば、過去の運用資産の蓄えが十分かを「</a:t>
          </a:r>
          <a:r>
            <a:rPr lang="en-US" altLang="ja-JP" sz="1400" b="0" i="0" u="none" strike="noStrike" baseline="0">
              <a:solidFill>
                <a:sysClr val="windowText" lastClr="000000"/>
              </a:solidFill>
              <a:latin typeface="+mn-ea"/>
              <a:ea typeface="+mn-ea"/>
            </a:rPr>
            <a:t>Ⅲ</a:t>
          </a:r>
          <a:r>
            <a:rPr lang="ja-JP" altLang="en-US" sz="1400" b="0" i="0" u="none" strike="noStrike" baseline="0">
              <a:solidFill>
                <a:sysClr val="windowText" lastClr="000000"/>
              </a:solidFill>
              <a:latin typeface="+mn-ea"/>
              <a:ea typeface="+mn-ea"/>
            </a:rPr>
            <a:t>運用資産の状況」でチェックし、収支が黒字であれば、外部負債が返済可</a:t>
          </a:r>
          <a:endParaRPr lang="en-US" altLang="ja-JP" sz="1400" b="0" i="0" u="none" strike="noStrike" baseline="0">
            <a:solidFill>
              <a:sysClr val="windowText" lastClr="000000"/>
            </a:solidFill>
            <a:latin typeface="+mn-ea"/>
            <a:ea typeface="+mn-ea"/>
          </a:endParaRPr>
        </a:p>
        <a:p>
          <a:pPr algn="l" rtl="0">
            <a:lnSpc>
              <a:spcPts val="1400"/>
            </a:lnSpc>
            <a:defRPr sz="1000"/>
          </a:pPr>
          <a:r>
            <a:rPr lang="en-US" altLang="ja-JP" sz="1400" b="0" i="0" u="none" strike="noStrike" baseline="0">
              <a:solidFill>
                <a:sysClr val="windowText" lastClr="000000"/>
              </a:solidFill>
              <a:latin typeface="+mn-ea"/>
              <a:ea typeface="+mn-ea"/>
            </a:rPr>
            <a:t>                 </a:t>
          </a:r>
          <a:r>
            <a:rPr lang="ja-JP" altLang="en-US" sz="1400" b="0" i="0" u="none" strike="noStrike" baseline="0">
              <a:solidFill>
                <a:sysClr val="windowText" lastClr="000000"/>
              </a:solidFill>
              <a:latin typeface="+mn-ea"/>
              <a:ea typeface="+mn-ea"/>
            </a:rPr>
            <a:t>能な程度かを「</a:t>
          </a:r>
          <a:r>
            <a:rPr lang="en-US" altLang="ja-JP" sz="1400" b="0" i="0" u="none" strike="noStrike" baseline="0">
              <a:solidFill>
                <a:sysClr val="windowText" lastClr="000000"/>
              </a:solidFill>
              <a:latin typeface="+mn-ea"/>
              <a:ea typeface="+mn-ea"/>
            </a:rPr>
            <a:t>Ⅳ</a:t>
          </a:r>
          <a:r>
            <a:rPr lang="ja-JP" altLang="en-US" sz="1400" b="0" i="0" u="none" strike="noStrike" baseline="0">
              <a:solidFill>
                <a:sysClr val="windowText" lastClr="000000"/>
              </a:solidFill>
              <a:latin typeface="+mn-ea"/>
              <a:ea typeface="+mn-ea"/>
            </a:rPr>
            <a:t>外部負債状況」でチェックします。以上により、学校法人の経営状態を認識することを目的としています。</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なお、「</a:t>
          </a:r>
          <a:r>
            <a:rPr lang="en-US" altLang="ja-JP" sz="1400" b="0" i="0" u="none" strike="noStrike" baseline="0">
              <a:solidFill>
                <a:sysClr val="windowText" lastClr="000000"/>
              </a:solidFill>
              <a:latin typeface="+mn-ea"/>
              <a:ea typeface="+mn-ea"/>
            </a:rPr>
            <a:t>Ⅴ</a:t>
          </a:r>
          <a:r>
            <a:rPr lang="ja-JP" altLang="en-US" sz="1400" b="0" i="0" u="none" strike="noStrike" baseline="0">
              <a:solidFill>
                <a:sysClr val="windowText" lastClr="000000"/>
              </a:solidFill>
              <a:latin typeface="+mn-ea"/>
              <a:ea typeface="+mn-ea"/>
            </a:rPr>
            <a:t>事業活動収支状況（学校単位）」、「</a:t>
          </a:r>
          <a:r>
            <a:rPr lang="en-US" altLang="ja-JP" sz="1400" b="0" i="0" u="none" strike="noStrike" baseline="0">
              <a:solidFill>
                <a:sysClr val="windowText" lastClr="000000"/>
              </a:solidFill>
              <a:latin typeface="+mn-ea"/>
              <a:ea typeface="+mn-ea"/>
            </a:rPr>
            <a:t>Ⅵ</a:t>
          </a:r>
          <a:r>
            <a:rPr lang="ja-JP" altLang="en-US" sz="1400" b="0" i="0" u="none" strike="noStrike" baseline="0">
              <a:solidFill>
                <a:sysClr val="windowText" lastClr="000000"/>
              </a:solidFill>
              <a:latin typeface="+mn-ea"/>
              <a:ea typeface="+mn-ea"/>
            </a:rPr>
            <a:t>学生数関係」、「</a:t>
          </a:r>
          <a:r>
            <a:rPr lang="en-US" altLang="ja-JP" sz="1400" b="0" i="0" u="none" strike="noStrike" baseline="0">
              <a:solidFill>
                <a:sysClr val="windowText" lastClr="000000"/>
              </a:solidFill>
              <a:latin typeface="+mn-ea"/>
              <a:ea typeface="+mn-ea"/>
            </a:rPr>
            <a:t>Ⅶ</a:t>
          </a:r>
          <a:r>
            <a:rPr lang="ja-JP" altLang="en-US" sz="1400" b="0" i="0" u="none" strike="noStrike" baseline="0">
              <a:solidFill>
                <a:sysClr val="windowText" lastClr="000000"/>
              </a:solidFill>
              <a:latin typeface="+mn-ea"/>
              <a:ea typeface="+mn-ea"/>
            </a:rPr>
            <a:t>教職員関係」、「</a:t>
          </a:r>
          <a:r>
            <a:rPr lang="en-US" altLang="ja-JP" sz="1400" b="0" i="0" u="none" strike="noStrike" baseline="0">
              <a:solidFill>
                <a:sysClr val="windowText" lastClr="000000"/>
              </a:solidFill>
              <a:latin typeface="+mn-ea"/>
              <a:ea typeface="+mn-ea"/>
            </a:rPr>
            <a:t>Ⅷ</a:t>
          </a:r>
          <a:r>
            <a:rPr lang="ja-JP" altLang="en-US" sz="1400" b="0" i="0" u="none" strike="noStrike" baseline="0">
              <a:solidFill>
                <a:sysClr val="windowText" lastClr="000000"/>
              </a:solidFill>
              <a:latin typeface="+mn-ea"/>
              <a:ea typeface="+mn-ea"/>
            </a:rPr>
            <a:t>経費関係」では、収支を構成する要因を学校単位で</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分析することにより、収支を悪化させている原因等の把握と改善すべき点を明らかにすることを目的としています。</a:t>
          </a:r>
          <a:endParaRPr lang="en-US" altLang="ja-JP" sz="1400" b="0" i="0" u="none" strike="noStrike" baseline="0">
            <a:solidFill>
              <a:sysClr val="windowText" lastClr="000000"/>
            </a:solidFill>
            <a:latin typeface="+mn-ea"/>
            <a:ea typeface="+mn-ea"/>
          </a:endParaRPr>
        </a:p>
        <a:p>
          <a:pPr algn="l" rtl="0">
            <a:lnSpc>
              <a:spcPts val="1400"/>
            </a:lnSpc>
            <a:defRPr sz="1000"/>
          </a:pPr>
          <a:endParaRPr lang="en-US" altLang="ja-JP" sz="1400" b="0" i="0" u="none" strike="noStrike" baseline="0">
            <a:solidFill>
              <a:sysClr val="windowText" lastClr="000000"/>
            </a:solidFill>
            <a:latin typeface="+mn-ea"/>
            <a:ea typeface="+mn-ea"/>
          </a:endParaRPr>
        </a:p>
        <a:p>
          <a:pPr rtl="0"/>
          <a:r>
            <a:rPr lang="ja-JP" altLang="en-US" sz="1400" b="0" i="0" u="none" strike="noStrike" baseline="0">
              <a:solidFill>
                <a:sysClr val="windowText" lastClr="000000"/>
              </a:solidFill>
              <a:latin typeface="+mn-ea"/>
              <a:ea typeface="+mn-ea"/>
            </a:rPr>
            <a:t>　　　　　</a:t>
          </a:r>
          <a:r>
            <a:rPr lang="ja-JP" altLang="ja-JP" sz="1400" b="0" i="0" baseline="0">
              <a:solidFill>
                <a:sysClr val="windowText" lastClr="000000"/>
              </a:solidFill>
              <a:effectLst/>
              <a:latin typeface="+mn-ea"/>
              <a:ea typeface="+mn-ea"/>
              <a:cs typeface="+mn-cs"/>
            </a:rPr>
            <a:t>（</a:t>
          </a:r>
          <a:r>
            <a:rPr lang="en-US" altLang="ja-JP" sz="1400" b="0" i="0" baseline="0">
              <a:solidFill>
                <a:sysClr val="windowText" lastClr="000000"/>
              </a:solidFill>
              <a:effectLst/>
              <a:latin typeface="+mn-ea"/>
              <a:ea typeface="+mn-ea"/>
              <a:cs typeface="+mn-cs"/>
            </a:rPr>
            <a:t>2</a:t>
          </a:r>
          <a:r>
            <a:rPr lang="ja-JP" altLang="ja-JP" sz="1400" b="0" i="0" baseline="0">
              <a:solidFill>
                <a:sysClr val="windowText" lastClr="000000"/>
              </a:solidFill>
              <a:effectLst/>
              <a:latin typeface="+mn-ea"/>
              <a:ea typeface="+mn-ea"/>
              <a:cs typeface="+mn-cs"/>
            </a:rPr>
            <a:t>）各比率ごとに、</a:t>
          </a:r>
          <a:r>
            <a:rPr lang="ja-JP" altLang="en-US" sz="1400" b="0" i="0" baseline="0">
              <a:solidFill>
                <a:sysClr val="windowText" lastClr="000000"/>
              </a:solidFill>
              <a:effectLst/>
              <a:latin typeface="+mn-ea"/>
              <a:ea typeface="+mn-ea"/>
              <a:cs typeface="+mn-cs"/>
            </a:rPr>
            <a:t>「絶対評価」、</a:t>
          </a:r>
          <a:r>
            <a:rPr lang="ja-JP" altLang="ja-JP" sz="1400" b="0" i="0" baseline="0">
              <a:solidFill>
                <a:sysClr val="windowText" lastClr="000000"/>
              </a:solidFill>
              <a:effectLst/>
              <a:latin typeface="+mn-ea"/>
              <a:ea typeface="+mn-ea"/>
              <a:cs typeface="+mn-cs"/>
            </a:rPr>
            <a:t>「趨勢評価」、「相対評価」の３つの観点から評価を行います。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絶対評価</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指標ごとの適正値や法人自ら設定した目標値を基に、その達成度を５段階（２、４、６、８、１０）で評価します。</a:t>
          </a:r>
        </a:p>
        <a:p>
          <a:pPr rtl="0"/>
          <a:r>
            <a:rPr lang="ja-JP" altLang="en-US" sz="1400" b="0" i="0" baseline="0">
              <a:solidFill>
                <a:sysClr val="windowText" lastClr="000000"/>
              </a:solidFill>
              <a:effectLst/>
              <a:latin typeface="+mn-ea"/>
              <a:ea typeface="+mn-ea"/>
              <a:cs typeface="+mn-cs"/>
            </a:rPr>
            <a:t>　　　　　　　　  　　　　　 　絶対評価は原則、各学校法人で目標値を設定することが望ましく、法人の財務戦略や過去のデータに示した系統別の平均</a:t>
          </a:r>
          <a:endParaRPr lang="en-US" altLang="ja-JP" sz="1400" b="0" i="0" baseline="0">
            <a:solidFill>
              <a:sysClr val="windowText" lastClr="000000"/>
            </a:solidFill>
            <a:effectLst/>
            <a:latin typeface="+mn-ea"/>
            <a:ea typeface="+mn-ea"/>
            <a:cs typeface="+mn-cs"/>
          </a:endParaRPr>
        </a:p>
        <a:p>
          <a:pPr rtl="0"/>
          <a:r>
            <a:rPr lang="en-US" altLang="ja-JP" sz="1400" b="0" i="0" baseline="0">
              <a:solidFill>
                <a:sysClr val="windowText" lastClr="000000"/>
              </a:solidFill>
              <a:effectLst/>
              <a:latin typeface="+mn-ea"/>
              <a:ea typeface="+mn-ea"/>
              <a:cs typeface="+mn-cs"/>
            </a:rPr>
            <a:t>                                 </a:t>
          </a:r>
          <a:r>
            <a:rPr lang="ja-JP" altLang="en-US" sz="1400" b="0" i="0" baseline="0">
              <a:solidFill>
                <a:sysClr val="windowText" lastClr="000000"/>
              </a:solidFill>
              <a:effectLst/>
              <a:latin typeface="+mn-ea"/>
              <a:ea typeface="+mn-ea"/>
              <a:cs typeface="+mn-cs"/>
            </a:rPr>
            <a:t>値などを参考に適切な数値を設定します。また、望ましい値がある比率については、具体的に示しています。</a:t>
          </a:r>
          <a:endParaRPr lang="en-US" altLang="ja-JP" sz="1400" b="0" i="0" baseline="0">
            <a:solidFill>
              <a:sysClr val="windowText" lastClr="000000"/>
            </a:solidFill>
            <a:effectLst/>
            <a:latin typeface="+mn-ea"/>
            <a:ea typeface="+mn-ea"/>
            <a:cs typeface="+mn-cs"/>
          </a:endParaRPr>
        </a:p>
        <a:p>
          <a:pPr rtl="0"/>
          <a:r>
            <a:rPr lang="en-US" altLang="ja-JP" sz="1400" b="0" i="0" baseline="0">
              <a:solidFill>
                <a:sysClr val="windowText" lastClr="000000"/>
              </a:solidFill>
              <a:effectLst/>
              <a:latin typeface="+mn-ea"/>
              <a:ea typeface="+mn-ea"/>
              <a:cs typeface="+mn-cs"/>
            </a:rPr>
            <a:t>                 【</a:t>
          </a:r>
          <a:r>
            <a:rPr lang="ja-JP" altLang="ja-JP" sz="1400" b="0" i="0" baseline="0">
              <a:solidFill>
                <a:sysClr val="windowText" lastClr="000000"/>
              </a:solidFill>
              <a:effectLst/>
              <a:latin typeface="+mn-ea"/>
              <a:ea typeface="+mn-ea"/>
              <a:cs typeface="+mn-cs"/>
            </a:rPr>
            <a:t>趨勢評価</a:t>
          </a:r>
          <a:r>
            <a:rPr lang="en-US" altLang="ja-JP" sz="1400" b="0" i="0" baseline="0">
              <a:solidFill>
                <a:sysClr val="windowText" lastClr="000000"/>
              </a:solidFill>
              <a:effectLst/>
              <a:latin typeface="+mn-ea"/>
              <a:ea typeface="+mn-ea"/>
              <a:cs typeface="+mn-cs"/>
            </a:rPr>
            <a:t>】</a:t>
          </a:r>
          <a:r>
            <a:rPr lang="ja-JP" altLang="ja-JP" sz="1400" b="0" i="0" baseline="0">
              <a:solidFill>
                <a:sysClr val="windowText" lastClr="000000"/>
              </a:solidFill>
              <a:effectLst/>
              <a:latin typeface="+mn-ea"/>
              <a:ea typeface="+mn-ea"/>
              <a:cs typeface="+mn-cs"/>
            </a:rPr>
            <a:t>４年前と比較して現在の数値が改善したか否かを５段階（</a:t>
          </a:r>
          <a:r>
            <a:rPr lang="ja-JP" altLang="en-US" sz="1400" b="0" i="0" baseline="0">
              <a:solidFill>
                <a:sysClr val="windowText" lastClr="000000"/>
              </a:solidFill>
              <a:effectLst/>
              <a:latin typeface="+mn-ea"/>
              <a:ea typeface="+mn-ea"/>
              <a:cs typeface="+mn-cs"/>
            </a:rPr>
            <a:t>２、４、６、８、１０）</a:t>
          </a:r>
          <a:r>
            <a:rPr lang="ja-JP" altLang="ja-JP" sz="1400" b="0" i="0" baseline="0">
              <a:solidFill>
                <a:sysClr val="windowText" lastClr="000000"/>
              </a:solidFill>
              <a:effectLst/>
              <a:latin typeface="+mn-ea"/>
              <a:ea typeface="+mn-ea"/>
              <a:cs typeface="+mn-cs"/>
            </a:rPr>
            <a:t>で評価します。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原則として、率により判定している項目は「増減」で、実数で判定しているものは「伸び率（</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）」で評価します。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a:t>
          </a:r>
          <a:r>
            <a:rPr lang="en-US" altLang="ja-JP" sz="1400">
              <a:solidFill>
                <a:sysClr val="windowText" lastClr="000000"/>
              </a:solidFill>
              <a:effectLst/>
              <a:latin typeface="+mn-ea"/>
              <a:ea typeface="+mn-ea"/>
            </a:rPr>
            <a:t>【</a:t>
          </a:r>
          <a:r>
            <a:rPr lang="ja-JP" altLang="en-US" sz="1400">
              <a:solidFill>
                <a:sysClr val="windowText" lastClr="000000"/>
              </a:solidFill>
              <a:effectLst/>
              <a:latin typeface="+mn-ea"/>
              <a:ea typeface="+mn-ea"/>
            </a:rPr>
            <a:t>相対評価</a:t>
          </a:r>
          <a:r>
            <a:rPr lang="en-US" altLang="ja-JP" sz="1400">
              <a:solidFill>
                <a:sysClr val="windowText" lastClr="000000"/>
              </a:solidFill>
              <a:effectLst/>
              <a:latin typeface="+mn-ea"/>
              <a:ea typeface="+mn-ea"/>
            </a:rPr>
            <a:t>】</a:t>
          </a:r>
          <a:r>
            <a:rPr lang="ja-JP" altLang="en-US" sz="1400">
              <a:solidFill>
                <a:sysClr val="windowText" lastClr="000000"/>
              </a:solidFill>
              <a:effectLst/>
              <a:latin typeface="+mn-ea"/>
              <a:ea typeface="+mn-ea"/>
            </a:rPr>
            <a:t>全法人（学校）の中での自法人（学校）の位置を財務比率等の階層区分に応じ１０の階層（１～１０）に分けて評価します。</a:t>
          </a:r>
          <a:endParaRPr lang="en-US" altLang="ja-JP" sz="1400">
            <a:solidFill>
              <a:sysClr val="windowText" lastClr="000000"/>
            </a:solidFill>
            <a:effectLst/>
            <a:latin typeface="+mn-ea"/>
            <a:ea typeface="+mn-ea"/>
          </a:endParaRPr>
        </a:p>
        <a:p>
          <a:pPr algn="l" rtl="0">
            <a:lnSpc>
              <a:spcPts val="1400"/>
            </a:lnSpc>
            <a:defRPr sz="1000"/>
          </a:pPr>
          <a:endParaRPr lang="ja-JP" altLang="en-US" sz="1400" b="0" i="0" u="none" strike="noStrike" baseline="0">
            <a:solidFill>
              <a:sysClr val="windowText" lastClr="000000"/>
            </a:solidFill>
            <a:latin typeface="+mn-ea"/>
            <a:ea typeface="+mn-ea"/>
          </a:endParaRPr>
        </a:p>
        <a:p>
          <a:pPr algn="l" rtl="0">
            <a:lnSpc>
              <a:spcPts val="1400"/>
            </a:lnSpc>
            <a:defRPr sz="1000"/>
          </a:pPr>
          <a:endParaRPr lang="ja-JP" altLang="en-US" sz="14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600" b="1" i="0" u="sng" strike="noStrike" baseline="0">
              <a:solidFill>
                <a:sysClr val="windowText" lastClr="000000"/>
              </a:solidFill>
              <a:latin typeface="ＭＳ Ｐゴシック"/>
              <a:ea typeface="ＭＳ Ｐゴシック"/>
            </a:rPr>
            <a:t>　「２．管理運営等に関するチェックリスト」　</a:t>
          </a:r>
          <a:endParaRPr lang="en-US" altLang="ja-JP" sz="1600" b="1" i="0" u="sng"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ＭＳ Ｐゴシック"/>
            </a:rPr>
            <a:t>　　　　　学校法人の管理運営等についての</a:t>
          </a:r>
          <a:r>
            <a:rPr lang="ja-JP" altLang="en-US" sz="1400" b="0" i="0" u="sng" strike="noStrike" baseline="0">
              <a:solidFill>
                <a:sysClr val="windowText" lastClr="000000"/>
              </a:solidFill>
              <a:latin typeface="ＭＳ Ｐゴシック"/>
              <a:ea typeface="ＭＳ Ｐゴシック"/>
            </a:rPr>
            <a:t>定性的な判断</a:t>
          </a:r>
          <a:r>
            <a:rPr lang="ja-JP" altLang="en-US" sz="1400" b="0" i="0" u="none" strike="noStrike" baseline="0">
              <a:solidFill>
                <a:sysClr val="windowText" lastClr="000000"/>
              </a:solidFill>
              <a:latin typeface="ＭＳ Ｐゴシック"/>
              <a:ea typeface="ＭＳ Ｐゴシック"/>
            </a:rPr>
            <a:t>を行うためのもの</a:t>
          </a:r>
          <a:endParaRPr lang="en-US" altLang="ja-JP" sz="14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ガバナンスの確立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「２．</a:t>
          </a:r>
          <a:r>
            <a:rPr kumimoji="1" lang="ja-JP" altLang="en-US" sz="1400">
              <a:solidFill>
                <a:sysClr val="windowText" lastClr="000000"/>
              </a:solidFill>
              <a:effectLst/>
              <a:latin typeface="+mn-lt"/>
              <a:ea typeface="+mn-ea"/>
              <a:cs typeface="+mn-cs"/>
            </a:rPr>
            <a:t>経営理念と戦略の策定</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「３．組織運営の円滑化」</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「４．</a:t>
          </a:r>
          <a:r>
            <a:rPr kumimoji="1" lang="ja-JP" altLang="en-US" sz="1400">
              <a:solidFill>
                <a:sysClr val="windowText" lastClr="000000"/>
              </a:solidFill>
              <a:effectLst/>
              <a:latin typeface="+mn-lt"/>
              <a:ea typeface="+mn-ea"/>
              <a:cs typeface="+mn-cs"/>
            </a:rPr>
            <a:t>リスク</a:t>
          </a:r>
          <a:r>
            <a:rPr kumimoji="1" lang="ja-JP" altLang="ja-JP" sz="1400">
              <a:solidFill>
                <a:sysClr val="windowText" lastClr="000000"/>
              </a:solidFill>
              <a:effectLst/>
              <a:latin typeface="+mn-lt"/>
              <a:ea typeface="+mn-ea"/>
              <a:cs typeface="+mn-cs"/>
            </a:rPr>
            <a:t>管理体制の構築」</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「５．財務体質の改善」</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「６．</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教学内容の改善」</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「７．学生への支援」</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「８．情報</a:t>
          </a:r>
          <a:r>
            <a:rPr kumimoji="1" lang="ja-JP" altLang="en-US" sz="1400">
              <a:solidFill>
                <a:sysClr val="windowText" lastClr="000000"/>
              </a:solidFill>
              <a:effectLst/>
              <a:latin typeface="+mn-lt"/>
              <a:ea typeface="+mn-ea"/>
              <a:cs typeface="+mn-cs"/>
            </a:rPr>
            <a:t>の公表</a:t>
          </a:r>
          <a:r>
            <a:rPr kumimoji="1" lang="ja-JP" altLang="ja-JP" sz="1400">
              <a:solidFill>
                <a:sysClr val="windowText" lastClr="000000"/>
              </a:solidFill>
              <a:effectLst/>
              <a:latin typeface="+mn-lt"/>
              <a:ea typeface="+mn-ea"/>
              <a:cs typeface="+mn-cs"/>
            </a:rPr>
            <a:t>と地域貢献」の８区分について学校法人が本来実施すべき、ポイント項目を全部で５</a:t>
          </a:r>
          <a:r>
            <a:rPr kumimoji="1" lang="ja-JP" altLang="en-US" sz="1400">
              <a:solidFill>
                <a:sysClr val="windowText" lastClr="000000"/>
              </a:solidFill>
              <a:effectLst/>
              <a:latin typeface="+mn-lt"/>
              <a:ea typeface="+mn-ea"/>
              <a:cs typeface="+mn-cs"/>
            </a:rPr>
            <a:t>３</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項目用意して一覧表にしたものです。この５</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項目の</a:t>
          </a:r>
          <a:r>
            <a:rPr kumimoji="1" lang="ja-JP" altLang="en-US" sz="1400">
              <a:solidFill>
                <a:sysClr val="windowText" lastClr="000000"/>
              </a:solidFill>
              <a:effectLst/>
              <a:latin typeface="+mn-lt"/>
              <a:ea typeface="+mn-ea"/>
              <a:cs typeface="+mn-cs"/>
            </a:rPr>
            <a:t>一つひとつ</a:t>
          </a:r>
          <a:r>
            <a:rPr kumimoji="1" lang="ja-JP" altLang="ja-JP" sz="1400">
              <a:solidFill>
                <a:sysClr val="windowText" lastClr="000000"/>
              </a:solidFill>
              <a:effectLst/>
              <a:latin typeface="+mn-lt"/>
              <a:ea typeface="+mn-ea"/>
              <a:cs typeface="+mn-cs"/>
            </a:rPr>
            <a:t>について自法人ではどの項目が当てはまらないのかを確認することで問題の</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把握と改革の糸口を見つけ出すことができます。チェック欄に「○」が付かない項目については、早めにその原因を分析し、改善策を検討する</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ことをお勧めします。</a:t>
          </a:r>
          <a:endParaRPr lang="ja-JP" altLang="ja-JP" sz="1400">
            <a:solidFill>
              <a:sysClr val="windowText" lastClr="000000"/>
            </a:solidFill>
            <a:effectLst/>
          </a:endParaRPr>
        </a:p>
        <a:p>
          <a:pPr algn="l" rtl="0">
            <a:lnSpc>
              <a:spcPts val="1400"/>
            </a:lnSpc>
            <a:defRPr sz="1000"/>
          </a:pPr>
          <a:endParaRPr lang="ja-JP" altLang="en-US" sz="1400" b="0" i="0" u="none" strike="noStrike" baseline="0">
            <a:solidFill>
              <a:sysClr val="windowText" lastClr="000000"/>
            </a:solidFill>
            <a:latin typeface="ＭＳ Ｐゴシック"/>
            <a:ea typeface="ＭＳ Ｐゴシック"/>
          </a:endParaRPr>
        </a:p>
        <a:p>
          <a:pPr rtl="0"/>
          <a:r>
            <a:rPr lang="ja-JP" altLang="en-US" sz="1400" b="0" i="0" u="none" strike="noStrike" baseline="0">
              <a:solidFill>
                <a:sysClr val="windowText" lastClr="000000"/>
              </a:solidFill>
              <a:latin typeface="HGSｺﾞｼｯｸE" panose="020B0900000000000000" pitchFamily="50" charset="-128"/>
              <a:ea typeface="HGSｺﾞｼｯｸE" panose="020B0900000000000000" pitchFamily="50" charset="-128"/>
            </a:rPr>
            <a:t>     </a:t>
          </a:r>
          <a:r>
            <a:rPr lang="ja-JP" altLang="en-US" sz="1400" b="0" i="0" u="none" strike="noStrike" baseline="0">
              <a:solidFill>
                <a:sysClr val="windowText" lastClr="000000"/>
              </a:solidFill>
              <a:effectLst/>
              <a:latin typeface="+mn-lt"/>
              <a:ea typeface="+mn-ea"/>
              <a:cs typeface="+mn-cs"/>
            </a:rPr>
            <a:t>③</a:t>
          </a:r>
          <a:r>
            <a:rPr lang="ja-JP" altLang="ja-JP" sz="1400" b="0" i="0" baseline="0">
              <a:solidFill>
                <a:sysClr val="windowText" lastClr="000000"/>
              </a:solidFill>
              <a:effectLst/>
              <a:latin typeface="+mn-lt"/>
              <a:ea typeface="+mn-ea"/>
              <a:cs typeface="+mn-cs"/>
            </a:rPr>
            <a:t>絶対評価、趨勢評価で「４」や「２」又は相対評価で「４」以下の評価が多かった場合</a:t>
          </a:r>
          <a:r>
            <a:rPr lang="ja-JP" altLang="en-US" sz="1400" b="0" i="0" baseline="0">
              <a:solidFill>
                <a:sysClr val="windowText" lastClr="000000"/>
              </a:solidFill>
              <a:effectLst/>
              <a:latin typeface="+mn-lt"/>
              <a:ea typeface="+mn-ea"/>
              <a:cs typeface="+mn-cs"/>
            </a:rPr>
            <a:t>、あるいは管理運営等に関するチェックリストで問題が明確に</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なった場合</a:t>
          </a:r>
          <a:r>
            <a:rPr lang="ja-JP" altLang="ja-JP" sz="1400" b="0" i="0" baseline="0">
              <a:solidFill>
                <a:sysClr val="windowText" lastClr="000000"/>
              </a:solidFill>
              <a:effectLst/>
              <a:latin typeface="+mn-lt"/>
              <a:ea typeface="+mn-ea"/>
              <a:cs typeface="+mn-cs"/>
            </a:rPr>
            <a:t>には、自ら改善の取</a:t>
          </a:r>
          <a:r>
            <a:rPr lang="ja-JP" altLang="en-US" sz="1400" b="0" i="0" baseline="0">
              <a:solidFill>
                <a:sysClr val="windowText" lastClr="000000"/>
              </a:solidFill>
              <a:effectLst/>
              <a:latin typeface="+mn-lt"/>
              <a:ea typeface="+mn-ea"/>
              <a:cs typeface="+mn-cs"/>
            </a:rPr>
            <a:t>り</a:t>
          </a:r>
          <a:r>
            <a:rPr lang="ja-JP" altLang="ja-JP" sz="1400" b="0" i="0" baseline="0">
              <a:solidFill>
                <a:sysClr val="windowText" lastClr="000000"/>
              </a:solidFill>
              <a:effectLst/>
              <a:latin typeface="+mn-lt"/>
              <a:ea typeface="+mn-ea"/>
              <a:cs typeface="+mn-cs"/>
            </a:rPr>
            <a:t>組みを進めるとともに、更に悪化する前に、日本私立学校振興・共済事業団等に相談する等の対応が望まれま</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す。</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3175</xdr:colOff>
      <xdr:row>107</xdr:row>
      <xdr:rowOff>0</xdr:rowOff>
    </xdr:from>
    <xdr:to>
      <xdr:col>7</xdr:col>
      <xdr:colOff>0</xdr:colOff>
      <xdr:row>107</xdr:row>
      <xdr:rowOff>276225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4130675" y="30632400"/>
          <a:ext cx="720725" cy="276225"/>
        </a:xfrm>
        <a:prstGeom prst="rightArrow">
          <a:avLst>
            <a:gd name="adj1" fmla="val 50000"/>
            <a:gd name="adj2" fmla="val 3240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409575</xdr:colOff>
      <xdr:row>82</xdr:row>
      <xdr:rowOff>66675</xdr:rowOff>
    </xdr:from>
    <xdr:to>
      <xdr:col>15</xdr:col>
      <xdr:colOff>742950</xdr:colOff>
      <xdr:row>83</xdr:row>
      <xdr:rowOff>47625</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10639425" y="21669375"/>
          <a:ext cx="333375" cy="257175"/>
        </a:xfrm>
        <a:prstGeom prst="rightArrow">
          <a:avLst>
            <a:gd name="adj1" fmla="val 50000"/>
            <a:gd name="adj2" fmla="val 3240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63501</xdr:colOff>
      <xdr:row>0</xdr:row>
      <xdr:rowOff>215900</xdr:rowOff>
    </xdr:from>
    <xdr:to>
      <xdr:col>20</xdr:col>
      <xdr:colOff>69274</xdr:colOff>
      <xdr:row>12</xdr:row>
      <xdr:rowOff>266700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bwMode="auto">
        <a:xfrm>
          <a:off x="5899728" y="215900"/>
          <a:ext cx="10188864" cy="3497118"/>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800" b="1" i="0" u="none" strike="noStrike" baseline="0">
              <a:solidFill>
                <a:srgbClr val="000000"/>
              </a:solidFill>
              <a:latin typeface="ＭＳ Ｐゴシック"/>
              <a:ea typeface="+mn-ea"/>
            </a:rPr>
            <a:t>《</a:t>
          </a:r>
          <a:r>
            <a:rPr kumimoji="1" lang="ja-JP" altLang="en-US" sz="1800" b="1" i="0" u="none" strike="noStrike" baseline="0">
              <a:solidFill>
                <a:srgbClr val="000000"/>
              </a:solidFill>
              <a:latin typeface="ＭＳ Ｐゴシック"/>
              <a:ea typeface="+mn-ea"/>
            </a:rPr>
            <a:t>絶対評価について</a:t>
          </a:r>
          <a:r>
            <a:rPr kumimoji="1" lang="en-US" altLang="ja-JP" sz="1800" b="1" i="0" u="none" strike="noStrike" baseline="0">
              <a:solidFill>
                <a:srgbClr val="000000"/>
              </a:solidFill>
              <a:latin typeface="ＭＳ Ｐゴシック"/>
              <a:ea typeface="+mn-ea"/>
            </a:rPr>
            <a:t>》</a:t>
          </a:r>
        </a:p>
        <a:p>
          <a:pPr algn="l" rtl="0">
            <a:lnSpc>
              <a:spcPct val="100000"/>
            </a:lnSpc>
          </a:pPr>
          <a:endParaRPr kumimoji="1" lang="en-US" altLang="ja-JP" sz="1800" b="1" i="0" u="none" strike="noStrike" baseline="0">
            <a:solidFill>
              <a:srgbClr val="000000"/>
            </a:solidFill>
            <a:latin typeface="ＭＳ Ｐゴシック"/>
            <a:ea typeface="+mn-ea"/>
          </a:endParaRPr>
        </a:p>
        <a:p>
          <a:pPr algn="l" rtl="0">
            <a:lnSpc>
              <a:spcPct val="100000"/>
            </a:lnSpc>
          </a:pPr>
          <a:r>
            <a:rPr kumimoji="1" lang="ja-JP" altLang="en-US" sz="1800" b="1" i="0" u="none" strike="noStrike" baseline="0">
              <a:solidFill>
                <a:srgbClr val="000000"/>
              </a:solidFill>
              <a:latin typeface="ＭＳ Ｐゴシック"/>
              <a:ea typeface="+mn-ea"/>
            </a:rPr>
            <a:t>①目標値入力シートにない「目標値」や階層の刻み等に変更を加えたい場合は、この「絶対評価シート」で編集が可能です。各分析シートの絶対評価に反映されます。</a:t>
          </a:r>
        </a:p>
        <a:p>
          <a:pPr algn="l" rtl="0">
            <a:lnSpc>
              <a:spcPct val="100000"/>
            </a:lnSpc>
          </a:pPr>
          <a:endParaRPr kumimoji="1" lang="ja-JP" altLang="en-US" sz="1800" b="1" i="0" u="none" strike="noStrike" baseline="0">
            <a:solidFill>
              <a:srgbClr val="000000"/>
            </a:solidFill>
            <a:latin typeface="ＭＳ Ｐゴシック"/>
            <a:ea typeface="+mn-ea"/>
          </a:endParaRPr>
        </a:p>
        <a:p>
          <a:pPr algn="l" rtl="0">
            <a:lnSpc>
              <a:spcPct val="100000"/>
            </a:lnSpc>
          </a:pPr>
          <a:r>
            <a:rPr kumimoji="1" lang="ja-JP" altLang="en-US" sz="1800" b="1" i="0" u="none" strike="noStrike" baseline="0">
              <a:solidFill>
                <a:srgbClr val="000000"/>
              </a:solidFill>
              <a:latin typeface="ＭＳ Ｐゴシック"/>
              <a:ea typeface="+mn-ea"/>
            </a:rPr>
            <a:t>②各分析シートの評価表の表示は自動的に変わらないので注意してください。</a:t>
          </a:r>
        </a:p>
        <a:p>
          <a:pPr algn="l" rtl="0">
            <a:lnSpc>
              <a:spcPct val="100000"/>
            </a:lnSpc>
          </a:pPr>
          <a:r>
            <a:rPr kumimoji="1" lang="ja-JP" altLang="en-US" sz="1800" b="1" i="0" u="none" strike="noStrike" baseline="0">
              <a:solidFill>
                <a:srgbClr val="000000"/>
              </a:solidFill>
              <a:latin typeface="ＭＳ Ｐゴシック"/>
              <a:ea typeface="+mn-ea"/>
            </a:rPr>
            <a:t>（例）経常収支差額比率の基準を</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％から</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％に変更した。→評価は</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％を基準に算出されますが、当該シートの評価表は</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％の表示のままです。「</a:t>
          </a:r>
          <a:r>
            <a:rPr kumimoji="1" lang="en-US" altLang="ja-JP" sz="1800" b="1" i="0" u="none" strike="noStrike" baseline="0">
              <a:solidFill>
                <a:srgbClr val="000000"/>
              </a:solidFill>
              <a:latin typeface="ＭＳ Ｐゴシック"/>
              <a:ea typeface="+mn-ea"/>
            </a:rPr>
            <a:t>2</a:t>
          </a:r>
          <a:r>
            <a:rPr kumimoji="1" lang="ja-JP" altLang="en-US" sz="1800" b="1" i="0" u="none" strike="noStrike" baseline="0">
              <a:solidFill>
                <a:srgbClr val="000000"/>
              </a:solidFill>
              <a:latin typeface="ＭＳ Ｐゴシック"/>
              <a:ea typeface="+mn-ea"/>
            </a:rPr>
            <a:t>年連続</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以上」は「</a:t>
          </a:r>
          <a:r>
            <a:rPr kumimoji="1" lang="en-US" altLang="ja-JP" sz="1800" b="1" i="0" u="none" strike="noStrike" baseline="0">
              <a:solidFill>
                <a:srgbClr val="000000"/>
              </a:solidFill>
              <a:latin typeface="ＭＳ Ｐゴシック"/>
              <a:ea typeface="+mn-ea"/>
            </a:rPr>
            <a:t>2</a:t>
          </a:r>
          <a:r>
            <a:rPr kumimoji="1" lang="ja-JP" altLang="en-US" sz="1800" b="1" i="0" u="none" strike="noStrike" baseline="0">
              <a:solidFill>
                <a:srgbClr val="000000"/>
              </a:solidFill>
              <a:latin typeface="ＭＳ Ｐゴシック"/>
              <a:ea typeface="+mn-ea"/>
            </a:rPr>
            <a:t>年連続</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％以上」とは表示されません。</a:t>
          </a:r>
        </a:p>
        <a:p>
          <a:pPr algn="l" rtl="0">
            <a:lnSpc>
              <a:spcPct val="100000"/>
            </a:lnSpc>
          </a:pPr>
          <a:endParaRPr kumimoji="1" lang="ja-JP" altLang="en-US" sz="1400" b="0" i="0" u="none" strike="noStrike" baseline="0">
            <a:solidFill>
              <a:srgbClr val="000000"/>
            </a:solidFill>
            <a:latin typeface="ＭＳ Ｐゴシック"/>
            <a:ea typeface="+mn-ea"/>
          </a:endParaRPr>
        </a:p>
        <a:p>
          <a:pPr algn="l" rtl="0">
            <a:lnSpc>
              <a:spcPct val="100000"/>
            </a:lnSpc>
          </a:pPr>
          <a:endParaRPr kumimoji="1" lang="en-US" altLang="ja-JP" sz="1400" b="0" i="0" u="none" strike="noStrike" baseline="0">
            <a:solidFill>
              <a:srgbClr val="000000"/>
            </a:solidFill>
            <a:latin typeface="ＭＳ Ｐゴシック"/>
            <a:ea typeface="ＭＳ Ｐゴシック"/>
          </a:endParaRPr>
        </a:p>
        <a:p>
          <a:pPr algn="l" rtl="0">
            <a:lnSpc>
              <a:spcPct val="100000"/>
            </a:lnSpc>
          </a:pPr>
          <a:endParaRPr kumimoji="1" lang="en-US" altLang="ja-JP" sz="12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95251</xdr:colOff>
      <xdr:row>6</xdr:row>
      <xdr:rowOff>133350</xdr:rowOff>
    </xdr:from>
    <xdr:to>
      <xdr:col>66</xdr:col>
      <xdr:colOff>152400</xdr:colOff>
      <xdr:row>34</xdr:row>
      <xdr:rowOff>10954</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0.77033</cdr:x>
      <cdr:y>0.2717</cdr:y>
    </cdr:from>
    <cdr:to>
      <cdr:x>0.98724</cdr:x>
      <cdr:y>0.35282</cdr:y>
    </cdr:to>
    <cdr:sp macro="" textlink="">
      <cdr:nvSpPr>
        <cdr:cNvPr id="2" name="Text Box 2"/>
        <cdr:cNvSpPr txBox="1">
          <a:spLocks xmlns:a="http://schemas.openxmlformats.org/drawingml/2006/main" noChangeArrowheads="1"/>
        </cdr:cNvSpPr>
      </cdr:nvSpPr>
      <cdr:spPr bwMode="auto">
        <a:xfrm xmlns:a="http://schemas.openxmlformats.org/drawingml/2006/main">
          <a:off x="3345859" y="1457412"/>
          <a:ext cx="942127" cy="435128"/>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②人件費比率</a:t>
          </a:r>
        </a:p>
      </cdr:txBody>
    </cdr:sp>
  </cdr:relSizeAnchor>
  <cdr:relSizeAnchor xmlns:cdr="http://schemas.openxmlformats.org/drawingml/2006/chartDrawing">
    <cdr:from>
      <cdr:x>0.00683</cdr:x>
      <cdr:y>0.94245</cdr:y>
    </cdr:from>
    <cdr:to>
      <cdr:x>0.67982</cdr:x>
      <cdr:y>1</cdr:y>
    </cdr:to>
    <cdr:pic>
      <cdr:nvPicPr>
        <cdr:cNvPr id="4" name="Picture 8">
          <a:extLst xmlns:a="http://schemas.openxmlformats.org/drawingml/2006/main">
            <a:ext uri="{FF2B5EF4-FFF2-40B4-BE49-F238E27FC236}">
              <a16:creationId xmlns:a16="http://schemas.microsoft.com/office/drawing/2014/main" id="{3BC80F30-5483-4EC5-B79D-55CE9E93BBE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665" y="5055306"/>
          <a:ext cx="2923084" cy="308698"/>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0.69343</cdr:x>
      <cdr:y>0.79497</cdr:y>
    </cdr:from>
    <cdr:to>
      <cdr:x>0.9708</cdr:x>
      <cdr:y>0.91867</cdr:y>
    </cdr:to>
    <cdr:sp macro="" textlink="">
      <cdr:nvSpPr>
        <cdr:cNvPr id="5" name="Text Box 5"/>
        <cdr:cNvSpPr txBox="1">
          <a:spLocks xmlns:a="http://schemas.openxmlformats.org/drawingml/2006/main" noChangeArrowheads="1"/>
        </cdr:cNvSpPr>
      </cdr:nvSpPr>
      <cdr:spPr bwMode="auto">
        <a:xfrm xmlns:a="http://schemas.openxmlformats.org/drawingml/2006/main">
          <a:off x="2714626" y="3823901"/>
          <a:ext cx="1085850" cy="595013"/>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100"/>
            </a:lnSpc>
            <a:defRPr sz="1000"/>
          </a:pPr>
          <a:r>
            <a:rPr lang="ja-JP" altLang="en-US" sz="900" b="0" i="0" u="none" strike="noStrike" baseline="0">
              <a:solidFill>
                <a:srgbClr val="000000"/>
              </a:solidFill>
              <a:latin typeface="ＭＳ Ｐゴシック"/>
              <a:ea typeface="ＭＳ Ｐゴシック"/>
            </a:rPr>
            <a:t>③教育活動資金</a:t>
          </a:r>
        </a:p>
        <a:p xmlns:a="http://schemas.openxmlformats.org/drawingml/2006/main">
          <a:pPr algn="l" rtl="0">
            <a:lnSpc>
              <a:spcPts val="1000"/>
            </a:lnSpc>
            <a:defRPr sz="1000"/>
          </a:pPr>
          <a:r>
            <a:rPr lang="ja-JP" altLang="en-US" sz="900" b="0" i="0" u="none" strike="noStrike" baseline="0">
              <a:solidFill>
                <a:srgbClr val="000000"/>
              </a:solidFill>
              <a:latin typeface="ＭＳ Ｐゴシック"/>
              <a:ea typeface="ＭＳ Ｐゴシック"/>
            </a:rPr>
            <a:t>　　収支差額比率</a:t>
          </a:r>
        </a:p>
      </cdr:txBody>
    </cdr:sp>
  </cdr:relSizeAnchor>
  <cdr:relSizeAnchor xmlns:cdr="http://schemas.openxmlformats.org/drawingml/2006/chartDrawing">
    <cdr:from>
      <cdr:x>0.06243</cdr:x>
      <cdr:y>0.7967</cdr:y>
    </cdr:from>
    <cdr:to>
      <cdr:x>0.22143</cdr:x>
      <cdr:y>0.87351</cdr:y>
    </cdr:to>
    <cdr:sp macro="" textlink="">
      <cdr:nvSpPr>
        <cdr:cNvPr id="6" name="Text Box 3"/>
        <cdr:cNvSpPr txBox="1">
          <a:spLocks xmlns:a="http://schemas.openxmlformats.org/drawingml/2006/main" noChangeArrowheads="1"/>
        </cdr:cNvSpPr>
      </cdr:nvSpPr>
      <cdr:spPr bwMode="auto">
        <a:xfrm xmlns:a="http://schemas.openxmlformats.org/drawingml/2006/main">
          <a:off x="271151" y="4273502"/>
          <a:ext cx="690600" cy="412010"/>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④積立率</a:t>
          </a:r>
        </a:p>
      </cdr:txBody>
    </cdr:sp>
  </cdr:relSizeAnchor>
  <cdr:relSizeAnchor xmlns:cdr="http://schemas.openxmlformats.org/drawingml/2006/chartDrawing">
    <cdr:from>
      <cdr:x>0.02871</cdr:x>
      <cdr:y>0.24183</cdr:y>
    </cdr:from>
    <cdr:to>
      <cdr:x>0.20574</cdr:x>
      <cdr:y>0.33682</cdr:y>
    </cdr:to>
    <cdr:sp macro="" textlink="">
      <cdr:nvSpPr>
        <cdr:cNvPr id="7" name="Text Box 4"/>
        <cdr:cNvSpPr txBox="1">
          <a:spLocks xmlns:a="http://schemas.openxmlformats.org/drawingml/2006/main" noChangeArrowheads="1"/>
        </cdr:cNvSpPr>
      </cdr:nvSpPr>
      <cdr:spPr bwMode="auto">
        <a:xfrm xmlns:a="http://schemas.openxmlformats.org/drawingml/2006/main">
          <a:off x="124692" y="1297189"/>
          <a:ext cx="768912" cy="509527"/>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⑤流動比率</a:t>
          </a:r>
        </a:p>
      </cdr:txBody>
    </cdr:sp>
  </cdr:relSizeAnchor>
  <cdr:relSizeAnchor xmlns:cdr="http://schemas.openxmlformats.org/drawingml/2006/chartDrawing">
    <cdr:from>
      <cdr:x>0.35427</cdr:x>
      <cdr:y>0.08051</cdr:y>
    </cdr:from>
    <cdr:to>
      <cdr:x>0.65331</cdr:x>
      <cdr:y>0.16426</cdr:y>
    </cdr:to>
    <cdr:sp macro="" textlink="">
      <cdr:nvSpPr>
        <cdr:cNvPr id="8" name="Text Box 1"/>
        <cdr:cNvSpPr txBox="1">
          <a:spLocks xmlns:a="http://schemas.openxmlformats.org/drawingml/2006/main" noChangeArrowheads="1"/>
        </cdr:cNvSpPr>
      </cdr:nvSpPr>
      <cdr:spPr bwMode="auto">
        <a:xfrm xmlns:a="http://schemas.openxmlformats.org/drawingml/2006/main">
          <a:off x="1538716" y="431845"/>
          <a:ext cx="1298850" cy="449235"/>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①経常収支差額比率</a:t>
          </a:r>
        </a:p>
      </cdr:txBody>
    </cdr:sp>
  </cdr:relSizeAnchor>
</c:userShapes>
</file>

<file path=xl/drawings/drawing8.xml><?xml version="1.0" encoding="utf-8"?>
<xdr:wsDr xmlns:xdr="http://schemas.openxmlformats.org/drawingml/2006/spreadsheetDrawing" xmlns:a="http://schemas.openxmlformats.org/drawingml/2006/main">
  <xdr:twoCellAnchor>
    <xdr:from>
      <xdr:col>45</xdr:col>
      <xdr:colOff>47226</xdr:colOff>
      <xdr:row>8</xdr:row>
      <xdr:rowOff>107258</xdr:rowOff>
    </xdr:from>
    <xdr:to>
      <xdr:col>95</xdr:col>
      <xdr:colOff>1601</xdr:colOff>
      <xdr:row>41</xdr:row>
      <xdr:rowOff>52828</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0.76156</cdr:x>
      <cdr:y>0.35161</cdr:y>
    </cdr:from>
    <cdr:to>
      <cdr:x>0.92071</cdr:x>
      <cdr:y>0.43273</cdr:y>
    </cdr:to>
    <cdr:sp macro="" textlink="">
      <cdr:nvSpPr>
        <cdr:cNvPr id="2" name="Text Box 2"/>
        <cdr:cNvSpPr txBox="1">
          <a:spLocks xmlns:a="http://schemas.openxmlformats.org/drawingml/2006/main" noChangeArrowheads="1"/>
        </cdr:cNvSpPr>
      </cdr:nvSpPr>
      <cdr:spPr bwMode="auto">
        <a:xfrm xmlns:a="http://schemas.openxmlformats.org/drawingml/2006/main">
          <a:off x="6365718" y="1931212"/>
          <a:ext cx="1330321" cy="445550"/>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②人件費比率</a:t>
          </a:r>
        </a:p>
      </cdr:txBody>
    </cdr:sp>
  </cdr:relSizeAnchor>
  <cdr:relSizeAnchor xmlns:cdr="http://schemas.openxmlformats.org/drawingml/2006/chartDrawing">
    <cdr:from>
      <cdr:x>0.01341</cdr:x>
      <cdr:y>0.93874</cdr:y>
    </cdr:from>
    <cdr:to>
      <cdr:x>0.39858</cdr:x>
      <cdr:y>0.98169</cdr:y>
    </cdr:to>
    <cdr:pic>
      <cdr:nvPicPr>
        <cdr:cNvPr id="4" name="Picture 8">
          <a:extLst xmlns:a="http://schemas.openxmlformats.org/drawingml/2006/main">
            <a:ext uri="{FF2B5EF4-FFF2-40B4-BE49-F238E27FC236}">
              <a16:creationId xmlns:a16="http://schemas.microsoft.com/office/drawing/2014/main" id="{18112E7E-388E-4D0F-8B9A-9B7D39035312}"/>
            </a:ext>
          </a:extLst>
        </cdr:cNvPr>
        <cdr:cNvPicPr>
          <a:picLocks xmlns:a="http://schemas.openxmlformats.org/drawingml/2006/main"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14299" y="5260152"/>
          <a:ext cx="3282994" cy="2406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0.69343</cdr:x>
      <cdr:y>0.79497</cdr:y>
    </cdr:from>
    <cdr:to>
      <cdr:x>0.86038</cdr:x>
      <cdr:y>0.88562</cdr:y>
    </cdr:to>
    <cdr:sp macro="" textlink="">
      <cdr:nvSpPr>
        <cdr:cNvPr id="5" name="Text Box 5"/>
        <cdr:cNvSpPr txBox="1">
          <a:spLocks xmlns:a="http://schemas.openxmlformats.org/drawingml/2006/main" noChangeArrowheads="1"/>
        </cdr:cNvSpPr>
      </cdr:nvSpPr>
      <cdr:spPr bwMode="auto">
        <a:xfrm xmlns:a="http://schemas.openxmlformats.org/drawingml/2006/main">
          <a:off x="5796234" y="4366358"/>
          <a:ext cx="1395540" cy="497894"/>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100"/>
            </a:lnSpc>
            <a:defRPr sz="1000"/>
          </a:pPr>
          <a:r>
            <a:rPr lang="ja-JP" altLang="en-US" sz="900" b="0" i="0" u="none" strike="noStrike" baseline="0">
              <a:solidFill>
                <a:srgbClr val="000000"/>
              </a:solidFill>
              <a:latin typeface="ＭＳ Ｐゴシック"/>
              <a:ea typeface="ＭＳ Ｐゴシック"/>
            </a:rPr>
            <a:t>③入学定員充足率</a:t>
          </a:r>
        </a:p>
      </cdr:txBody>
    </cdr:sp>
  </cdr:relSizeAnchor>
  <cdr:relSizeAnchor xmlns:cdr="http://schemas.openxmlformats.org/drawingml/2006/chartDrawing">
    <cdr:from>
      <cdr:x>0.09535</cdr:x>
      <cdr:y>0.8053</cdr:y>
    </cdr:from>
    <cdr:to>
      <cdr:x>0.29048</cdr:x>
      <cdr:y>0.89261</cdr:y>
    </cdr:to>
    <cdr:sp macro="" textlink="">
      <cdr:nvSpPr>
        <cdr:cNvPr id="6" name="Text Box 3"/>
        <cdr:cNvSpPr txBox="1">
          <a:spLocks xmlns:a="http://schemas.openxmlformats.org/drawingml/2006/main" noChangeArrowheads="1"/>
        </cdr:cNvSpPr>
      </cdr:nvSpPr>
      <cdr:spPr bwMode="auto">
        <a:xfrm xmlns:a="http://schemas.openxmlformats.org/drawingml/2006/main">
          <a:off x="508597" y="5489478"/>
          <a:ext cx="1040804" cy="595157"/>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④専任教員１人当たり学生数</a:t>
          </a:r>
        </a:p>
      </cdr:txBody>
    </cdr:sp>
  </cdr:relSizeAnchor>
  <cdr:relSizeAnchor xmlns:cdr="http://schemas.openxmlformats.org/drawingml/2006/chartDrawing">
    <cdr:from>
      <cdr:x>0.03912</cdr:x>
      <cdr:y>0.29254</cdr:y>
    </cdr:from>
    <cdr:to>
      <cdr:x>0.25206</cdr:x>
      <cdr:y>0.41663</cdr:y>
    </cdr:to>
    <cdr:sp macro="" textlink="">
      <cdr:nvSpPr>
        <cdr:cNvPr id="7" name="Text Box 4"/>
        <cdr:cNvSpPr txBox="1">
          <a:spLocks xmlns:a="http://schemas.openxmlformats.org/drawingml/2006/main" noChangeArrowheads="1"/>
        </cdr:cNvSpPr>
      </cdr:nvSpPr>
      <cdr:spPr bwMode="auto">
        <a:xfrm xmlns:a="http://schemas.openxmlformats.org/drawingml/2006/main">
          <a:off x="362184" y="1961019"/>
          <a:ext cx="1971441" cy="831839"/>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⑤専任教員１人当たり人件費</a:t>
          </a:r>
        </a:p>
      </cdr:txBody>
    </cdr:sp>
  </cdr:relSizeAnchor>
  <cdr:relSizeAnchor xmlns:cdr="http://schemas.openxmlformats.org/drawingml/2006/chartDrawing">
    <cdr:from>
      <cdr:x>0.43782</cdr:x>
      <cdr:y>0.068</cdr:y>
    </cdr:from>
    <cdr:to>
      <cdr:x>0.63382</cdr:x>
      <cdr:y>0.15175</cdr:y>
    </cdr:to>
    <cdr:sp macro="" textlink="">
      <cdr:nvSpPr>
        <cdr:cNvPr id="8" name="Text Box 1"/>
        <cdr:cNvSpPr txBox="1">
          <a:spLocks xmlns:a="http://schemas.openxmlformats.org/drawingml/2006/main" noChangeArrowheads="1"/>
        </cdr:cNvSpPr>
      </cdr:nvSpPr>
      <cdr:spPr bwMode="auto">
        <a:xfrm xmlns:a="http://schemas.openxmlformats.org/drawingml/2006/main">
          <a:off x="3659645" y="373489"/>
          <a:ext cx="1638336" cy="459995"/>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①経常収支差額比率</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a:spPr>
      <a:bodyPr vertOverflow="clip" wrap="square" lIns="90000" tIns="46800" rIns="90000" bIns="46800" anchor="ctr" anchorCtr="0" upright="1"/>
      <a:lstStyle>
        <a:defPPr algn="ctr" rtl="0">
          <a:lnSpc>
            <a:spcPts val="2800"/>
          </a:lnSpc>
          <a:defRPr sz="26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7"/>
  </sheetPr>
  <dimension ref="B2:AB46"/>
  <sheetViews>
    <sheetView showGridLines="0" tabSelected="1" zoomScaleNormal="100" zoomScaleSheetLayoutView="100" workbookViewId="0">
      <selection activeCell="B2" sqref="B2:AB3"/>
    </sheetView>
  </sheetViews>
  <sheetFormatPr defaultColWidth="9" defaultRowHeight="13.2" x14ac:dyDescent="0.2"/>
  <cols>
    <col min="1" max="1" width="3" style="191" customWidth="1"/>
    <col min="2" max="28" width="3.109375" style="191" customWidth="1"/>
    <col min="29" max="29" width="3" style="191" customWidth="1"/>
    <col min="30" max="33" width="3.109375" style="191" customWidth="1"/>
    <col min="34" max="16384" width="9" style="191"/>
  </cols>
  <sheetData>
    <row r="2" spans="2:28" ht="15" customHeight="1" x14ac:dyDescent="0.2">
      <c r="B2" s="1139" t="s">
        <v>506</v>
      </c>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row>
    <row r="3" spans="2:28" ht="15" customHeight="1" x14ac:dyDescent="0.2">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row>
    <row r="4" spans="2:28" ht="9" customHeight="1" x14ac:dyDescent="0.2">
      <c r="B4" s="775"/>
      <c r="C4" s="1140" t="s">
        <v>926</v>
      </c>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775"/>
    </row>
    <row r="5" spans="2:28" ht="15" customHeight="1" x14ac:dyDescent="0.2">
      <c r="B5" s="775"/>
      <c r="C5" s="1140"/>
      <c r="D5" s="1140"/>
      <c r="E5" s="1140"/>
      <c r="F5" s="1140"/>
      <c r="G5" s="1140"/>
      <c r="H5" s="1140"/>
      <c r="I5" s="1140"/>
      <c r="J5" s="1140"/>
      <c r="K5" s="1140"/>
      <c r="L5" s="1140"/>
      <c r="M5" s="1140"/>
      <c r="N5" s="1140"/>
      <c r="O5" s="1140"/>
      <c r="P5" s="1140"/>
      <c r="Q5" s="1140"/>
      <c r="R5" s="1140"/>
      <c r="S5" s="1140"/>
      <c r="T5" s="1140"/>
      <c r="U5" s="1140"/>
      <c r="V5" s="1140"/>
      <c r="W5" s="1140"/>
      <c r="X5" s="1140"/>
      <c r="Y5" s="1140"/>
      <c r="Z5" s="1140"/>
      <c r="AA5" s="1140"/>
      <c r="AB5" s="775"/>
    </row>
    <row r="6" spans="2:28" ht="15" customHeight="1" x14ac:dyDescent="0.2">
      <c r="B6" s="775"/>
      <c r="C6" s="1140"/>
      <c r="D6" s="1140"/>
      <c r="E6" s="1140"/>
      <c r="F6" s="1140"/>
      <c r="G6" s="1140"/>
      <c r="H6" s="1140"/>
      <c r="I6" s="1140"/>
      <c r="J6" s="1140"/>
      <c r="K6" s="1140"/>
      <c r="L6" s="1140"/>
      <c r="M6" s="1140"/>
      <c r="N6" s="1140"/>
      <c r="O6" s="1140"/>
      <c r="P6" s="1140"/>
      <c r="Q6" s="1140"/>
      <c r="R6" s="1140"/>
      <c r="S6" s="1140"/>
      <c r="T6" s="1140"/>
      <c r="U6" s="1140"/>
      <c r="V6" s="1140"/>
      <c r="W6" s="1140"/>
      <c r="X6" s="1140"/>
      <c r="Y6" s="1140"/>
      <c r="Z6" s="1140"/>
      <c r="AA6" s="1140"/>
      <c r="AB6" s="775"/>
    </row>
    <row r="7" spans="2:28" ht="15" customHeight="1" x14ac:dyDescent="0.2">
      <c r="B7" s="775"/>
      <c r="C7" s="1140"/>
      <c r="D7" s="1140"/>
      <c r="E7" s="1140"/>
      <c r="F7" s="1140"/>
      <c r="G7" s="1140"/>
      <c r="H7" s="1140"/>
      <c r="I7" s="1140"/>
      <c r="J7" s="1140"/>
      <c r="K7" s="1140"/>
      <c r="L7" s="1140"/>
      <c r="M7" s="1140"/>
      <c r="N7" s="1140"/>
      <c r="O7" s="1140"/>
      <c r="P7" s="1140"/>
      <c r="Q7" s="1140"/>
      <c r="R7" s="1140"/>
      <c r="S7" s="1140"/>
      <c r="T7" s="1140"/>
      <c r="U7" s="1140"/>
      <c r="V7" s="1140"/>
      <c r="W7" s="1140"/>
      <c r="X7" s="1140"/>
      <c r="Y7" s="1140"/>
      <c r="Z7" s="1140"/>
      <c r="AA7" s="1140"/>
      <c r="AB7" s="775"/>
    </row>
    <row r="8" spans="2:28" ht="15" customHeight="1" x14ac:dyDescent="0.2">
      <c r="B8" s="775"/>
      <c r="C8" s="1140"/>
      <c r="D8" s="1140"/>
      <c r="E8" s="1140"/>
      <c r="F8" s="1140"/>
      <c r="G8" s="1140"/>
      <c r="H8" s="1140"/>
      <c r="I8" s="1140"/>
      <c r="J8" s="1140"/>
      <c r="K8" s="1140"/>
      <c r="L8" s="1140"/>
      <c r="M8" s="1140"/>
      <c r="N8" s="1140"/>
      <c r="O8" s="1140"/>
      <c r="P8" s="1140"/>
      <c r="Q8" s="1140"/>
      <c r="R8" s="1140"/>
      <c r="S8" s="1140"/>
      <c r="T8" s="1140"/>
      <c r="U8" s="1140"/>
      <c r="V8" s="1140"/>
      <c r="W8" s="1140"/>
      <c r="X8" s="1140"/>
      <c r="Y8" s="1140"/>
      <c r="Z8" s="1140"/>
      <c r="AA8" s="1140"/>
      <c r="AB8" s="775"/>
    </row>
    <row r="9" spans="2:28" ht="15" customHeight="1" x14ac:dyDescent="0.2">
      <c r="B9" s="775"/>
      <c r="C9" s="1140"/>
      <c r="D9" s="1140"/>
      <c r="E9" s="1140"/>
      <c r="F9" s="1140"/>
      <c r="G9" s="1140"/>
      <c r="H9" s="1140"/>
      <c r="I9" s="1140"/>
      <c r="J9" s="1140"/>
      <c r="K9" s="1140"/>
      <c r="L9" s="1140"/>
      <c r="M9" s="1140"/>
      <c r="N9" s="1140"/>
      <c r="O9" s="1140"/>
      <c r="P9" s="1140"/>
      <c r="Q9" s="1140"/>
      <c r="R9" s="1140"/>
      <c r="S9" s="1140"/>
      <c r="T9" s="1140"/>
      <c r="U9" s="1140"/>
      <c r="V9" s="1140"/>
      <c r="W9" s="1140"/>
      <c r="X9" s="1140"/>
      <c r="Y9" s="1140"/>
      <c r="Z9" s="1140"/>
      <c r="AA9" s="1140"/>
      <c r="AB9" s="775"/>
    </row>
    <row r="10" spans="2:28" ht="15" customHeight="1" x14ac:dyDescent="0.2">
      <c r="B10" s="775"/>
      <c r="C10" s="1140"/>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Z10" s="1140"/>
      <c r="AA10" s="1140"/>
      <c r="AB10" s="775"/>
    </row>
    <row r="11" spans="2:28" ht="5.25" customHeight="1" x14ac:dyDescent="0.2">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row>
    <row r="12" spans="2:28" ht="14.25" customHeight="1" x14ac:dyDescent="0.2"/>
    <row r="13" spans="2:28" ht="12.75" customHeight="1" x14ac:dyDescent="0.2">
      <c r="B13" s="1141" t="s">
        <v>507</v>
      </c>
      <c r="C13" s="1141"/>
      <c r="D13" s="1141"/>
      <c r="E13" s="1141"/>
      <c r="F13" s="1141"/>
      <c r="G13" s="1141"/>
      <c r="H13" s="1141"/>
      <c r="I13" s="1141"/>
      <c r="J13" s="1141"/>
      <c r="K13" s="1141"/>
      <c r="L13" s="1141"/>
      <c r="M13" s="1141"/>
      <c r="N13" s="1141"/>
      <c r="O13" s="1141"/>
      <c r="P13" s="1141"/>
      <c r="Q13" s="1141"/>
      <c r="R13" s="1141"/>
      <c r="S13" s="1141"/>
      <c r="T13" s="1141"/>
      <c r="U13" s="1141"/>
      <c r="V13" s="1141"/>
      <c r="W13" s="1141"/>
      <c r="X13" s="1141"/>
      <c r="Y13" s="1141"/>
      <c r="Z13" s="1141"/>
      <c r="AA13" s="1141"/>
      <c r="AB13" s="1141"/>
    </row>
    <row r="14" spans="2:28" ht="12.75" customHeight="1" x14ac:dyDescent="0.2">
      <c r="B14" s="1141"/>
      <c r="C14" s="1141"/>
      <c r="D14" s="1141"/>
      <c r="E14" s="1141"/>
      <c r="F14" s="1141"/>
      <c r="G14" s="1141"/>
      <c r="H14" s="1141"/>
      <c r="I14" s="1141"/>
      <c r="J14" s="1141"/>
      <c r="K14" s="1141"/>
      <c r="L14" s="1141"/>
      <c r="M14" s="1141"/>
      <c r="N14" s="1141"/>
      <c r="O14" s="1141"/>
      <c r="P14" s="1141"/>
      <c r="Q14" s="1141"/>
      <c r="R14" s="1141"/>
      <c r="S14" s="1141"/>
      <c r="T14" s="1141"/>
      <c r="U14" s="1141"/>
      <c r="V14" s="1141"/>
      <c r="W14" s="1141"/>
      <c r="X14" s="1141"/>
      <c r="Y14" s="1141"/>
      <c r="Z14" s="1141"/>
      <c r="AA14" s="1141"/>
      <c r="AB14" s="1141"/>
    </row>
    <row r="15" spans="2:28" ht="12.75" customHeight="1" x14ac:dyDescent="0.2">
      <c r="B15" s="1141"/>
      <c r="C15" s="1141"/>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1"/>
      <c r="Z15" s="1141"/>
      <c r="AA15" s="1141"/>
      <c r="AB15" s="1141"/>
    </row>
    <row r="16" spans="2:28" ht="4.5" customHeight="1" x14ac:dyDescent="0.2">
      <c r="B16" s="774"/>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row>
    <row r="17" spans="2:28" ht="12.75" customHeight="1" x14ac:dyDescent="0.2">
      <c r="B17" s="1142">
        <v>1</v>
      </c>
      <c r="C17" s="1145" t="s">
        <v>508</v>
      </c>
      <c r="D17" s="1145"/>
      <c r="E17" s="1145"/>
      <c r="F17" s="1145"/>
      <c r="G17" s="1145"/>
      <c r="H17" s="1145"/>
      <c r="I17" s="1145"/>
      <c r="J17" s="1145"/>
      <c r="K17" s="1145"/>
      <c r="L17" s="1145"/>
      <c r="M17" s="1145"/>
      <c r="N17" s="1145"/>
      <c r="O17" s="1145"/>
      <c r="P17" s="1145"/>
      <c r="Q17" s="1145"/>
      <c r="R17" s="1145"/>
      <c r="S17" s="1145"/>
      <c r="T17" s="1145"/>
      <c r="U17" s="1145"/>
      <c r="V17" s="1145"/>
      <c r="W17" s="1145"/>
      <c r="X17" s="1145"/>
      <c r="Y17" s="1145"/>
      <c r="Z17" s="1145"/>
      <c r="AA17" s="1145"/>
      <c r="AB17" s="1145"/>
    </row>
    <row r="18" spans="2:28" ht="12.75" customHeight="1" x14ac:dyDescent="0.2">
      <c r="B18" s="1143"/>
      <c r="C18" s="1146"/>
      <c r="D18" s="1146"/>
      <c r="E18" s="1146"/>
      <c r="F18" s="1146"/>
      <c r="G18" s="1146"/>
      <c r="H18" s="1146"/>
      <c r="I18" s="1146"/>
      <c r="J18" s="1146"/>
      <c r="K18" s="1146"/>
      <c r="L18" s="1146"/>
      <c r="M18" s="1146"/>
      <c r="N18" s="1146"/>
      <c r="O18" s="1146"/>
      <c r="P18" s="1146"/>
      <c r="Q18" s="1146"/>
      <c r="R18" s="1146"/>
      <c r="S18" s="1146"/>
      <c r="T18" s="1146"/>
      <c r="U18" s="1146"/>
      <c r="V18" s="1146"/>
      <c r="W18" s="1146"/>
      <c r="X18" s="1146"/>
      <c r="Y18" s="1146"/>
      <c r="Z18" s="1146"/>
      <c r="AA18" s="1146"/>
      <c r="AB18" s="1146"/>
    </row>
    <row r="19" spans="2:28" ht="12.75" customHeight="1" x14ac:dyDescent="0.2">
      <c r="B19" s="1143"/>
      <c r="C19" s="1146"/>
      <c r="D19" s="1146"/>
      <c r="E19" s="1146"/>
      <c r="F19" s="1146"/>
      <c r="G19" s="1146"/>
      <c r="H19" s="1146"/>
      <c r="I19" s="1146"/>
      <c r="J19" s="1146"/>
      <c r="K19" s="1146"/>
      <c r="L19" s="1146"/>
      <c r="M19" s="1146"/>
      <c r="N19" s="1146"/>
      <c r="O19" s="1146"/>
      <c r="P19" s="1146"/>
      <c r="Q19" s="1146"/>
      <c r="R19" s="1146"/>
      <c r="S19" s="1146"/>
      <c r="T19" s="1146"/>
      <c r="U19" s="1146"/>
      <c r="V19" s="1146"/>
      <c r="W19" s="1146"/>
      <c r="X19" s="1146"/>
      <c r="Y19" s="1146"/>
      <c r="Z19" s="1146"/>
      <c r="AA19" s="1146"/>
      <c r="AB19" s="1146"/>
    </row>
    <row r="20" spans="2:28" ht="12.75" customHeight="1" x14ac:dyDescent="0.2">
      <c r="B20" s="1143"/>
      <c r="C20" s="1146"/>
      <c r="D20" s="1146"/>
      <c r="E20" s="1146"/>
      <c r="F20" s="1146"/>
      <c r="G20" s="1146"/>
      <c r="H20" s="1146"/>
      <c r="I20" s="1146"/>
      <c r="J20" s="1146"/>
      <c r="K20" s="1146"/>
      <c r="L20" s="1146"/>
      <c r="M20" s="1146"/>
      <c r="N20" s="1146"/>
      <c r="O20" s="1146"/>
      <c r="P20" s="1146"/>
      <c r="Q20" s="1146"/>
      <c r="R20" s="1146"/>
      <c r="S20" s="1146"/>
      <c r="T20" s="1146"/>
      <c r="U20" s="1146"/>
      <c r="V20" s="1146"/>
      <c r="W20" s="1146"/>
      <c r="X20" s="1146"/>
      <c r="Y20" s="1146"/>
      <c r="Z20" s="1146"/>
      <c r="AA20" s="1146"/>
      <c r="AB20" s="1146"/>
    </row>
    <row r="21" spans="2:28" ht="12.75" customHeight="1" x14ac:dyDescent="0.2">
      <c r="B21" s="1144"/>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7"/>
      <c r="Z21" s="1147"/>
      <c r="AA21" s="1147"/>
      <c r="AB21" s="1147"/>
    </row>
    <row r="22" spans="2:28" ht="12.75" customHeight="1" x14ac:dyDescent="0.2">
      <c r="B22" s="538"/>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row>
    <row r="23" spans="2:28" ht="12.75" customHeight="1" x14ac:dyDescent="0.2">
      <c r="B23" s="540"/>
      <c r="C23" s="541"/>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row>
    <row r="24" spans="2:28" ht="12.75" customHeight="1" x14ac:dyDescent="0.2">
      <c r="B24" s="1142">
        <v>2</v>
      </c>
      <c r="C24" s="1145" t="s">
        <v>1252</v>
      </c>
      <c r="D24" s="1145"/>
      <c r="E24" s="1145"/>
      <c r="F24" s="1145"/>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row>
    <row r="25" spans="2:28" ht="12.75" customHeight="1" x14ac:dyDescent="0.2">
      <c r="B25" s="1143"/>
      <c r="C25" s="1146"/>
      <c r="D25" s="1146"/>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row>
    <row r="26" spans="2:28" ht="12.75" customHeight="1" x14ac:dyDescent="0.2">
      <c r="B26" s="1143"/>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row>
    <row r="27" spans="2:28" ht="12.75" customHeight="1" x14ac:dyDescent="0.2">
      <c r="B27" s="1143"/>
      <c r="C27" s="1146"/>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row>
    <row r="28" spans="2:28" ht="12.75" customHeight="1" x14ac:dyDescent="0.2">
      <c r="B28" s="1144"/>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7"/>
      <c r="Z28" s="1147"/>
      <c r="AA28" s="1147"/>
      <c r="AB28" s="1147"/>
    </row>
    <row r="29" spans="2:28" ht="12.75" customHeight="1" x14ac:dyDescent="0.2">
      <c r="B29" s="538"/>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row>
    <row r="30" spans="2:28" ht="12.75" customHeight="1" x14ac:dyDescent="0.2">
      <c r="B30" s="540"/>
      <c r="C30" s="541"/>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row>
    <row r="31" spans="2:28" ht="12.75" customHeight="1" x14ac:dyDescent="0.2">
      <c r="B31" s="1142">
        <v>3</v>
      </c>
      <c r="C31" s="1145" t="s">
        <v>511</v>
      </c>
      <c r="D31" s="1145"/>
      <c r="E31" s="1145"/>
      <c r="F31" s="1145"/>
      <c r="G31" s="1145"/>
      <c r="H31" s="1145"/>
      <c r="I31" s="1145"/>
      <c r="J31" s="1145"/>
      <c r="K31" s="1145"/>
      <c r="L31" s="1145"/>
      <c r="M31" s="1145"/>
      <c r="N31" s="1145"/>
      <c r="O31" s="1145"/>
      <c r="P31" s="1145"/>
      <c r="Q31" s="1145"/>
      <c r="R31" s="1145"/>
      <c r="S31" s="1145"/>
      <c r="T31" s="1145"/>
      <c r="U31" s="1145"/>
      <c r="V31" s="1145"/>
      <c r="W31" s="1145"/>
      <c r="X31" s="1145"/>
      <c r="Y31" s="1145"/>
      <c r="Z31" s="1145"/>
      <c r="AA31" s="1145"/>
      <c r="AB31" s="1145"/>
    </row>
    <row r="32" spans="2:28" ht="12.75" customHeight="1" x14ac:dyDescent="0.2">
      <c r="B32" s="1143"/>
      <c r="C32" s="1146"/>
      <c r="D32" s="1146"/>
      <c r="E32" s="1146"/>
      <c r="F32" s="1146"/>
      <c r="G32" s="1146"/>
      <c r="H32" s="1146"/>
      <c r="I32" s="1146"/>
      <c r="J32" s="1146"/>
      <c r="K32" s="1146"/>
      <c r="L32" s="1146"/>
      <c r="M32" s="1146"/>
      <c r="N32" s="1146"/>
      <c r="O32" s="1146"/>
      <c r="P32" s="1146"/>
      <c r="Q32" s="1146"/>
      <c r="R32" s="1146"/>
      <c r="S32" s="1146"/>
      <c r="T32" s="1146"/>
      <c r="U32" s="1146"/>
      <c r="V32" s="1146"/>
      <c r="W32" s="1146"/>
      <c r="X32" s="1146"/>
      <c r="Y32" s="1146"/>
      <c r="Z32" s="1146"/>
      <c r="AA32" s="1146"/>
      <c r="AB32" s="1146"/>
    </row>
    <row r="33" spans="2:28" ht="12.75" customHeight="1" x14ac:dyDescent="0.2">
      <c r="B33" s="1143"/>
      <c r="C33" s="1146"/>
      <c r="D33" s="1146"/>
      <c r="E33" s="1146"/>
      <c r="F33" s="1146"/>
      <c r="G33" s="1146"/>
      <c r="H33" s="1146"/>
      <c r="I33" s="1146"/>
      <c r="J33" s="1146"/>
      <c r="K33" s="1146"/>
      <c r="L33" s="1146"/>
      <c r="M33" s="1146"/>
      <c r="N33" s="1146"/>
      <c r="O33" s="1146"/>
      <c r="P33" s="1146"/>
      <c r="Q33" s="1146"/>
      <c r="R33" s="1146"/>
      <c r="S33" s="1146"/>
      <c r="T33" s="1146"/>
      <c r="U33" s="1146"/>
      <c r="V33" s="1146"/>
      <c r="W33" s="1146"/>
      <c r="X33" s="1146"/>
      <c r="Y33" s="1146"/>
      <c r="Z33" s="1146"/>
      <c r="AA33" s="1146"/>
      <c r="AB33" s="1146"/>
    </row>
    <row r="34" spans="2:28" ht="12.75" customHeight="1" x14ac:dyDescent="0.2">
      <c r="B34" s="1143"/>
      <c r="C34" s="1146"/>
      <c r="D34" s="1146"/>
      <c r="E34" s="1146"/>
      <c r="F34" s="1146"/>
      <c r="G34" s="1146"/>
      <c r="H34" s="1146"/>
      <c r="I34" s="1146"/>
      <c r="J34" s="1146"/>
      <c r="K34" s="1146"/>
      <c r="L34" s="1146"/>
      <c r="M34" s="1146"/>
      <c r="N34" s="1146"/>
      <c r="O34" s="1146"/>
      <c r="P34" s="1146"/>
      <c r="Q34" s="1146"/>
      <c r="R34" s="1146"/>
      <c r="S34" s="1146"/>
      <c r="T34" s="1146"/>
      <c r="U34" s="1146"/>
      <c r="V34" s="1146"/>
      <c r="W34" s="1146"/>
      <c r="X34" s="1146"/>
      <c r="Y34" s="1146"/>
      <c r="Z34" s="1146"/>
      <c r="AA34" s="1146"/>
      <c r="AB34" s="1146"/>
    </row>
    <row r="35" spans="2:28" ht="12.75" customHeight="1" x14ac:dyDescent="0.2">
      <c r="B35" s="1144"/>
      <c r="C35" s="1147"/>
      <c r="D35" s="1147"/>
      <c r="E35" s="1147"/>
      <c r="F35" s="1147"/>
      <c r="G35" s="1147"/>
      <c r="H35" s="1147"/>
      <c r="I35" s="1147"/>
      <c r="J35" s="1147"/>
      <c r="K35" s="1147"/>
      <c r="L35" s="1147"/>
      <c r="M35" s="1147"/>
      <c r="N35" s="1147"/>
      <c r="O35" s="1147"/>
      <c r="P35" s="1147"/>
      <c r="Q35" s="1147"/>
      <c r="R35" s="1147"/>
      <c r="S35" s="1147"/>
      <c r="T35" s="1147"/>
      <c r="U35" s="1147"/>
      <c r="V35" s="1147"/>
      <c r="W35" s="1147"/>
      <c r="X35" s="1147"/>
      <c r="Y35" s="1147"/>
      <c r="Z35" s="1147"/>
      <c r="AA35" s="1147"/>
      <c r="AB35" s="1147"/>
    </row>
    <row r="36" spans="2:28" ht="12.75" customHeight="1" x14ac:dyDescent="0.2">
      <c r="B36" s="538"/>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row>
    <row r="37" spans="2:28" ht="12.75" customHeight="1" x14ac:dyDescent="0.2">
      <c r="B37" s="540"/>
      <c r="C37" s="541"/>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row>
    <row r="38" spans="2:28" ht="12.75" customHeight="1" x14ac:dyDescent="0.2">
      <c r="B38" s="1142">
        <v>4</v>
      </c>
      <c r="C38" s="1145" t="s">
        <v>565</v>
      </c>
      <c r="D38" s="1145"/>
      <c r="E38" s="1145"/>
      <c r="F38" s="1145"/>
      <c r="G38" s="1145"/>
      <c r="H38" s="1145"/>
      <c r="I38" s="1145"/>
      <c r="J38" s="1145"/>
      <c r="K38" s="1145"/>
      <c r="L38" s="1145"/>
      <c r="M38" s="1145"/>
      <c r="N38" s="1145"/>
      <c r="O38" s="1145"/>
      <c r="P38" s="1145"/>
      <c r="Q38" s="1145"/>
      <c r="R38" s="1145"/>
      <c r="S38" s="1145"/>
      <c r="T38" s="1145"/>
      <c r="U38" s="1145"/>
      <c r="V38" s="1145"/>
      <c r="W38" s="1145"/>
      <c r="X38" s="1145"/>
      <c r="Y38" s="1145"/>
      <c r="Z38" s="1145"/>
      <c r="AA38" s="1145"/>
      <c r="AB38" s="1145"/>
    </row>
    <row r="39" spans="2:28" ht="12.75" customHeight="1" x14ac:dyDescent="0.2">
      <c r="B39" s="1143"/>
      <c r="C39" s="1146"/>
      <c r="D39" s="1146"/>
      <c r="E39" s="1146"/>
      <c r="F39" s="1146"/>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row>
    <row r="40" spans="2:28" ht="12.75" customHeight="1" x14ac:dyDescent="0.2">
      <c r="B40" s="1143"/>
      <c r="C40" s="1146"/>
      <c r="D40" s="1146"/>
      <c r="E40" s="1146"/>
      <c r="F40" s="1146"/>
      <c r="G40" s="1146"/>
      <c r="H40" s="1146"/>
      <c r="I40" s="1146"/>
      <c r="J40" s="1146"/>
      <c r="K40" s="1146"/>
      <c r="L40" s="1146"/>
      <c r="M40" s="1146"/>
      <c r="N40" s="1146"/>
      <c r="O40" s="1146"/>
      <c r="P40" s="1146"/>
      <c r="Q40" s="1146"/>
      <c r="R40" s="1146"/>
      <c r="S40" s="1146"/>
      <c r="T40" s="1146"/>
      <c r="U40" s="1146"/>
      <c r="V40" s="1146"/>
      <c r="W40" s="1146"/>
      <c r="X40" s="1146"/>
      <c r="Y40" s="1146"/>
      <c r="Z40" s="1146"/>
      <c r="AA40" s="1146"/>
      <c r="AB40" s="1146"/>
    </row>
    <row r="41" spans="2:28" ht="12.75" customHeight="1" x14ac:dyDescent="0.2">
      <c r="B41" s="1143"/>
      <c r="C41" s="1146"/>
      <c r="D41" s="1146"/>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row>
    <row r="42" spans="2:28" ht="12.75" customHeight="1" x14ac:dyDescent="0.2">
      <c r="B42" s="1144"/>
      <c r="C42" s="1147"/>
      <c r="D42" s="1147"/>
      <c r="E42" s="1147"/>
      <c r="F42" s="1147"/>
      <c r="G42" s="1147"/>
      <c r="H42" s="1147"/>
      <c r="I42" s="1147"/>
      <c r="J42" s="1147"/>
      <c r="K42" s="1147"/>
      <c r="L42" s="1147"/>
      <c r="M42" s="1147"/>
      <c r="N42" s="1147"/>
      <c r="O42" s="1147"/>
      <c r="P42" s="1147"/>
      <c r="Q42" s="1147"/>
      <c r="R42" s="1147"/>
      <c r="S42" s="1147"/>
      <c r="T42" s="1147"/>
      <c r="U42" s="1147"/>
      <c r="V42" s="1147"/>
      <c r="W42" s="1147"/>
      <c r="X42" s="1147"/>
      <c r="Y42" s="1147"/>
      <c r="Z42" s="1147"/>
      <c r="AA42" s="1147"/>
      <c r="AB42" s="1147"/>
    </row>
    <row r="43" spans="2:28" ht="12.75" customHeight="1" x14ac:dyDescent="0.2"/>
    <row r="44" spans="2:28" x14ac:dyDescent="0.2">
      <c r="B44" s="156" t="s">
        <v>509</v>
      </c>
      <c r="C44" s="776" t="s">
        <v>619</v>
      </c>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row>
    <row r="45" spans="2:28" x14ac:dyDescent="0.2">
      <c r="C45" s="776" t="s">
        <v>549</v>
      </c>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row>
    <row r="46" spans="2:28" x14ac:dyDescent="0.2">
      <c r="B46" s="156"/>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row>
  </sheetData>
  <sheetProtection sheet="1" objects="1" scenarios="1" selectLockedCells="1"/>
  <mergeCells count="11">
    <mergeCell ref="B31:B35"/>
    <mergeCell ref="C31:AB35"/>
    <mergeCell ref="B38:B42"/>
    <mergeCell ref="C38:AB42"/>
    <mergeCell ref="B24:B28"/>
    <mergeCell ref="C24:AB28"/>
    <mergeCell ref="B2:AB3"/>
    <mergeCell ref="C4:AA10"/>
    <mergeCell ref="B13:AB15"/>
    <mergeCell ref="B17:B21"/>
    <mergeCell ref="C17:AB21"/>
  </mergeCells>
  <phoneticPr fontId="1"/>
  <printOptions horizontalCentered="1" verticalCentered="1"/>
  <pageMargins left="0.39370078740157483" right="0.39370078740157483" top="0.39370078740157483" bottom="0.39370078740157483" header="0" footer="0.19685039370078741"/>
  <pageSetup paperSize="9" orientation="landscape" r:id="rId1"/>
  <headerFooter scaleWithDoc="0">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ECFF"/>
  </sheetPr>
  <dimension ref="A1:AC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7" width="10.6640625" style="1"/>
    <col min="8" max="8" width="10.6640625" style="1" customWidth="1"/>
    <col min="9"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44140625" style="1" customWidth="1"/>
    <col min="20" max="20" width="2.6640625" style="2" customWidth="1"/>
    <col min="21" max="21" width="5.6640625" style="1" customWidth="1"/>
    <col min="22" max="22" width="3.44140625" style="1" bestFit="1" customWidth="1"/>
    <col min="23" max="23" width="7.6640625" style="1" customWidth="1"/>
    <col min="24" max="24" width="2.44140625" style="1" customWidth="1"/>
    <col min="25" max="25" width="7.6640625" style="1" customWidth="1"/>
    <col min="26" max="26" width="3.44140625" style="1" bestFit="1" customWidth="1"/>
    <col min="27" max="16384" width="10.6640625" style="1"/>
  </cols>
  <sheetData>
    <row r="1" spans="1:29" ht="24" customHeight="1" thickBot="1" x14ac:dyDescent="0.25">
      <c r="A1" s="1768" t="s">
        <v>0</v>
      </c>
      <c r="B1" s="1769"/>
      <c r="C1" s="1770"/>
      <c r="D1" s="1765" t="str">
        <f>IF('法人入力シート（要入力）'!E4="","",'法人入力シート（要入力）'!E4)</f>
        <v/>
      </c>
      <c r="E1" s="1766"/>
      <c r="F1" s="1766"/>
      <c r="G1" s="1766"/>
      <c r="H1" s="1767"/>
      <c r="R1" s="1795" t="s">
        <v>590</v>
      </c>
      <c r="S1" s="1796"/>
      <c r="T1" s="1796"/>
      <c r="U1" s="1796"/>
      <c r="V1" s="1796"/>
      <c r="W1" s="1796"/>
      <c r="X1" s="1796"/>
      <c r="Y1" s="1796"/>
      <c r="Z1" s="614"/>
      <c r="AA1" s="614"/>
    </row>
    <row r="3" spans="1:29" ht="24" customHeight="1" x14ac:dyDescent="0.2">
      <c r="A3" s="71" t="s">
        <v>1</v>
      </c>
      <c r="B3" s="72"/>
      <c r="C3" s="72"/>
      <c r="D3" s="72"/>
      <c r="E3" s="72"/>
    </row>
    <row r="4" spans="1:29" ht="24" customHeight="1" x14ac:dyDescent="0.25">
      <c r="A4" s="823" t="s">
        <v>931</v>
      </c>
      <c r="B4" s="72"/>
      <c r="C4" s="72"/>
      <c r="D4" s="72"/>
      <c r="E4" s="72"/>
      <c r="H4" s="70" t="s">
        <v>3</v>
      </c>
    </row>
    <row r="5" spans="1:29" ht="30" customHeight="1" x14ac:dyDescent="0.2">
      <c r="A5" s="72"/>
      <c r="B5" s="72"/>
      <c r="C5" s="72"/>
      <c r="D5" s="72"/>
      <c r="E5" s="72"/>
      <c r="H5" s="1779" t="s">
        <v>1277</v>
      </c>
      <c r="I5" s="1779"/>
      <c r="J5" s="1779"/>
      <c r="K5" s="1779"/>
      <c r="L5" s="1779"/>
      <c r="M5" s="1779"/>
      <c r="N5" s="1779"/>
      <c r="O5" s="1779"/>
      <c r="P5" s="1779"/>
      <c r="Q5" s="1779"/>
      <c r="R5" s="1779"/>
      <c r="S5" s="1779"/>
      <c r="T5" s="1779"/>
      <c r="U5" s="1779"/>
      <c r="V5" s="1779"/>
      <c r="W5" s="1779"/>
      <c r="X5" s="1779"/>
      <c r="Y5" s="1779"/>
    </row>
    <row r="6" spans="1:29" ht="24" customHeight="1" x14ac:dyDescent="0.2">
      <c r="A6" s="72"/>
      <c r="B6" s="73" t="s">
        <v>2</v>
      </c>
      <c r="C6" s="72"/>
      <c r="D6" s="72"/>
      <c r="E6" s="72"/>
      <c r="H6" s="1779"/>
      <c r="I6" s="1779"/>
      <c r="J6" s="1779"/>
      <c r="K6" s="1779"/>
      <c r="L6" s="1779"/>
      <c r="M6" s="1779"/>
      <c r="N6" s="1779"/>
      <c r="O6" s="1779"/>
      <c r="P6" s="1779"/>
      <c r="Q6" s="1779"/>
      <c r="R6" s="1779"/>
      <c r="S6" s="1779"/>
      <c r="T6" s="1779"/>
      <c r="U6" s="1779"/>
      <c r="V6" s="1779"/>
      <c r="W6" s="1779"/>
      <c r="X6" s="1779"/>
      <c r="Y6" s="1779"/>
    </row>
    <row r="7" spans="1:29" ht="24" customHeight="1" x14ac:dyDescent="0.2">
      <c r="A7" s="72"/>
      <c r="B7" s="73"/>
      <c r="C7" s="73" t="s">
        <v>17</v>
      </c>
      <c r="D7" s="72"/>
      <c r="E7" s="72"/>
      <c r="H7" s="1779"/>
      <c r="I7" s="1779"/>
      <c r="J7" s="1779"/>
      <c r="K7" s="1779"/>
      <c r="L7" s="1779"/>
      <c r="M7" s="1779"/>
      <c r="N7" s="1779"/>
      <c r="O7" s="1779"/>
      <c r="P7" s="1779"/>
      <c r="Q7" s="1779"/>
      <c r="R7" s="1779"/>
      <c r="S7" s="1779"/>
      <c r="T7" s="1779"/>
      <c r="U7" s="1779"/>
      <c r="V7" s="1779"/>
      <c r="W7" s="1779"/>
      <c r="X7" s="1779"/>
      <c r="Y7" s="1779"/>
    </row>
    <row r="8" spans="1:29" ht="24" customHeight="1" x14ac:dyDescent="0.2">
      <c r="A8" s="72"/>
      <c r="B8" s="72"/>
      <c r="C8" s="1772" t="s">
        <v>5</v>
      </c>
      <c r="D8" s="1772"/>
      <c r="E8" s="1772"/>
      <c r="F8" s="9"/>
      <c r="G8" s="9"/>
      <c r="H8" s="1779"/>
      <c r="I8" s="1779"/>
      <c r="J8" s="1779"/>
      <c r="K8" s="1779"/>
      <c r="L8" s="1779"/>
      <c r="M8" s="1779"/>
      <c r="N8" s="1779"/>
      <c r="O8" s="1779"/>
      <c r="P8" s="1779"/>
      <c r="Q8" s="1779"/>
      <c r="R8" s="1779"/>
      <c r="S8" s="1779"/>
      <c r="T8" s="1779"/>
      <c r="U8" s="1779"/>
      <c r="V8" s="1779"/>
      <c r="W8" s="1779"/>
      <c r="X8" s="1779"/>
      <c r="Y8" s="1779"/>
    </row>
    <row r="9" spans="1:29" ht="24" customHeight="1" x14ac:dyDescent="0.2">
      <c r="A9" s="72"/>
      <c r="B9" s="73"/>
      <c r="C9" s="1773" t="s">
        <v>4</v>
      </c>
      <c r="D9" s="1773"/>
      <c r="E9" s="1773"/>
      <c r="F9" s="9"/>
      <c r="G9" s="9"/>
      <c r="H9" s="1779"/>
      <c r="I9" s="1779"/>
      <c r="J9" s="1779"/>
      <c r="K9" s="1779"/>
      <c r="L9" s="1779"/>
      <c r="M9" s="1779"/>
      <c r="N9" s="1779"/>
      <c r="O9" s="1779"/>
      <c r="P9" s="1779"/>
      <c r="Q9" s="1779"/>
      <c r="R9" s="1779"/>
      <c r="S9" s="1779"/>
      <c r="T9" s="1779"/>
      <c r="U9" s="1779"/>
      <c r="V9" s="1779"/>
      <c r="W9" s="1779"/>
      <c r="X9" s="1779"/>
      <c r="Y9" s="1779"/>
    </row>
    <row r="10" spans="1:29" ht="39.9" customHeight="1" x14ac:dyDescent="0.2">
      <c r="B10" s="9"/>
      <c r="C10" s="1771"/>
      <c r="D10" s="1771"/>
      <c r="E10" s="1771"/>
      <c r="F10" s="9"/>
      <c r="G10" s="9"/>
      <c r="H10" s="1779"/>
      <c r="I10" s="1779"/>
      <c r="J10" s="1779"/>
      <c r="K10" s="1779"/>
      <c r="L10" s="1779"/>
      <c r="M10" s="1779"/>
      <c r="N10" s="1779"/>
      <c r="O10" s="1779"/>
      <c r="P10" s="1779"/>
      <c r="Q10" s="1779"/>
      <c r="R10" s="1779"/>
      <c r="S10" s="1779"/>
      <c r="T10" s="1779"/>
      <c r="U10" s="1779"/>
      <c r="V10" s="1779"/>
      <c r="W10" s="1779"/>
      <c r="X10" s="1779"/>
      <c r="Y10" s="1779"/>
    </row>
    <row r="11" spans="1:29" ht="24" customHeight="1" x14ac:dyDescent="0.2">
      <c r="B11" s="1" t="s">
        <v>1295</v>
      </c>
      <c r="O11" s="38" t="s">
        <v>47</v>
      </c>
      <c r="Q11" s="4" t="s">
        <v>62</v>
      </c>
    </row>
    <row r="12" spans="1:29" ht="24" customHeight="1" x14ac:dyDescent="0.2">
      <c r="B12" s="1693" t="s">
        <v>16</v>
      </c>
      <c r="C12" s="1694"/>
      <c r="D12" s="1694"/>
      <c r="E12" s="1695"/>
      <c r="F12" s="1690">
        <f>'法人入力シート（要入力）'!$D$11</f>
        <v>2018</v>
      </c>
      <c r="G12" s="1752">
        <f>'法人入力シート（要入力）'!$E$11</f>
        <v>2019</v>
      </c>
      <c r="H12" s="1690">
        <f>'法人入力シート（要入力）'!$F$11</f>
        <v>2020</v>
      </c>
      <c r="I12" s="1749">
        <f>'法人入力シート（要入力）'!$G$11</f>
        <v>2021</v>
      </c>
      <c r="J12" s="1749">
        <f>'法人入力シート（要入力）'!$H$11</f>
        <v>2022</v>
      </c>
      <c r="K12" s="1789" t="str">
        <f>"増減
"&amp;$J$12&amp;"-"&amp;$F$12</f>
        <v>増減
2022-2018</v>
      </c>
      <c r="L12" s="1797" t="str">
        <f>"対"&amp;$F$12&amp;"年度
伸び率(%)"</f>
        <v>対2018年度
伸び率(%)</v>
      </c>
      <c r="M12" s="1746" t="s">
        <v>14</v>
      </c>
      <c r="N12" s="1786" t="s">
        <v>13</v>
      </c>
      <c r="O12" s="1786" t="s">
        <v>15</v>
      </c>
      <c r="P12" s="3"/>
      <c r="Q12" s="1783" t="s">
        <v>50</v>
      </c>
      <c r="R12" s="1780" t="s">
        <v>10</v>
      </c>
      <c r="S12" s="1774" t="s">
        <v>72</v>
      </c>
      <c r="T12" s="1758"/>
      <c r="U12" s="1746"/>
      <c r="V12" s="1792" t="s">
        <v>50</v>
      </c>
      <c r="W12" s="1758" t="s">
        <v>51</v>
      </c>
      <c r="X12" s="1759"/>
      <c r="Y12" s="1760"/>
      <c r="AA12" s="59"/>
      <c r="AB12" s="59"/>
      <c r="AC12" s="59"/>
    </row>
    <row r="13" spans="1:29" ht="24" customHeight="1" x14ac:dyDescent="0.2">
      <c r="B13" s="1696"/>
      <c r="C13" s="1697"/>
      <c r="D13" s="1697"/>
      <c r="E13" s="1698"/>
      <c r="F13" s="1691"/>
      <c r="G13" s="1691"/>
      <c r="H13" s="1691"/>
      <c r="I13" s="1750"/>
      <c r="J13" s="1750"/>
      <c r="K13" s="1790"/>
      <c r="L13" s="1798"/>
      <c r="M13" s="1747"/>
      <c r="N13" s="1787"/>
      <c r="O13" s="1787"/>
      <c r="P13" s="3"/>
      <c r="Q13" s="1784"/>
      <c r="R13" s="1781"/>
      <c r="S13" s="1775"/>
      <c r="T13" s="1776"/>
      <c r="U13" s="1747"/>
      <c r="V13" s="1793"/>
      <c r="W13" s="1761"/>
      <c r="X13" s="1761"/>
      <c r="Y13" s="1762"/>
      <c r="AA13" s="59"/>
      <c r="AB13" s="59"/>
      <c r="AC13" s="59"/>
    </row>
    <row r="14" spans="1:29" ht="24" customHeight="1" x14ac:dyDescent="0.2">
      <c r="B14" s="1699"/>
      <c r="C14" s="1700"/>
      <c r="D14" s="1700"/>
      <c r="E14" s="1701"/>
      <c r="F14" s="1692"/>
      <c r="G14" s="1692"/>
      <c r="H14" s="1692"/>
      <c r="I14" s="1751"/>
      <c r="J14" s="1751"/>
      <c r="K14" s="1791"/>
      <c r="L14" s="1799"/>
      <c r="M14" s="1748"/>
      <c r="N14" s="1788"/>
      <c r="O14" s="1788"/>
      <c r="Q14" s="1785"/>
      <c r="R14" s="1782"/>
      <c r="S14" s="1777"/>
      <c r="T14" s="1778"/>
      <c r="U14" s="1748"/>
      <c r="V14" s="1794"/>
      <c r="W14" s="1763"/>
      <c r="X14" s="1763"/>
      <c r="Y14" s="1764"/>
      <c r="AA14" s="59"/>
      <c r="AB14" s="59"/>
      <c r="AC14" s="59"/>
    </row>
    <row r="15" spans="1:29" ht="24" customHeight="1" x14ac:dyDescent="0.2">
      <c r="B15" s="1811" t="s">
        <v>891</v>
      </c>
      <c r="C15" s="1812"/>
      <c r="D15" s="1812"/>
      <c r="E15" s="1813"/>
      <c r="F15" s="1716" t="str">
        <f>IFERROR((ROUNDUP(F23/F19,3)),"－")</f>
        <v>－</v>
      </c>
      <c r="G15" s="1716" t="str">
        <f>IFERROR((ROUNDUP(G23/G19,3)),"－")</f>
        <v>－</v>
      </c>
      <c r="H15" s="1716" t="str">
        <f>IFERROR((ROUNDUP(H23/H19,3)),"－")</f>
        <v>－</v>
      </c>
      <c r="I15" s="1716" t="str">
        <f>IFERROR((ROUNDUP(I23/I19,3)),"－")</f>
        <v>－</v>
      </c>
      <c r="J15" s="1716" t="str">
        <f>IFERROR((ROUNDUP(J23/J19,3)),"－")</f>
        <v>－</v>
      </c>
      <c r="K15" s="1739" t="str">
        <f>IFERROR((J15-F15)*100,"－")</f>
        <v>－</v>
      </c>
      <c r="L15" s="1742"/>
      <c r="M15" s="1753" t="str">
        <f>IF(J15="－","－",IF(AND($I$15&lt;絶対評価シート!D17,$J$15&lt;絶対評価シート!F17),絶対評価シート!G17,IF(AND($I$15&gt;=絶対評価シート!C16,$J$15&lt;絶対評価シート!F16),絶対評価シート!G16,IF(AND($J$15&gt;=絶対評価シート!E15,$J$15&lt;絶対評価シート!F15),絶対評価シート!G15,IF(AND($I$15&lt;絶対評価シート!D14,$J$15&gt;=絶対評価シート!E14),絶対評価シート!G14,IF(AND($I$15&gt;=絶対評価シート!C13,$J$15&gt;=絶対評価シート!E13),絶対評価シート!G13))))))</f>
        <v>－</v>
      </c>
      <c r="N15" s="1706" t="str">
        <f>IFERROR(LOOKUP($K$15/100,趨勢評価!$C$15:$C$19,趨勢評価!$I$15:$I$19),"－")</f>
        <v>－</v>
      </c>
      <c r="O15" s="1702" t="str">
        <f ca="1">IFERROR(OFFSET(INDEX(Y15:Y24,MATCH(J15,Y15:Y24,-1),1),0,-3),"－")</f>
        <v>－</v>
      </c>
      <c r="Q15" s="1715">
        <v>10</v>
      </c>
      <c r="R15" s="1727" t="s">
        <v>66</v>
      </c>
      <c r="S15" s="1721" t="s">
        <v>71</v>
      </c>
      <c r="T15" s="1722"/>
      <c r="U15" s="1723"/>
      <c r="V15" s="79">
        <v>10</v>
      </c>
      <c r="W15" s="784">
        <f>IF(OR('法人入力シート（要入力）'!$E$5="",'法人入力シート（要入力）'!$E$5="大学法人"),大学法人!AB8,短大法人!AB8)</f>
        <v>0.124</v>
      </c>
      <c r="X15" s="785" t="s">
        <v>709</v>
      </c>
      <c r="Y15" s="1127">
        <v>1000</v>
      </c>
      <c r="Z15" s="651"/>
      <c r="AA15" s="63"/>
      <c r="AB15" s="64"/>
      <c r="AC15" s="65"/>
    </row>
    <row r="16" spans="1:29" ht="24" customHeight="1" x14ac:dyDescent="0.2">
      <c r="B16" s="1814"/>
      <c r="C16" s="1815"/>
      <c r="D16" s="1815"/>
      <c r="E16" s="1816"/>
      <c r="F16" s="1717"/>
      <c r="G16" s="1717"/>
      <c r="H16" s="1717"/>
      <c r="I16" s="1717"/>
      <c r="J16" s="1717"/>
      <c r="K16" s="1740"/>
      <c r="L16" s="1743"/>
      <c r="M16" s="1754"/>
      <c r="N16" s="1707"/>
      <c r="O16" s="1703"/>
      <c r="Q16" s="1715"/>
      <c r="R16" s="1724"/>
      <c r="S16" s="1724"/>
      <c r="T16" s="1725"/>
      <c r="U16" s="1726"/>
      <c r="V16" s="80">
        <v>9</v>
      </c>
      <c r="W16" s="787">
        <f>IF(OR('法人入力シート（要入力）'!$E$5="",'法人入力シート（要入力）'!$E$5="大学法人"),大学法人!Y8,短大法人!Y8)</f>
        <v>8.5000000000000006E-2</v>
      </c>
      <c r="X16" s="788" t="s">
        <v>709</v>
      </c>
      <c r="Y16" s="789">
        <f>IF(OR('法人入力シート（要入力）'!$E$5="",'法人入力シート（要入力）'!$E$5="大学法人"),大学法人!AA8,短大法人!AA8)</f>
        <v>0.123</v>
      </c>
      <c r="Z16" s="651"/>
      <c r="AA16" s="63"/>
      <c r="AB16" s="64"/>
      <c r="AC16" s="65"/>
    </row>
    <row r="17" spans="2:29" ht="24" customHeight="1" x14ac:dyDescent="0.2">
      <c r="B17" s="1814"/>
      <c r="C17" s="1815"/>
      <c r="D17" s="1815"/>
      <c r="E17" s="1816"/>
      <c r="F17" s="1717"/>
      <c r="G17" s="1717"/>
      <c r="H17" s="1717"/>
      <c r="I17" s="1717"/>
      <c r="J17" s="1717"/>
      <c r="K17" s="1740"/>
      <c r="L17" s="1743"/>
      <c r="M17" s="1754"/>
      <c r="N17" s="1707"/>
      <c r="O17" s="1703"/>
      <c r="Q17" s="1705">
        <v>8</v>
      </c>
      <c r="R17" s="1721" t="s">
        <v>67</v>
      </c>
      <c r="S17" s="1721" t="s">
        <v>73</v>
      </c>
      <c r="T17" s="1722"/>
      <c r="U17" s="1723"/>
      <c r="V17" s="79">
        <v>8</v>
      </c>
      <c r="W17" s="784">
        <f>IF(OR('法人入力シート（要入力）'!$E$5="",'法人入力シート（要入力）'!$E$5="大学法人"),大学法人!V8,短大法人!V8)</f>
        <v>5.6000000000000001E-2</v>
      </c>
      <c r="X17" s="785" t="s">
        <v>709</v>
      </c>
      <c r="Y17" s="790">
        <f>IF(OR('法人入力シート（要入力）'!$E$5="",'法人入力シート（要入力）'!$E$5="大学法人"),大学法人!X8,短大法人!X8)</f>
        <v>8.4000000000000005E-2</v>
      </c>
      <c r="Z17" s="651"/>
      <c r="AA17" s="63"/>
      <c r="AB17" s="64"/>
      <c r="AC17" s="65"/>
    </row>
    <row r="18" spans="2:29" ht="24" customHeight="1" x14ac:dyDescent="0.2">
      <c r="B18" s="1814"/>
      <c r="C18" s="1815"/>
      <c r="D18" s="1815"/>
      <c r="E18" s="1816"/>
      <c r="F18" s="1718"/>
      <c r="G18" s="1718"/>
      <c r="H18" s="1718"/>
      <c r="I18" s="1718"/>
      <c r="J18" s="1718"/>
      <c r="K18" s="1741"/>
      <c r="L18" s="1744"/>
      <c r="M18" s="1754"/>
      <c r="N18" s="1707"/>
      <c r="O18" s="1703"/>
      <c r="Q18" s="1705"/>
      <c r="R18" s="1724"/>
      <c r="S18" s="1724"/>
      <c r="T18" s="1725"/>
      <c r="U18" s="1726"/>
      <c r="V18" s="80">
        <v>7</v>
      </c>
      <c r="W18" s="787">
        <f>IF(OR('法人入力シート（要入力）'!$E$5="",'法人入力シート（要入力）'!$E$5="大学法人"),大学法人!S8,短大法人!S8)</f>
        <v>3.9E-2</v>
      </c>
      <c r="X18" s="788" t="s">
        <v>709</v>
      </c>
      <c r="Y18" s="789">
        <f>IF(OR('法人入力シート（要入力）'!$E$5="",'法人入力シート（要入力）'!$E$5="大学法人"),大学法人!U8,短大法人!U8)</f>
        <v>5.5E-2</v>
      </c>
      <c r="Z18" s="651"/>
      <c r="AA18" s="63"/>
      <c r="AB18" s="64"/>
      <c r="AC18" s="65"/>
    </row>
    <row r="19" spans="2:29" ht="24" customHeight="1" x14ac:dyDescent="0.2">
      <c r="B19" s="6"/>
      <c r="C19" s="1800" t="s">
        <v>892</v>
      </c>
      <c r="D19" s="1801"/>
      <c r="E19" s="1802"/>
      <c r="F19" s="1719">
        <f>IFERROR('法人入力シート（要入力）'!D20,"－")</f>
        <v>0</v>
      </c>
      <c r="G19" s="1719">
        <f>IFERROR('法人入力シート（要入力）'!E20,"－")</f>
        <v>0</v>
      </c>
      <c r="H19" s="1719">
        <f>IFERROR('法人入力シート（要入力）'!F20,"－")</f>
        <v>0</v>
      </c>
      <c r="I19" s="1719">
        <f>IFERROR('法人入力シート（要入力）'!G20,"－")</f>
        <v>0</v>
      </c>
      <c r="J19" s="1719">
        <f>IFERROR('法人入力シート（要入力）'!H20,"－")</f>
        <v>0</v>
      </c>
      <c r="K19" s="1709">
        <f>IFERROR((J19-F19),"－")</f>
        <v>0</v>
      </c>
      <c r="L19" s="1712" t="str">
        <f>IF(OR(F19="－",F19=0,J19="－",J19=0),"－",(IF(AND(F19&lt;0,J19&lt;0),(J19-F19)/F19*-1,IF(AND(F19&lt;0,J19&gt;0),(J19-F19)/F19*-1,(J19-F19)/F19))))</f>
        <v>－</v>
      </c>
      <c r="M19" s="1754"/>
      <c r="N19" s="1707"/>
      <c r="O19" s="1703"/>
      <c r="Q19" s="1705">
        <v>6</v>
      </c>
      <c r="R19" s="1727" t="s">
        <v>68</v>
      </c>
      <c r="S19" s="1727" t="s">
        <v>74</v>
      </c>
      <c r="T19" s="1722"/>
      <c r="U19" s="1723"/>
      <c r="V19" s="79">
        <v>6</v>
      </c>
      <c r="W19" s="784">
        <f>IF(OR('法人入力シート（要入力）'!$E$5="",'法人入力シート（要入力）'!$E$5="大学法人"),大学法人!P8,短大法人!P8)</f>
        <v>0.02</v>
      </c>
      <c r="X19" s="785" t="s">
        <v>709</v>
      </c>
      <c r="Y19" s="786">
        <f>IF(OR('法人入力シート（要入力）'!$E$5="",'法人入力シート（要入力）'!$E$5="大学法人"),大学法人!R8,短大法人!R8)</f>
        <v>3.7999999999999999E-2</v>
      </c>
      <c r="Z19" s="651"/>
      <c r="AA19" s="63"/>
      <c r="AB19" s="64"/>
      <c r="AC19" s="65"/>
    </row>
    <row r="20" spans="2:29" ht="24" customHeight="1" x14ac:dyDescent="0.2">
      <c r="B20" s="6"/>
      <c r="C20" s="1803"/>
      <c r="D20" s="1804"/>
      <c r="E20" s="1805"/>
      <c r="F20" s="1720"/>
      <c r="G20" s="1720"/>
      <c r="H20" s="1720"/>
      <c r="I20" s="1720"/>
      <c r="J20" s="1720"/>
      <c r="K20" s="1710"/>
      <c r="L20" s="1713"/>
      <c r="M20" s="1754"/>
      <c r="N20" s="1707"/>
      <c r="O20" s="1703"/>
      <c r="Q20" s="1705"/>
      <c r="R20" s="1724"/>
      <c r="S20" s="1724"/>
      <c r="T20" s="1725"/>
      <c r="U20" s="1726"/>
      <c r="V20" s="80">
        <v>5</v>
      </c>
      <c r="W20" s="787">
        <f>IF(OR('法人入力シート（要入力）'!$E$5="",'法人入力シート（要入力）'!$E$5="大学法人"),大学法人!M8,短大法人!M8)</f>
        <v>2E-3</v>
      </c>
      <c r="X20" s="788" t="s">
        <v>709</v>
      </c>
      <c r="Y20" s="789">
        <f>IF(OR('法人入力シート（要入力）'!$E$5="",'法人入力シート（要入力）'!$E$5="大学法人"),大学法人!O8,短大法人!O8)</f>
        <v>1.9E-2</v>
      </c>
      <c r="Z20" s="651"/>
      <c r="AA20" s="63"/>
      <c r="AB20" s="78"/>
      <c r="AC20" s="65"/>
    </row>
    <row r="21" spans="2:29" ht="24" customHeight="1" x14ac:dyDescent="0.2">
      <c r="B21" s="6"/>
      <c r="C21" s="1800" t="s">
        <v>893</v>
      </c>
      <c r="D21" s="1801"/>
      <c r="E21" s="1802"/>
      <c r="F21" s="1756">
        <f>IFERROR('法人入力シート（要入力）'!D21,"－")</f>
        <v>0</v>
      </c>
      <c r="G21" s="1756">
        <f>IFERROR('法人入力シート（要入力）'!E21,"－")</f>
        <v>0</v>
      </c>
      <c r="H21" s="1756">
        <f>IFERROR('法人入力シート（要入力）'!F21,"－")</f>
        <v>0</v>
      </c>
      <c r="I21" s="1756">
        <f>IFERROR('法人入力シート（要入力）'!G21,"－")</f>
        <v>0</v>
      </c>
      <c r="J21" s="1734">
        <f>IFERROR('法人入力シート（要入力）'!H21,"－")</f>
        <v>0</v>
      </c>
      <c r="K21" s="1709">
        <f>IFERROR((J21-F21),"－")</f>
        <v>0</v>
      </c>
      <c r="L21" s="1714" t="str">
        <f t="shared" ref="L21" si="0">IF(OR(F21="－",F21=0,J21="－",J21=0),"－",(IF(AND(F21&lt;0,J21&lt;0),(J21-F21)/F21*-1,IF(AND(F21&lt;0,J21&gt;0),(J21-F21)/F21*-1,(J21-F21)/F21))))</f>
        <v>－</v>
      </c>
      <c r="M21" s="1754"/>
      <c r="N21" s="1707"/>
      <c r="O21" s="1703"/>
      <c r="Q21" s="1705">
        <v>4</v>
      </c>
      <c r="R21" s="1721" t="s">
        <v>69</v>
      </c>
      <c r="S21" s="1721" t="s">
        <v>75</v>
      </c>
      <c r="T21" s="1722"/>
      <c r="U21" s="1723"/>
      <c r="V21" s="79">
        <v>4</v>
      </c>
      <c r="W21" s="784">
        <f>IF(OR('法人入力シート（要入力）'!$E$5="",'法人入力シート（要入力）'!$E$5="大学法人"),大学法人!J8,短大法人!J8)</f>
        <v>-3.3000000000000002E-2</v>
      </c>
      <c r="X21" s="785" t="s">
        <v>709</v>
      </c>
      <c r="Y21" s="786">
        <f>IF(OR('法人入力シート（要入力）'!$E$5="",'法人入力シート（要入力）'!$E$5="大学法人"),大学法人!L8,短大法人!L8)</f>
        <v>1E-3</v>
      </c>
      <c r="Z21" s="652"/>
      <c r="AA21" s="63"/>
      <c r="AB21" s="64"/>
      <c r="AC21" s="65"/>
    </row>
    <row r="22" spans="2:29" ht="24" customHeight="1" x14ac:dyDescent="0.2">
      <c r="B22" s="6"/>
      <c r="C22" s="1803"/>
      <c r="D22" s="1804"/>
      <c r="E22" s="1805"/>
      <c r="F22" s="1757"/>
      <c r="G22" s="1757"/>
      <c r="H22" s="1757"/>
      <c r="I22" s="1757"/>
      <c r="J22" s="1735"/>
      <c r="K22" s="1710"/>
      <c r="L22" s="1713"/>
      <c r="M22" s="1754"/>
      <c r="N22" s="1707"/>
      <c r="O22" s="1703"/>
      <c r="Q22" s="1705"/>
      <c r="R22" s="1724"/>
      <c r="S22" s="1724"/>
      <c r="T22" s="1725"/>
      <c r="U22" s="1726"/>
      <c r="V22" s="80">
        <v>3</v>
      </c>
      <c r="W22" s="787">
        <f>IF(OR('法人入力シート（要入力）'!$E$5="",'法人入力シート（要入力）'!$E$5="大学法人"),大学法人!G8,短大法人!G8)</f>
        <v>-7.9000000000000001E-2</v>
      </c>
      <c r="X22" s="788" t="s">
        <v>709</v>
      </c>
      <c r="Y22" s="789">
        <f>IF(OR('法人入力シート（要入力）'!$E$5="",'法人入力シート（要入力）'!$E$5="大学法人"),大学法人!I8,短大法人!I8)</f>
        <v>-3.4000000000000002E-2</v>
      </c>
      <c r="Z22" s="651"/>
      <c r="AA22" s="63"/>
      <c r="AB22" s="64"/>
      <c r="AC22" s="65"/>
    </row>
    <row r="23" spans="2:29" ht="24" customHeight="1" x14ac:dyDescent="0.2">
      <c r="B23" s="1809"/>
      <c r="C23" s="1800" t="s">
        <v>894</v>
      </c>
      <c r="D23" s="1801"/>
      <c r="E23" s="1802"/>
      <c r="F23" s="1736">
        <f>IFERROR(F19-F21,"－")</f>
        <v>0</v>
      </c>
      <c r="G23" s="1736">
        <f>IFERROR(G19-G21,"－")</f>
        <v>0</v>
      </c>
      <c r="H23" s="1736">
        <f>IFERROR(H19-H21,"－")</f>
        <v>0</v>
      </c>
      <c r="I23" s="1736">
        <f>IFERROR(I19-I21,"－")</f>
        <v>0</v>
      </c>
      <c r="J23" s="1736">
        <f>IFERROR(J19-J21,"－")</f>
        <v>0</v>
      </c>
      <c r="K23" s="1709">
        <f>IFERROR((J23-F23),"－")</f>
        <v>0</v>
      </c>
      <c r="L23" s="1714" t="str">
        <f t="shared" ref="L23" si="1">IF(OR(F23="－",F23=0,J23="－",J23=0),"－",(IF(AND(F23&lt;0,J23&lt;0),(J23-F23)/F23*-1,IF(AND(F23&lt;0,J23&gt;0),(J23-F23)/F23*-1,(J23-F23)/F23))))</f>
        <v>－</v>
      </c>
      <c r="M23" s="1754"/>
      <c r="N23" s="1707"/>
      <c r="O23" s="1703"/>
      <c r="Q23" s="1705">
        <v>2</v>
      </c>
      <c r="R23" s="1728" t="s">
        <v>70</v>
      </c>
      <c r="S23" s="1728" t="s">
        <v>76</v>
      </c>
      <c r="T23" s="1729"/>
      <c r="U23" s="1730"/>
      <c r="V23" s="79">
        <v>2</v>
      </c>
      <c r="W23" s="791">
        <f>IF(OR('法人入力シート（要入力）'!$E$5="",'法人入力シート（要入力）'!$E$5="大学法人"),大学法人!D8,短大法人!D8)</f>
        <v>-0.13400000000000001</v>
      </c>
      <c r="X23" s="785" t="s">
        <v>709</v>
      </c>
      <c r="Y23" s="792">
        <f>IF(OR('法人入力シート（要入力）'!$E$5="",'法人入力シート（要入力）'!$E$5="大学法人"),大学法人!F8,短大法人!F8)</f>
        <v>-0.08</v>
      </c>
      <c r="Z23" s="651"/>
      <c r="AA23" s="63"/>
      <c r="AB23" s="64"/>
      <c r="AC23" s="65"/>
    </row>
    <row r="24" spans="2:29" ht="24" customHeight="1" x14ac:dyDescent="0.2">
      <c r="B24" s="1810"/>
      <c r="C24" s="1806"/>
      <c r="D24" s="1807"/>
      <c r="E24" s="1808"/>
      <c r="F24" s="1745"/>
      <c r="G24" s="1737"/>
      <c r="H24" s="1745"/>
      <c r="I24" s="1745"/>
      <c r="J24" s="1745"/>
      <c r="K24" s="1711"/>
      <c r="L24" s="1738"/>
      <c r="M24" s="1755"/>
      <c r="N24" s="1708"/>
      <c r="O24" s="1704"/>
      <c r="Q24" s="1705"/>
      <c r="R24" s="1731"/>
      <c r="S24" s="1731"/>
      <c r="T24" s="1732"/>
      <c r="U24" s="1733"/>
      <c r="V24" s="80">
        <v>1</v>
      </c>
      <c r="W24" s="793"/>
      <c r="X24" s="788" t="s">
        <v>709</v>
      </c>
      <c r="Y24" s="789">
        <f>IF(OR('法人入力シート（要入力）'!$E$5="",'法人入力シート（要入力）'!$E$5="大学法人"),大学法人!C8,短大法人!C8)</f>
        <v>-0.13500000000000001</v>
      </c>
      <c r="Z24" s="651"/>
      <c r="AA24" s="63"/>
      <c r="AB24" s="64"/>
      <c r="AC24" s="65"/>
    </row>
    <row r="25" spans="2:29" ht="24" customHeight="1" x14ac:dyDescent="0.2">
      <c r="M25" s="59"/>
      <c r="N25" s="59"/>
    </row>
    <row r="26" spans="2:29" ht="24" customHeight="1" x14ac:dyDescent="0.2">
      <c r="M26" s="60"/>
      <c r="N26" s="59"/>
    </row>
  </sheetData>
  <mergeCells count="74">
    <mergeCell ref="R21:R22"/>
    <mergeCell ref="R23:R24"/>
    <mergeCell ref="R17:R18"/>
    <mergeCell ref="R19:R20"/>
    <mergeCell ref="R15:R16"/>
    <mergeCell ref="C19:E20"/>
    <mergeCell ref="C21:E22"/>
    <mergeCell ref="C23:E24"/>
    <mergeCell ref="B23:B24"/>
    <mergeCell ref="B15:E18"/>
    <mergeCell ref="W12:Y14"/>
    <mergeCell ref="D1:H1"/>
    <mergeCell ref="A1:C1"/>
    <mergeCell ref="C10:E10"/>
    <mergeCell ref="C8:E8"/>
    <mergeCell ref="C9:E9"/>
    <mergeCell ref="S12:U14"/>
    <mergeCell ref="H5:Y10"/>
    <mergeCell ref="R12:R14"/>
    <mergeCell ref="Q12:Q14"/>
    <mergeCell ref="O12:O14"/>
    <mergeCell ref="N12:N14"/>
    <mergeCell ref="K12:K14"/>
    <mergeCell ref="V12:V14"/>
    <mergeCell ref="R1:Y1"/>
    <mergeCell ref="L12:L14"/>
    <mergeCell ref="F19:F20"/>
    <mergeCell ref="M12:M14"/>
    <mergeCell ref="G15:G18"/>
    <mergeCell ref="H15:H18"/>
    <mergeCell ref="I15:I18"/>
    <mergeCell ref="J15:J18"/>
    <mergeCell ref="J12:J14"/>
    <mergeCell ref="I12:I14"/>
    <mergeCell ref="G12:G14"/>
    <mergeCell ref="M15:M24"/>
    <mergeCell ref="F23:F24"/>
    <mergeCell ref="G21:G22"/>
    <mergeCell ref="H21:H22"/>
    <mergeCell ref="F21:F22"/>
    <mergeCell ref="H23:H24"/>
    <mergeCell ref="I21:I22"/>
    <mergeCell ref="J21:J22"/>
    <mergeCell ref="G23:G24"/>
    <mergeCell ref="H12:H14"/>
    <mergeCell ref="L23:L24"/>
    <mergeCell ref="K15:K18"/>
    <mergeCell ref="L15:L18"/>
    <mergeCell ref="I23:I24"/>
    <mergeCell ref="J23:J24"/>
    <mergeCell ref="G19:G20"/>
    <mergeCell ref="H19:H20"/>
    <mergeCell ref="I19:I20"/>
    <mergeCell ref="S15:U16"/>
    <mergeCell ref="S17:U18"/>
    <mergeCell ref="S19:U20"/>
    <mergeCell ref="S21:U22"/>
    <mergeCell ref="S23:U24"/>
    <mergeCell ref="F12:F14"/>
    <mergeCell ref="B12:E14"/>
    <mergeCell ref="O15:O24"/>
    <mergeCell ref="Q23:Q24"/>
    <mergeCell ref="Q21:Q22"/>
    <mergeCell ref="N15:N24"/>
    <mergeCell ref="K19:K20"/>
    <mergeCell ref="K21:K22"/>
    <mergeCell ref="K23:K24"/>
    <mergeCell ref="L19:L20"/>
    <mergeCell ref="L21:L22"/>
    <mergeCell ref="Q19:Q20"/>
    <mergeCell ref="Q17:Q18"/>
    <mergeCell ref="Q15:Q16"/>
    <mergeCell ref="F15:F18"/>
    <mergeCell ref="J19:J20"/>
  </mergeCells>
  <phoneticPr fontId="1"/>
  <conditionalFormatting sqref="S23:U24">
    <cfRule type="expression" dxfId="547" priority="21">
      <formula>$N$15=2</formula>
    </cfRule>
  </conditionalFormatting>
  <conditionalFormatting sqref="S21:U22">
    <cfRule type="expression" dxfId="546" priority="20">
      <formula>$N$15=4</formula>
    </cfRule>
  </conditionalFormatting>
  <conditionalFormatting sqref="S19:U20">
    <cfRule type="expression" dxfId="545" priority="19">
      <formula>$N$15=6</formula>
    </cfRule>
  </conditionalFormatting>
  <conditionalFormatting sqref="S17:U18">
    <cfRule type="expression" dxfId="544" priority="18">
      <formula>$N$15=8</formula>
    </cfRule>
  </conditionalFormatting>
  <conditionalFormatting sqref="S15:U16">
    <cfRule type="expression" dxfId="543" priority="17">
      <formula>$N$15=10</formula>
    </cfRule>
  </conditionalFormatting>
  <conditionalFormatting sqref="R23:R24">
    <cfRule type="expression" dxfId="542" priority="16">
      <formula>$M$15=2</formula>
    </cfRule>
  </conditionalFormatting>
  <conditionalFormatting sqref="R21:R22">
    <cfRule type="expression" dxfId="541" priority="15">
      <formula>$M$15=4</formula>
    </cfRule>
  </conditionalFormatting>
  <conditionalFormatting sqref="R19:R20">
    <cfRule type="expression" dxfId="540" priority="14">
      <formula>$M$15=6</formula>
    </cfRule>
  </conditionalFormatting>
  <conditionalFormatting sqref="R17:R18">
    <cfRule type="expression" dxfId="539" priority="13">
      <formula>$M$15=8</formula>
    </cfRule>
  </conditionalFormatting>
  <conditionalFormatting sqref="R15:R16">
    <cfRule type="expression" dxfId="538" priority="12">
      <formula>$M$15=10</formula>
    </cfRule>
  </conditionalFormatting>
  <conditionalFormatting sqref="W24:Y24">
    <cfRule type="expression" dxfId="537" priority="2">
      <formula>$O$15=1</formula>
    </cfRule>
  </conditionalFormatting>
  <conditionalFormatting sqref="W15:Y15">
    <cfRule type="expression" dxfId="536" priority="11">
      <formula>$O$15=10</formula>
    </cfRule>
  </conditionalFormatting>
  <conditionalFormatting sqref="W16:Y16">
    <cfRule type="expression" dxfId="535" priority="10">
      <formula>$O$15=9</formula>
    </cfRule>
  </conditionalFormatting>
  <conditionalFormatting sqref="W17:Y17">
    <cfRule type="expression" dxfId="534" priority="9">
      <formula>$O$15=8</formula>
    </cfRule>
  </conditionalFormatting>
  <conditionalFormatting sqref="W18:Y18">
    <cfRule type="expression" dxfId="533" priority="8">
      <formula>$O$15=7</formula>
    </cfRule>
  </conditionalFormatting>
  <conditionalFormatting sqref="W19:Y19">
    <cfRule type="expression" dxfId="532" priority="7">
      <formula>$O$15=6</formula>
    </cfRule>
  </conditionalFormatting>
  <conditionalFormatting sqref="W20:Y20">
    <cfRule type="expression" dxfId="531" priority="6">
      <formula>$O$15=5</formula>
    </cfRule>
  </conditionalFormatting>
  <conditionalFormatting sqref="W21:Y21">
    <cfRule type="expression" dxfId="530" priority="5">
      <formula>$O$15=4</formula>
    </cfRule>
  </conditionalFormatting>
  <conditionalFormatting sqref="W22:Y22">
    <cfRule type="expression" dxfId="529" priority="4">
      <formula>$O$15=3</formula>
    </cfRule>
  </conditionalFormatting>
  <conditionalFormatting sqref="W23:Y23">
    <cfRule type="expression" dxfId="528" priority="3">
      <formula>$O$15=2</formula>
    </cfRule>
  </conditionalFormatting>
  <conditionalFormatting sqref="Y15">
    <cfRule type="expression" dxfId="527" priority="1">
      <formula>$O$15=10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ECFF"/>
  </sheetPr>
  <dimension ref="A1:AA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77734375" style="2" customWidth="1"/>
    <col min="21" max="21" width="5.6640625" style="1" customWidth="1"/>
    <col min="22" max="22" width="3.44140625" style="1" bestFit="1" customWidth="1"/>
    <col min="23" max="23" width="5.109375" style="1" customWidth="1"/>
    <col min="24" max="24" width="3.77734375" style="1" customWidth="1"/>
    <col min="25" max="25" width="5.109375" style="1" customWidth="1"/>
    <col min="26" max="16384" width="10.6640625" style="1"/>
  </cols>
  <sheetData>
    <row r="1" spans="1:27"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7" ht="24"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7"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823" t="s">
        <v>931</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5">
      <c r="A5" s="72"/>
      <c r="B5" s="72"/>
      <c r="C5" s="72"/>
      <c r="D5" s="72"/>
      <c r="E5" s="72"/>
      <c r="F5" s="72"/>
      <c r="G5" s="72"/>
      <c r="H5" s="82" t="s">
        <v>3</v>
      </c>
      <c r="I5" s="72"/>
      <c r="J5" s="72"/>
      <c r="K5" s="72"/>
      <c r="L5" s="72"/>
      <c r="M5" s="72"/>
      <c r="N5" s="72"/>
      <c r="O5" s="72"/>
      <c r="P5" s="72"/>
      <c r="Q5" s="72"/>
      <c r="R5" s="81"/>
      <c r="S5" s="72"/>
      <c r="T5" s="72"/>
      <c r="U5" s="81"/>
      <c r="V5" s="72"/>
      <c r="W5" s="72"/>
      <c r="X5" s="72"/>
      <c r="Y5" s="72"/>
    </row>
    <row r="6" spans="1:27" ht="24" customHeight="1" x14ac:dyDescent="0.2">
      <c r="A6" s="72"/>
      <c r="B6" s="73" t="s">
        <v>30</v>
      </c>
      <c r="C6" s="72"/>
      <c r="D6" s="72"/>
      <c r="E6" s="72"/>
      <c r="F6" s="72"/>
      <c r="G6" s="72"/>
      <c r="H6" s="1826" t="s">
        <v>1262</v>
      </c>
      <c r="I6" s="1826"/>
      <c r="J6" s="1826"/>
      <c r="K6" s="1826"/>
      <c r="L6" s="1826"/>
      <c r="M6" s="1826"/>
      <c r="N6" s="1826"/>
      <c r="O6" s="1826"/>
      <c r="P6" s="1826"/>
      <c r="Q6" s="1826"/>
      <c r="R6" s="1826"/>
      <c r="S6" s="1826"/>
      <c r="T6" s="1826"/>
      <c r="U6" s="1826"/>
      <c r="V6" s="1826"/>
      <c r="W6" s="1826"/>
      <c r="X6" s="1826"/>
      <c r="Y6" s="1826"/>
    </row>
    <row r="7" spans="1:27" ht="24" customHeight="1" x14ac:dyDescent="0.2">
      <c r="A7" s="72"/>
      <c r="B7" s="73"/>
      <c r="C7" s="73" t="s">
        <v>17</v>
      </c>
      <c r="D7" s="72"/>
      <c r="E7" s="72"/>
      <c r="F7" s="72"/>
      <c r="G7" s="72"/>
      <c r="H7" s="1826"/>
      <c r="I7" s="1826"/>
      <c r="J7" s="1826"/>
      <c r="K7" s="1826"/>
      <c r="L7" s="1826"/>
      <c r="M7" s="1826"/>
      <c r="N7" s="1826"/>
      <c r="O7" s="1826"/>
      <c r="P7" s="1826"/>
      <c r="Q7" s="1826"/>
      <c r="R7" s="1826"/>
      <c r="S7" s="1826"/>
      <c r="T7" s="1826"/>
      <c r="U7" s="1826"/>
      <c r="V7" s="1826"/>
      <c r="W7" s="1826"/>
      <c r="X7" s="1826"/>
      <c r="Y7" s="1826"/>
    </row>
    <row r="8" spans="1:27" ht="24" customHeight="1" x14ac:dyDescent="0.2">
      <c r="A8" s="72"/>
      <c r="B8" s="72"/>
      <c r="C8" s="1772" t="s">
        <v>31</v>
      </c>
      <c r="D8" s="1772"/>
      <c r="E8" s="1772"/>
      <c r="F8" s="73"/>
      <c r="G8" s="73"/>
      <c r="H8" s="1826"/>
      <c r="I8" s="1826"/>
      <c r="J8" s="1826"/>
      <c r="K8" s="1826"/>
      <c r="L8" s="1826"/>
      <c r="M8" s="1826"/>
      <c r="N8" s="1826"/>
      <c r="O8" s="1826"/>
      <c r="P8" s="1826"/>
      <c r="Q8" s="1826"/>
      <c r="R8" s="1826"/>
      <c r="S8" s="1826"/>
      <c r="T8" s="1826"/>
      <c r="U8" s="1826"/>
      <c r="V8" s="1826"/>
      <c r="W8" s="1826"/>
      <c r="X8" s="1826"/>
      <c r="Y8" s="1826"/>
    </row>
    <row r="9" spans="1:27" ht="24" customHeight="1" x14ac:dyDescent="0.2">
      <c r="A9" s="72"/>
      <c r="B9" s="73"/>
      <c r="C9" s="1773" t="s">
        <v>4</v>
      </c>
      <c r="D9" s="1773"/>
      <c r="E9" s="1773"/>
      <c r="F9" s="73"/>
      <c r="G9" s="73"/>
      <c r="H9" s="1826"/>
      <c r="I9" s="1826"/>
      <c r="J9" s="1826"/>
      <c r="K9" s="1826"/>
      <c r="L9" s="1826"/>
      <c r="M9" s="1826"/>
      <c r="N9" s="1826"/>
      <c r="O9" s="1826"/>
      <c r="P9" s="1826"/>
      <c r="Q9" s="1826"/>
      <c r="R9" s="1826"/>
      <c r="S9" s="1826"/>
      <c r="T9" s="1826"/>
      <c r="U9" s="1826"/>
      <c r="V9" s="1826"/>
      <c r="W9" s="1826"/>
      <c r="X9" s="1826"/>
      <c r="Y9" s="1826"/>
    </row>
    <row r="10" spans="1:27" ht="24" customHeight="1" x14ac:dyDescent="0.2">
      <c r="A10" s="72"/>
      <c r="B10" s="73"/>
      <c r="C10" s="1825"/>
      <c r="D10" s="1825"/>
      <c r="E10" s="1825"/>
      <c r="F10" s="73"/>
      <c r="G10" s="73"/>
      <c r="H10" s="1826"/>
      <c r="I10" s="1826"/>
      <c r="J10" s="1826"/>
      <c r="K10" s="1826"/>
      <c r="L10" s="1826"/>
      <c r="M10" s="1826"/>
      <c r="N10" s="1826"/>
      <c r="O10" s="1826"/>
      <c r="P10" s="1826"/>
      <c r="Q10" s="1826"/>
      <c r="R10" s="1826"/>
      <c r="S10" s="1826"/>
      <c r="T10" s="1826"/>
      <c r="U10" s="1826"/>
      <c r="V10" s="1826"/>
      <c r="W10" s="1826"/>
      <c r="X10" s="1826"/>
      <c r="Y10" s="1826"/>
    </row>
    <row r="11" spans="1:27" ht="24" customHeight="1" x14ac:dyDescent="0.2">
      <c r="B11" s="73"/>
      <c r="C11" s="83"/>
      <c r="D11" s="83"/>
      <c r="E11" s="83"/>
      <c r="F11" s="73"/>
      <c r="G11" s="73"/>
      <c r="H11" s="84"/>
      <c r="I11" s="84"/>
      <c r="J11" s="84"/>
      <c r="K11" s="84"/>
      <c r="L11" s="84"/>
      <c r="M11" s="84"/>
      <c r="N11" s="84"/>
      <c r="O11" s="84"/>
      <c r="P11" s="84"/>
      <c r="Q11" s="84"/>
      <c r="R11" s="84"/>
      <c r="S11" s="84"/>
      <c r="T11" s="84"/>
      <c r="U11" s="84"/>
      <c r="V11" s="84"/>
      <c r="W11" s="84"/>
      <c r="X11" s="84"/>
      <c r="Y11" s="84"/>
    </row>
    <row r="12" spans="1:27" ht="24" customHeight="1" x14ac:dyDescent="0.2">
      <c r="B12" s="1" t="s">
        <v>1296</v>
      </c>
      <c r="O12" s="38" t="s">
        <v>47</v>
      </c>
      <c r="Q12" s="4" t="s">
        <v>62</v>
      </c>
    </row>
    <row r="13" spans="1:27"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0" t="s">
        <v>10</v>
      </c>
      <c r="S13" s="1774" t="s">
        <v>72</v>
      </c>
      <c r="T13" s="1758"/>
      <c r="U13" s="1746"/>
      <c r="V13" s="1792" t="s">
        <v>50</v>
      </c>
      <c r="W13" s="1758" t="s">
        <v>51</v>
      </c>
      <c r="X13" s="1759"/>
      <c r="Y13" s="1760"/>
    </row>
    <row r="14" spans="1:27" ht="24" customHeight="1" x14ac:dyDescent="0.2">
      <c r="B14" s="1696"/>
      <c r="C14" s="1697"/>
      <c r="D14" s="1697"/>
      <c r="E14" s="1698"/>
      <c r="F14" s="1691"/>
      <c r="G14" s="1691"/>
      <c r="H14" s="1691"/>
      <c r="I14" s="1750"/>
      <c r="J14" s="1750"/>
      <c r="K14" s="1790"/>
      <c r="L14" s="1798"/>
      <c r="M14" s="1747"/>
      <c r="N14" s="1787"/>
      <c r="O14" s="1787"/>
      <c r="P14" s="3"/>
      <c r="Q14" s="1784"/>
      <c r="R14" s="1781"/>
      <c r="S14" s="1775"/>
      <c r="T14" s="1776"/>
      <c r="U14" s="1747"/>
      <c r="V14" s="1793"/>
      <c r="W14" s="1761"/>
      <c r="X14" s="1761"/>
      <c r="Y14" s="1762"/>
    </row>
    <row r="15" spans="1:27" ht="24" customHeight="1" x14ac:dyDescent="0.2">
      <c r="B15" s="1699"/>
      <c r="C15" s="1700"/>
      <c r="D15" s="1700"/>
      <c r="E15" s="1701"/>
      <c r="F15" s="1692"/>
      <c r="G15" s="1692"/>
      <c r="H15" s="1692"/>
      <c r="I15" s="1751"/>
      <c r="J15" s="1751"/>
      <c r="K15" s="1791"/>
      <c r="L15" s="1799"/>
      <c r="M15" s="1748"/>
      <c r="N15" s="1788"/>
      <c r="O15" s="1788"/>
      <c r="Q15" s="1785"/>
      <c r="R15" s="1782"/>
      <c r="S15" s="1777"/>
      <c r="T15" s="1778"/>
      <c r="U15" s="1748"/>
      <c r="V15" s="1794"/>
      <c r="W15" s="1763"/>
      <c r="X15" s="1763"/>
      <c r="Y15" s="1764"/>
      <c r="AA15" s="31"/>
    </row>
    <row r="16" spans="1:27" ht="24" customHeight="1" x14ac:dyDescent="0.2">
      <c r="B16" s="1811" t="s">
        <v>895</v>
      </c>
      <c r="C16" s="1812"/>
      <c r="D16" s="1812"/>
      <c r="E16" s="1813"/>
      <c r="F16" s="1716" t="str">
        <f>IFERROR((ROUND(F23/F20,3)),"－")</f>
        <v>－</v>
      </c>
      <c r="G16" s="1716" t="str">
        <f>IFERROR((ROUND(G23/G20,3)),"－")</f>
        <v>－</v>
      </c>
      <c r="H16" s="1716" t="str">
        <f>IFERROR((ROUND(H23/H20,3)),"－")</f>
        <v>－</v>
      </c>
      <c r="I16" s="1716" t="str">
        <f>IFERROR((ROUND(I23/I20,3)),"－")</f>
        <v>－</v>
      </c>
      <c r="J16" s="1716" t="str">
        <f>IFERROR((ROUND(J23/J20,3)),"－")</f>
        <v>－</v>
      </c>
      <c r="K16" s="1827" t="str">
        <f>IFERROR((J16-F16)*100,"－")</f>
        <v>－</v>
      </c>
      <c r="L16" s="1742"/>
      <c r="M16" s="1753" t="str">
        <f>IF(J16="－","－",IF(AND(I16&gt;=絶対評価シート!C28,J16&gt;=絶対評価シート!E28),絶対評価シート!G28,IF(AND(I16&lt;絶対評価シート!D27,J16&gt;=絶対評価シート!E27),絶対評価シート!G27,IF(AND(J16&gt;=絶対評価シート!E26,J16&lt;絶対評価シート!F26),絶対評価シート!G26,IF(AND(I16&gt;=絶対評価シート!C25,J16&lt;絶対評価シート!F25),絶対評価シート!G25,IF(AND(I16&lt;絶対評価シート!D24,J16&lt;絶対評価シート!F24),絶対評価シート!G24))))))</f>
        <v>－</v>
      </c>
      <c r="N16" s="1706" t="str">
        <f>IFERROR(LOOKUP($K$16/100,趨勢評価!$L$15:$L$19,趨勢評価!$O$15:$O$19),"－")</f>
        <v>－</v>
      </c>
      <c r="O16" s="1702" t="str">
        <f ca="1">IFERROR(OFFSET(INDEX(Y16:Y25,MATCH(J16,Y16:Y25,1),1),0,-3),"－")</f>
        <v>－</v>
      </c>
      <c r="Q16" s="1715">
        <v>10</v>
      </c>
      <c r="R16" s="1721" t="s">
        <v>77</v>
      </c>
      <c r="S16" s="1721" t="s">
        <v>76</v>
      </c>
      <c r="T16" s="1722"/>
      <c r="U16" s="1723"/>
      <c r="V16" s="79">
        <v>10</v>
      </c>
      <c r="W16" s="784">
        <f>IF(OR('法人入力シート（要入力）'!$E$5="",'法人入力シート（要入力）'!$E$5="大学法人"),大学法人!AB15,短大法人!AB15)</f>
        <v>0.40400000000000003</v>
      </c>
      <c r="X16" s="785" t="s">
        <v>12</v>
      </c>
      <c r="Y16" s="1127">
        <v>0</v>
      </c>
      <c r="AA16" s="31"/>
    </row>
    <row r="17" spans="2:27" ht="24" customHeight="1" x14ac:dyDescent="0.2">
      <c r="B17" s="1814"/>
      <c r="C17" s="1815"/>
      <c r="D17" s="1815"/>
      <c r="E17" s="1816"/>
      <c r="F17" s="1717"/>
      <c r="G17" s="1717"/>
      <c r="H17" s="1717"/>
      <c r="I17" s="1717"/>
      <c r="J17" s="1717"/>
      <c r="K17" s="1828"/>
      <c r="L17" s="1743"/>
      <c r="M17" s="1754"/>
      <c r="N17" s="1707"/>
      <c r="O17" s="1703"/>
      <c r="Q17" s="1715"/>
      <c r="R17" s="1724"/>
      <c r="S17" s="1724"/>
      <c r="T17" s="1725"/>
      <c r="U17" s="1726"/>
      <c r="V17" s="80">
        <v>9</v>
      </c>
      <c r="W17" s="787">
        <f>IF(OR('法人入力シート（要入力）'!$E$5="",'法人入力シート（要入力）'!$E$5="大学法人"),大学法人!Y15,短大法人!Y15)</f>
        <v>0.45300000000000001</v>
      </c>
      <c r="X17" s="788" t="s">
        <v>12</v>
      </c>
      <c r="Y17" s="789">
        <f>IF(OR('法人入力シート（要入力）'!$E$5="",'法人入力シート（要入力）'!$E$5="大学法人"),大学法人!AA15,短大法人!AA15)</f>
        <v>0.40500000000000003</v>
      </c>
      <c r="AA17" s="31"/>
    </row>
    <row r="18" spans="2:27" ht="24" customHeight="1" x14ac:dyDescent="0.2">
      <c r="B18" s="1814"/>
      <c r="C18" s="1815"/>
      <c r="D18" s="1815"/>
      <c r="E18" s="1816"/>
      <c r="F18" s="1717"/>
      <c r="G18" s="1717"/>
      <c r="H18" s="1717"/>
      <c r="I18" s="1717"/>
      <c r="J18" s="1717"/>
      <c r="K18" s="1828"/>
      <c r="L18" s="1743"/>
      <c r="M18" s="1754"/>
      <c r="N18" s="1707"/>
      <c r="O18" s="1703"/>
      <c r="Q18" s="1705">
        <v>8</v>
      </c>
      <c r="R18" s="1721" t="s">
        <v>78</v>
      </c>
      <c r="S18" s="1721" t="s">
        <v>75</v>
      </c>
      <c r="T18" s="1722"/>
      <c r="U18" s="1723"/>
      <c r="V18" s="79">
        <v>8</v>
      </c>
      <c r="W18" s="784">
        <f>IF(OR('法人入力シート（要入力）'!$E$5="",'法人入力シート（要入力）'!$E$5="大学法人"),大学法人!V15,短大法人!V15)</f>
        <v>0.47899999999999998</v>
      </c>
      <c r="X18" s="785" t="s">
        <v>12</v>
      </c>
      <c r="Y18" s="790">
        <f>IF(OR('法人入力シート（要入力）'!$E$5="",'法人入力シート（要入力）'!$E$5="大学法人"),大学法人!X15,短大法人!X15)</f>
        <v>0.45400000000000001</v>
      </c>
      <c r="AA18" s="31"/>
    </row>
    <row r="19" spans="2:27" ht="24" customHeight="1" x14ac:dyDescent="0.2">
      <c r="B19" s="1814"/>
      <c r="C19" s="1815"/>
      <c r="D19" s="1815"/>
      <c r="E19" s="1816"/>
      <c r="F19" s="1718"/>
      <c r="G19" s="1718"/>
      <c r="H19" s="1718"/>
      <c r="I19" s="1718"/>
      <c r="J19" s="1718"/>
      <c r="K19" s="1829"/>
      <c r="L19" s="1744"/>
      <c r="M19" s="1754"/>
      <c r="N19" s="1707"/>
      <c r="O19" s="1703"/>
      <c r="Q19" s="1705"/>
      <c r="R19" s="1724"/>
      <c r="S19" s="1724"/>
      <c r="T19" s="1725"/>
      <c r="U19" s="1726"/>
      <c r="V19" s="80">
        <v>7</v>
      </c>
      <c r="W19" s="787">
        <f>IF(OR('法人入力シート（要入力）'!$E$5="",'法人入力シート（要入力）'!$E$5="大学法人"),大学法人!S15,短大法人!S15)</f>
        <v>0.50700000000000001</v>
      </c>
      <c r="X19" s="788" t="s">
        <v>12</v>
      </c>
      <c r="Y19" s="789">
        <f>IF(OR('法人入力シート（要入力）'!$E$5="",'法人入力シート（要入力）'!$E$5="大学法人"),大学法人!U15,短大法人!U15)</f>
        <v>0.48</v>
      </c>
      <c r="AA19" s="31"/>
    </row>
    <row r="20" spans="2:27" ht="24" customHeight="1" x14ac:dyDescent="0.2">
      <c r="B20" s="6"/>
      <c r="C20" s="1800" t="s">
        <v>892</v>
      </c>
      <c r="D20" s="1801"/>
      <c r="E20" s="1802"/>
      <c r="F20" s="1719">
        <f>IFERROR('法人入力シート（要入力）'!D20,"－")</f>
        <v>0</v>
      </c>
      <c r="G20" s="1719">
        <f>IFERROR('法人入力シート（要入力）'!E20,"－")</f>
        <v>0</v>
      </c>
      <c r="H20" s="1719">
        <f>IFERROR('法人入力シート（要入力）'!F20,"－")</f>
        <v>0</v>
      </c>
      <c r="I20" s="1719">
        <f>IFERROR('法人入力シート（要入力）'!G20,"－")</f>
        <v>0</v>
      </c>
      <c r="J20" s="1719">
        <f>IFERROR('法人入力シート（要入力）'!H20,"－")</f>
        <v>0</v>
      </c>
      <c r="K20" s="1709">
        <f>IFERROR((J20-F20),"－")</f>
        <v>0</v>
      </c>
      <c r="L20" s="1712" t="str">
        <f>IF(OR(F20="－",F20=0,J20="－",J20=0),"－",(IF(AND(F20&lt;0,J20&lt;0),(J20-F20)/F20*-1,IF(AND(F20&lt;0,J20&gt;0),(J20-F20)/F20*-1,(J20-F20)/F20))))</f>
        <v>－</v>
      </c>
      <c r="M20" s="1754"/>
      <c r="N20" s="1707"/>
      <c r="O20" s="1703"/>
      <c r="Q20" s="1705">
        <v>6</v>
      </c>
      <c r="R20" s="1727" t="s">
        <v>79</v>
      </c>
      <c r="S20" s="1727" t="s">
        <v>74</v>
      </c>
      <c r="T20" s="1722"/>
      <c r="U20" s="1723"/>
      <c r="V20" s="79">
        <v>6</v>
      </c>
      <c r="W20" s="784">
        <f>IF(OR('法人入力シート（要入力）'!$E$5="",'法人入力シート（要入力）'!$E$5="大学法人"),大学法人!P15,短大法人!P15)</f>
        <v>0.53700000000000003</v>
      </c>
      <c r="X20" s="785" t="s">
        <v>12</v>
      </c>
      <c r="Y20" s="786">
        <f>IF(OR('法人入力シート（要入力）'!$E$5="",'法人入力シート（要入力）'!$E$5="大学法人"),大学法人!R15,短大法人!R15)</f>
        <v>0.50800000000000001</v>
      </c>
      <c r="AA20" s="31"/>
    </row>
    <row r="21" spans="2:27" ht="24" customHeight="1" x14ac:dyDescent="0.2">
      <c r="B21" s="6"/>
      <c r="C21" s="1817"/>
      <c r="D21" s="1818"/>
      <c r="E21" s="1819"/>
      <c r="F21" s="1820"/>
      <c r="G21" s="1820"/>
      <c r="H21" s="1820"/>
      <c r="I21" s="1820"/>
      <c r="J21" s="1820"/>
      <c r="K21" s="1830"/>
      <c r="L21" s="1831"/>
      <c r="M21" s="1754"/>
      <c r="N21" s="1707"/>
      <c r="O21" s="1703"/>
      <c r="Q21" s="1705"/>
      <c r="R21" s="1724"/>
      <c r="S21" s="1724"/>
      <c r="T21" s="1725"/>
      <c r="U21" s="1726"/>
      <c r="V21" s="80">
        <v>5</v>
      </c>
      <c r="W21" s="787">
        <f>IF(OR('法人入力シート（要入力）'!$E$5="",'法人入力シート（要入力）'!$E$5="大学法人"),大学法人!M15,短大法人!M15)</f>
        <v>0.56100000000000005</v>
      </c>
      <c r="X21" s="788" t="s">
        <v>12</v>
      </c>
      <c r="Y21" s="789">
        <f>IF(OR('法人入力シート（要入力）'!$E$5="",'法人入力シート（要入力）'!$E$5="大学法人"),大学法人!O15,短大法人!O15)</f>
        <v>0.53800000000000003</v>
      </c>
      <c r="AA21" s="31"/>
    </row>
    <row r="22" spans="2:27" ht="24" customHeight="1" x14ac:dyDescent="0.2">
      <c r="B22" s="6"/>
      <c r="C22" s="1803"/>
      <c r="D22" s="1804"/>
      <c r="E22" s="1805"/>
      <c r="F22" s="1720"/>
      <c r="G22" s="1720"/>
      <c r="H22" s="1720"/>
      <c r="I22" s="1720"/>
      <c r="J22" s="1720"/>
      <c r="K22" s="1710"/>
      <c r="L22" s="1713"/>
      <c r="M22" s="1754"/>
      <c r="N22" s="1707"/>
      <c r="O22" s="1703"/>
      <c r="Q22" s="1705">
        <v>4</v>
      </c>
      <c r="R22" s="1721" t="s">
        <v>80</v>
      </c>
      <c r="S22" s="1721" t="s">
        <v>73</v>
      </c>
      <c r="T22" s="1722"/>
      <c r="U22" s="1723"/>
      <c r="V22" s="79">
        <v>4</v>
      </c>
      <c r="W22" s="784">
        <f>IF(OR('法人入力シート（要入力）'!$E$5="",'法人入力シート（要入力）'!$E$5="大学法人"),大学法人!J15,短大法人!J15)</f>
        <v>0.58699999999999997</v>
      </c>
      <c r="X22" s="785" t="s">
        <v>12</v>
      </c>
      <c r="Y22" s="786">
        <f>IF(OR('法人入力シート（要入力）'!$E$5="",'法人入力シート（要入力）'!$E$5="大学法人"),大学法人!L15,短大法人!L15)</f>
        <v>0.56200000000000006</v>
      </c>
      <c r="AA22" s="31"/>
    </row>
    <row r="23" spans="2:27" ht="24" customHeight="1" x14ac:dyDescent="0.2">
      <c r="B23" s="62"/>
      <c r="C23" s="1800" t="s">
        <v>896</v>
      </c>
      <c r="D23" s="1801"/>
      <c r="E23" s="1802"/>
      <c r="F23" s="1821">
        <f>IFERROR('法人入力シート（要入力）'!D17,"－")</f>
        <v>0</v>
      </c>
      <c r="G23" s="1821">
        <f>IFERROR('法人入力シート（要入力）'!E17,"－")</f>
        <v>0</v>
      </c>
      <c r="H23" s="1821">
        <f>IFERROR('法人入力シート（要入力）'!F17,"－")</f>
        <v>0</v>
      </c>
      <c r="I23" s="1821">
        <f>IFERROR('法人入力シート（要入力）'!G17,"－")</f>
        <v>0</v>
      </c>
      <c r="J23" s="1821">
        <f>IFERROR('法人入力シート（要入力）'!H17,"－")</f>
        <v>0</v>
      </c>
      <c r="K23" s="1709">
        <f>IFERROR((J23-F23),"－")</f>
        <v>0</v>
      </c>
      <c r="L23" s="1714" t="str">
        <f>IF(OR(F23="－",F23=0,J23="－",J23=0),"－",(IF(AND(F23&lt;0,J23&lt;0),(J23-F23)/F23*-1,IF(AND(F23&lt;0,J23&gt;0),(J23-F23)/F23*-1,(J23-F23)/F23))))</f>
        <v>－</v>
      </c>
      <c r="M23" s="1754"/>
      <c r="N23" s="1707"/>
      <c r="O23" s="1703"/>
      <c r="Q23" s="1705"/>
      <c r="R23" s="1724"/>
      <c r="S23" s="1724"/>
      <c r="T23" s="1725"/>
      <c r="U23" s="1726"/>
      <c r="V23" s="80">
        <v>3</v>
      </c>
      <c r="W23" s="787">
        <f>IF(OR('法人入力シート（要入力）'!$E$5="",'法人入力シート（要入力）'!$E$5="大学法人"),大学法人!G15,短大法人!G15)</f>
        <v>0.621</v>
      </c>
      <c r="X23" s="788" t="s">
        <v>12</v>
      </c>
      <c r="Y23" s="789">
        <f>IF(OR('法人入力シート（要入力）'!$E$5="",'法人入力シート（要入力）'!$E$5="大学法人"),大学法人!I15,短大法人!I15)</f>
        <v>0.58799999999999997</v>
      </c>
      <c r="AA23" s="31"/>
    </row>
    <row r="24" spans="2:27" ht="24" customHeight="1" x14ac:dyDescent="0.2">
      <c r="B24" s="62"/>
      <c r="C24" s="1817"/>
      <c r="D24" s="1818"/>
      <c r="E24" s="1819"/>
      <c r="F24" s="1822"/>
      <c r="G24" s="1822"/>
      <c r="H24" s="1822"/>
      <c r="I24" s="1822"/>
      <c r="J24" s="1822"/>
      <c r="K24" s="1830"/>
      <c r="L24" s="1712"/>
      <c r="M24" s="1754"/>
      <c r="N24" s="1707"/>
      <c r="O24" s="1703"/>
      <c r="Q24" s="1705">
        <v>2</v>
      </c>
      <c r="R24" s="1728" t="s">
        <v>81</v>
      </c>
      <c r="S24" s="1728" t="s">
        <v>71</v>
      </c>
      <c r="T24" s="1729"/>
      <c r="U24" s="1730"/>
      <c r="V24" s="79">
        <v>2</v>
      </c>
      <c r="W24" s="791">
        <f>IF(OR('法人入力シート（要入力）'!$E$5="",'法人入力シート（要入力）'!$E$5="大学法人"),大学法人!D15,短大法人!D15)</f>
        <v>0.67300000000000004</v>
      </c>
      <c r="X24" s="785" t="s">
        <v>12</v>
      </c>
      <c r="Y24" s="792">
        <f>IF(OR('法人入力シート（要入力）'!$E$5="",'法人入力シート（要入力）'!$E$5="大学法人"),大学法人!F15,短大法人!F15)</f>
        <v>0.622</v>
      </c>
      <c r="AA24" s="31"/>
    </row>
    <row r="25" spans="2:27" ht="24" customHeight="1" x14ac:dyDescent="0.2">
      <c r="B25" s="77"/>
      <c r="C25" s="1806"/>
      <c r="D25" s="1807"/>
      <c r="E25" s="1808"/>
      <c r="F25" s="1823"/>
      <c r="G25" s="1823"/>
      <c r="H25" s="1823"/>
      <c r="I25" s="1823"/>
      <c r="J25" s="1823"/>
      <c r="K25" s="1711"/>
      <c r="L25" s="1832"/>
      <c r="M25" s="1755"/>
      <c r="N25" s="1708"/>
      <c r="O25" s="1704"/>
      <c r="Q25" s="1705"/>
      <c r="R25" s="1731"/>
      <c r="S25" s="1731"/>
      <c r="T25" s="1732"/>
      <c r="U25" s="1733"/>
      <c r="V25" s="80">
        <v>1</v>
      </c>
      <c r="W25" s="793"/>
      <c r="X25" s="788" t="s">
        <v>12</v>
      </c>
      <c r="Y25" s="789">
        <f>IF(OR('法人入力シート（要入力）'!$E$5="",'法人入力シート（要入力）'!$E$5="大学法人"),大学法人!C15,短大法人!C15)</f>
        <v>0.67400000000000004</v>
      </c>
    </row>
    <row r="26" spans="2:27" ht="24" customHeight="1" x14ac:dyDescent="0.2">
      <c r="M26" s="59"/>
      <c r="N26" s="59"/>
    </row>
  </sheetData>
  <mergeCells count="65">
    <mergeCell ref="R24:R25"/>
    <mergeCell ref="Q20:Q21"/>
    <mergeCell ref="R20:R21"/>
    <mergeCell ref="Q22:Q23"/>
    <mergeCell ref="G20:G22"/>
    <mergeCell ref="G23:G25"/>
    <mergeCell ref="J20:J22"/>
    <mergeCell ref="J23:J25"/>
    <mergeCell ref="I20:I22"/>
    <mergeCell ref="I23:I25"/>
    <mergeCell ref="H23:H25"/>
    <mergeCell ref="K20:K22"/>
    <mergeCell ref="K23:K25"/>
    <mergeCell ref="R22:R23"/>
    <mergeCell ref="L20:L22"/>
    <mergeCell ref="L23:L25"/>
    <mergeCell ref="R1:Y1"/>
    <mergeCell ref="W13:Y15"/>
    <mergeCell ref="H6:Y10"/>
    <mergeCell ref="S13:U15"/>
    <mergeCell ref="Q16:Q17"/>
    <mergeCell ref="R16:R17"/>
    <mergeCell ref="O16:O25"/>
    <mergeCell ref="K16:K19"/>
    <mergeCell ref="L16:L19"/>
    <mergeCell ref="M16:M25"/>
    <mergeCell ref="N16:N25"/>
    <mergeCell ref="J16:J19"/>
    <mergeCell ref="H20:H22"/>
    <mergeCell ref="H16:H19"/>
    <mergeCell ref="I16:I19"/>
    <mergeCell ref="Q24:Q25"/>
    <mergeCell ref="A1:C1"/>
    <mergeCell ref="D1:H1"/>
    <mergeCell ref="C8:E8"/>
    <mergeCell ref="C9:E9"/>
    <mergeCell ref="C10:E10"/>
    <mergeCell ref="V13:V15"/>
    <mergeCell ref="M13:M15"/>
    <mergeCell ref="N13:N15"/>
    <mergeCell ref="O13:O15"/>
    <mergeCell ref="Q13:Q15"/>
    <mergeCell ref="R13:R15"/>
    <mergeCell ref="S16:U17"/>
    <mergeCell ref="S18:U19"/>
    <mergeCell ref="S20:U21"/>
    <mergeCell ref="S22:U23"/>
    <mergeCell ref="S24:U25"/>
    <mergeCell ref="R18:R19"/>
    <mergeCell ref="B13:E15"/>
    <mergeCell ref="J13:J15"/>
    <mergeCell ref="K13:K15"/>
    <mergeCell ref="L13:L15"/>
    <mergeCell ref="F16:F19"/>
    <mergeCell ref="G16:G19"/>
    <mergeCell ref="I13:I15"/>
    <mergeCell ref="H13:H15"/>
    <mergeCell ref="G13:G15"/>
    <mergeCell ref="F13:F15"/>
    <mergeCell ref="C20:E22"/>
    <mergeCell ref="C23:E25"/>
    <mergeCell ref="F20:F22"/>
    <mergeCell ref="B16:E19"/>
    <mergeCell ref="Q18:Q19"/>
    <mergeCell ref="F23:F25"/>
  </mergeCells>
  <phoneticPr fontId="1"/>
  <conditionalFormatting sqref="S16:U17">
    <cfRule type="expression" dxfId="526" priority="22">
      <formula>$N$16=10</formula>
    </cfRule>
  </conditionalFormatting>
  <conditionalFormatting sqref="S18:U19">
    <cfRule type="expression" dxfId="525" priority="21">
      <formula>$N$16=8</formula>
    </cfRule>
  </conditionalFormatting>
  <conditionalFormatting sqref="S20:U21">
    <cfRule type="expression" dxfId="524" priority="20">
      <formula>$N$16=6</formula>
    </cfRule>
  </conditionalFormatting>
  <conditionalFormatting sqref="S22:U23">
    <cfRule type="expression" dxfId="523" priority="19">
      <formula>$N$16=4</formula>
    </cfRule>
  </conditionalFormatting>
  <conditionalFormatting sqref="S24:U25">
    <cfRule type="expression" dxfId="522" priority="18">
      <formula>$N$16=2</formula>
    </cfRule>
  </conditionalFormatting>
  <conditionalFormatting sqref="R16:R17">
    <cfRule type="expression" dxfId="521" priority="13">
      <formula>$M$16=10</formula>
    </cfRule>
  </conditionalFormatting>
  <conditionalFormatting sqref="R24:R25">
    <cfRule type="expression" dxfId="520" priority="17">
      <formula>$M$16=2</formula>
    </cfRule>
  </conditionalFormatting>
  <conditionalFormatting sqref="R22:R23">
    <cfRule type="expression" dxfId="519" priority="16">
      <formula>$M$16=4</formula>
    </cfRule>
  </conditionalFormatting>
  <conditionalFormatting sqref="R20:R21">
    <cfRule type="expression" dxfId="518" priority="15">
      <formula>$M$16=6</formula>
    </cfRule>
  </conditionalFormatting>
  <conditionalFormatting sqref="R18:R19">
    <cfRule type="expression" dxfId="517" priority="14">
      <formula>$M$16=8</formula>
    </cfRule>
  </conditionalFormatting>
  <conditionalFormatting sqref="W16:X16">
    <cfRule type="expression" dxfId="516" priority="12">
      <formula>$O$16=10</formula>
    </cfRule>
  </conditionalFormatting>
  <conditionalFormatting sqref="W17:Y17">
    <cfRule type="expression" dxfId="515" priority="11">
      <formula>$O$16=9</formula>
    </cfRule>
  </conditionalFormatting>
  <conditionalFormatting sqref="W18:Y18">
    <cfRule type="expression" dxfId="514" priority="10">
      <formula>$O$16=8</formula>
    </cfRule>
  </conditionalFormatting>
  <conditionalFormatting sqref="W19:Y19">
    <cfRule type="expression" dxfId="513" priority="9">
      <formula>$O$16=7</formula>
    </cfRule>
  </conditionalFormatting>
  <conditionalFormatting sqref="W20:Y20">
    <cfRule type="expression" dxfId="512" priority="8">
      <formula>$O$16=6</formula>
    </cfRule>
  </conditionalFormatting>
  <conditionalFormatting sqref="W21:Y21">
    <cfRule type="expression" dxfId="511" priority="7">
      <formula>$O$16=5</formula>
    </cfRule>
  </conditionalFormatting>
  <conditionalFormatting sqref="W22:Y22">
    <cfRule type="expression" dxfId="510" priority="6">
      <formula>$O$16=4</formula>
    </cfRule>
  </conditionalFormatting>
  <conditionalFormatting sqref="W23:Y23">
    <cfRule type="expression" dxfId="509" priority="5">
      <formula>$O$16=3</formula>
    </cfRule>
  </conditionalFormatting>
  <conditionalFormatting sqref="W24:Y24">
    <cfRule type="expression" dxfId="508" priority="4">
      <formula>$O$16=2</formula>
    </cfRule>
  </conditionalFormatting>
  <conditionalFormatting sqref="W25:Y25">
    <cfRule type="expression" dxfId="507" priority="3">
      <formula>$O$16=1</formula>
    </cfRule>
  </conditionalFormatting>
  <conditionalFormatting sqref="Y16">
    <cfRule type="expression" dxfId="506" priority="1">
      <formula>$O$16=10</formula>
    </cfRule>
  </conditionalFormatting>
  <conditionalFormatting sqref="Y16">
    <cfRule type="expression" dxfId="505"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5" orientation="landscape" r:id="rId1"/>
  <headerFooter scaleWithDoc="0">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ECFF"/>
  </sheetPr>
  <dimension ref="A1:AA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4.6640625" style="1" customWidth="1"/>
    <col min="17" max="17" width="3.6640625" style="2" customWidth="1"/>
    <col min="18" max="18" width="13.88671875" style="1" customWidth="1"/>
    <col min="19" max="19" width="5.6640625" style="1" customWidth="1"/>
    <col min="20" max="20" width="2.44140625" style="2" customWidth="1"/>
    <col min="21" max="21" width="5.6640625" style="1" customWidth="1"/>
    <col min="22" max="22" width="3.44140625" style="1" bestFit="1" customWidth="1"/>
    <col min="23" max="23" width="6.44140625" style="1" bestFit="1" customWidth="1"/>
    <col min="24" max="24" width="2.33203125" style="1" customWidth="1"/>
    <col min="25" max="25" width="6.44140625" style="1" bestFit="1" customWidth="1"/>
    <col min="26" max="16384" width="10.6640625" style="1"/>
  </cols>
  <sheetData>
    <row r="1" spans="1:27"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7" ht="24"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7"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823" t="s">
        <v>931</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5">
      <c r="A5" s="72"/>
      <c r="B5" s="72"/>
      <c r="C5" s="72"/>
      <c r="D5" s="72"/>
      <c r="E5" s="72"/>
      <c r="F5" s="72"/>
      <c r="G5" s="72"/>
      <c r="H5" s="70" t="s">
        <v>3</v>
      </c>
      <c r="I5" s="72"/>
      <c r="J5" s="72"/>
      <c r="K5" s="72"/>
      <c r="L5" s="72"/>
      <c r="M5" s="72"/>
      <c r="N5" s="72"/>
      <c r="O5" s="72"/>
      <c r="P5" s="72"/>
      <c r="Q5" s="72"/>
      <c r="R5" s="81"/>
      <c r="S5" s="72"/>
      <c r="T5" s="72"/>
      <c r="U5" s="81"/>
      <c r="V5" s="72"/>
      <c r="W5" s="72"/>
      <c r="X5" s="72"/>
      <c r="Y5" s="72"/>
    </row>
    <row r="6" spans="1:27" ht="24" customHeight="1" x14ac:dyDescent="0.2">
      <c r="A6" s="72"/>
      <c r="B6" s="73" t="s">
        <v>32</v>
      </c>
      <c r="C6" s="72"/>
      <c r="D6" s="72"/>
      <c r="E6" s="72"/>
      <c r="F6" s="72"/>
      <c r="G6" s="72"/>
      <c r="H6" s="1826" t="s">
        <v>1263</v>
      </c>
      <c r="I6" s="1826"/>
      <c r="J6" s="1826"/>
      <c r="K6" s="1826"/>
      <c r="L6" s="1826"/>
      <c r="M6" s="1826"/>
      <c r="N6" s="1826"/>
      <c r="O6" s="1826"/>
      <c r="P6" s="1826"/>
      <c r="Q6" s="1826"/>
      <c r="R6" s="1826"/>
      <c r="S6" s="1826"/>
      <c r="T6" s="1826"/>
      <c r="U6" s="1826"/>
      <c r="V6" s="1826"/>
      <c r="W6" s="1826"/>
      <c r="X6" s="1826"/>
      <c r="Y6" s="1826"/>
    </row>
    <row r="7" spans="1:27" ht="24" customHeight="1" x14ac:dyDescent="0.2">
      <c r="A7" s="72"/>
      <c r="B7" s="73"/>
      <c r="C7" s="73" t="s">
        <v>17</v>
      </c>
      <c r="D7" s="72"/>
      <c r="E7" s="72"/>
      <c r="F7" s="72"/>
      <c r="G7" s="72"/>
      <c r="H7" s="1826"/>
      <c r="I7" s="1826"/>
      <c r="J7" s="1826"/>
      <c r="K7" s="1826"/>
      <c r="L7" s="1826"/>
      <c r="M7" s="1826"/>
      <c r="N7" s="1826"/>
      <c r="O7" s="1826"/>
      <c r="P7" s="1826"/>
      <c r="Q7" s="1826"/>
      <c r="R7" s="1826"/>
      <c r="S7" s="1826"/>
      <c r="T7" s="1826"/>
      <c r="U7" s="1826"/>
      <c r="V7" s="1826"/>
      <c r="W7" s="1826"/>
      <c r="X7" s="1826"/>
      <c r="Y7" s="1826"/>
    </row>
    <row r="8" spans="1:27" ht="24" customHeight="1" x14ac:dyDescent="0.2">
      <c r="A8" s="72"/>
      <c r="B8" s="72"/>
      <c r="C8" s="1772" t="s">
        <v>31</v>
      </c>
      <c r="D8" s="1772"/>
      <c r="E8" s="1772"/>
      <c r="F8" s="73"/>
      <c r="G8" s="73"/>
      <c r="H8" s="1826"/>
      <c r="I8" s="1826"/>
      <c r="J8" s="1826"/>
      <c r="K8" s="1826"/>
      <c r="L8" s="1826"/>
      <c r="M8" s="1826"/>
      <c r="N8" s="1826"/>
      <c r="O8" s="1826"/>
      <c r="P8" s="1826"/>
      <c r="Q8" s="1826"/>
      <c r="R8" s="1826"/>
      <c r="S8" s="1826"/>
      <c r="T8" s="1826"/>
      <c r="U8" s="1826"/>
      <c r="V8" s="1826"/>
      <c r="W8" s="1826"/>
      <c r="X8" s="1826"/>
      <c r="Y8" s="1826"/>
    </row>
    <row r="9" spans="1:27" ht="24" customHeight="1" x14ac:dyDescent="0.2">
      <c r="A9" s="72"/>
      <c r="B9" s="73"/>
      <c r="C9" s="1773" t="s">
        <v>33</v>
      </c>
      <c r="D9" s="1773"/>
      <c r="E9" s="1773"/>
      <c r="F9" s="73"/>
      <c r="G9" s="73"/>
      <c r="H9" s="1826"/>
      <c r="I9" s="1826"/>
      <c r="J9" s="1826"/>
      <c r="K9" s="1826"/>
      <c r="L9" s="1826"/>
      <c r="M9" s="1826"/>
      <c r="N9" s="1826"/>
      <c r="O9" s="1826"/>
      <c r="P9" s="1826"/>
      <c r="Q9" s="1826"/>
      <c r="R9" s="1826"/>
      <c r="S9" s="1826"/>
      <c r="T9" s="1826"/>
      <c r="U9" s="1826"/>
      <c r="V9" s="1826"/>
      <c r="W9" s="1826"/>
      <c r="X9" s="1826"/>
      <c r="Y9" s="1826"/>
    </row>
    <row r="10" spans="1:27" ht="24" customHeight="1" x14ac:dyDescent="0.2">
      <c r="A10" s="72"/>
      <c r="B10" s="73"/>
      <c r="C10" s="1825"/>
      <c r="D10" s="1825"/>
      <c r="E10" s="1825"/>
      <c r="F10" s="73"/>
      <c r="G10" s="73"/>
      <c r="H10" s="1826"/>
      <c r="I10" s="1826"/>
      <c r="J10" s="1826"/>
      <c r="K10" s="1826"/>
      <c r="L10" s="1826"/>
      <c r="M10" s="1826"/>
      <c r="N10" s="1826"/>
      <c r="O10" s="1826"/>
      <c r="P10" s="1826"/>
      <c r="Q10" s="1826"/>
      <c r="R10" s="1826"/>
      <c r="S10" s="1826"/>
      <c r="T10" s="1826"/>
      <c r="U10" s="1826"/>
      <c r="V10" s="1826"/>
      <c r="W10" s="1826"/>
      <c r="X10" s="1826"/>
      <c r="Y10" s="1826"/>
    </row>
    <row r="11" spans="1:27" ht="24" customHeight="1" x14ac:dyDescent="0.2">
      <c r="O11" s="38"/>
      <c r="Q11" s="85"/>
      <c r="R11" s="85"/>
      <c r="S11" s="85"/>
      <c r="T11" s="85"/>
      <c r="U11" s="85"/>
      <c r="V11" s="85"/>
      <c r="W11" s="85"/>
      <c r="X11" s="85"/>
      <c r="Y11" s="85"/>
    </row>
    <row r="12" spans="1:27" ht="24" customHeight="1" x14ac:dyDescent="0.2">
      <c r="B12" s="1" t="s">
        <v>1296</v>
      </c>
      <c r="O12" s="38" t="s">
        <v>47</v>
      </c>
      <c r="P12" s="3"/>
      <c r="Q12" s="4" t="s">
        <v>62</v>
      </c>
      <c r="AA12" s="1854"/>
    </row>
    <row r="13" spans="1:27" ht="24" customHeight="1" x14ac:dyDescent="0.2">
      <c r="B13" s="1693" t="s">
        <v>16</v>
      </c>
      <c r="C13" s="1694"/>
      <c r="D13" s="1694"/>
      <c r="E13" s="1695"/>
      <c r="F13" s="1690">
        <f>'法人入力シート（要入力）'!$D$11</f>
        <v>2018</v>
      </c>
      <c r="G13" s="1690">
        <f>'法人入力シート（要入力）'!$E$11</f>
        <v>2019</v>
      </c>
      <c r="H13" s="1749">
        <f>'法人入力シート（要入力）'!$F$11</f>
        <v>2020</v>
      </c>
      <c r="I13" s="1690">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66" t="s">
        <v>10</v>
      </c>
      <c r="S13" s="1774" t="s">
        <v>72</v>
      </c>
      <c r="T13" s="1758"/>
      <c r="U13" s="1746"/>
      <c r="V13" s="1792" t="s">
        <v>50</v>
      </c>
      <c r="W13" s="1758" t="s">
        <v>1119</v>
      </c>
      <c r="X13" s="1759"/>
      <c r="Y13" s="1760"/>
      <c r="AA13" s="1854"/>
    </row>
    <row r="14" spans="1:27" ht="24" customHeight="1" x14ac:dyDescent="0.2">
      <c r="B14" s="1696"/>
      <c r="C14" s="1697"/>
      <c r="D14" s="1697"/>
      <c r="E14" s="1698"/>
      <c r="F14" s="1837"/>
      <c r="G14" s="1837"/>
      <c r="H14" s="1750"/>
      <c r="I14" s="1837"/>
      <c r="J14" s="1750"/>
      <c r="K14" s="1790"/>
      <c r="L14" s="1798"/>
      <c r="M14" s="1747"/>
      <c r="N14" s="1787"/>
      <c r="O14" s="1787"/>
      <c r="Q14" s="1784"/>
      <c r="R14" s="75" t="s">
        <v>38</v>
      </c>
      <c r="S14" s="1775"/>
      <c r="T14" s="1776"/>
      <c r="U14" s="1747"/>
      <c r="V14" s="1793"/>
      <c r="W14" s="1761"/>
      <c r="X14" s="1761"/>
      <c r="Y14" s="1762"/>
      <c r="AA14" s="1854"/>
    </row>
    <row r="15" spans="1:27" ht="24" customHeight="1" x14ac:dyDescent="0.2">
      <c r="B15" s="1699"/>
      <c r="C15" s="1700"/>
      <c r="D15" s="1700"/>
      <c r="E15" s="1701"/>
      <c r="F15" s="1838"/>
      <c r="G15" s="1838"/>
      <c r="H15" s="1751"/>
      <c r="I15" s="1838"/>
      <c r="J15" s="1751"/>
      <c r="K15" s="1791"/>
      <c r="L15" s="1799"/>
      <c r="M15" s="1748"/>
      <c r="N15" s="1788"/>
      <c r="O15" s="1788"/>
      <c r="Q15" s="1785"/>
      <c r="R15" s="846" t="str">
        <f>'目標値入力シート（必要に応じて入力）'!H9</f>
        <v/>
      </c>
      <c r="S15" s="1777"/>
      <c r="T15" s="1778"/>
      <c r="U15" s="1748"/>
      <c r="V15" s="1794"/>
      <c r="W15" s="1763"/>
      <c r="X15" s="1763"/>
      <c r="Y15" s="1764"/>
      <c r="AA15" s="1853"/>
    </row>
    <row r="16" spans="1:27" ht="24" customHeight="1" x14ac:dyDescent="0.2">
      <c r="B16" s="1811" t="s">
        <v>897</v>
      </c>
      <c r="C16" s="1812"/>
      <c r="D16" s="1812"/>
      <c r="E16" s="1813"/>
      <c r="F16" s="1716" t="str">
        <f>IFERROR((ROUND(F20/F23,3)),"－")</f>
        <v>－</v>
      </c>
      <c r="G16" s="1716" t="str">
        <f>IFERROR((ROUND(G20/G23,3)),"－")</f>
        <v>－</v>
      </c>
      <c r="H16" s="1716" t="str">
        <f>IFERROR((ROUND(H20/H23,3)),"－")</f>
        <v>－</v>
      </c>
      <c r="I16" s="1716" t="str">
        <f>IFERROR((ROUND(I20/I23,3)),"－")</f>
        <v>－</v>
      </c>
      <c r="J16" s="1716" t="str">
        <f>IFERROR((ROUND(J20/J23,3)),"－")</f>
        <v>－</v>
      </c>
      <c r="K16" s="1833" t="str">
        <f>IFERROR((J16-F16)*100,"－")</f>
        <v>－</v>
      </c>
      <c r="L16" s="1834"/>
      <c r="M16" s="1846" t="str">
        <f>IF(R15="","目標入力",IF(J16="－","－",IF(AND(I16&gt;$R$15,J16&gt;$R$15),2,IF(J16&gt;$R$15,4,IF(AND(I16&gt;$R$15,J16&lt;=$R$15),8,IF(AND(I16&lt;=$R$15,J16&lt;=$R$15),10))))))</f>
        <v>目標入力</v>
      </c>
      <c r="N16" s="1849" t="str">
        <f>IFERROR(LOOKUP($K$16/100,趨勢評価!$M$15:$M$19,趨勢評価!$O$15:$O$19),"－")</f>
        <v>－</v>
      </c>
      <c r="O16" s="1702" t="str">
        <f ca="1">IFERROR(OFFSET(INDEX(Y16:Y25,MATCH(J16,Y16:Y25,1),1),0,-3),"－")</f>
        <v>－</v>
      </c>
      <c r="Q16" s="1715">
        <v>10</v>
      </c>
      <c r="R16" s="1844" t="s">
        <v>39</v>
      </c>
      <c r="S16" s="1721" t="s">
        <v>83</v>
      </c>
      <c r="T16" s="1722"/>
      <c r="U16" s="1723"/>
      <c r="V16" s="79">
        <v>10</v>
      </c>
      <c r="W16" s="784">
        <f>IF(OR('法人入力シート（要入力）'!$E$5="",'法人入力シート（要入力）'!$E$5="大学法人"),大学法人!AB22,短大法人!AB22)</f>
        <v>0.54600000000000004</v>
      </c>
      <c r="X16" s="785" t="s">
        <v>709</v>
      </c>
      <c r="Y16" s="1127">
        <v>0</v>
      </c>
      <c r="AA16" s="1853"/>
    </row>
    <row r="17" spans="2:27" ht="24" customHeight="1" x14ac:dyDescent="0.2">
      <c r="B17" s="1814"/>
      <c r="C17" s="1815"/>
      <c r="D17" s="1815"/>
      <c r="E17" s="1816"/>
      <c r="F17" s="1717"/>
      <c r="G17" s="1717"/>
      <c r="H17" s="1717"/>
      <c r="I17" s="1717"/>
      <c r="J17" s="1717"/>
      <c r="K17" s="1828"/>
      <c r="L17" s="1835"/>
      <c r="M17" s="1847"/>
      <c r="N17" s="1850"/>
      <c r="O17" s="1703"/>
      <c r="Q17" s="1715"/>
      <c r="R17" s="1844"/>
      <c r="S17" s="1724"/>
      <c r="T17" s="1725"/>
      <c r="U17" s="1726"/>
      <c r="V17" s="80">
        <v>9</v>
      </c>
      <c r="W17" s="787">
        <f>IF(OR('法人入力シート（要入力）'!$E$5="",'法人入力シート（要入力）'!$E$5="大学法人"),大学法人!Y22,短大法人!Y22)</f>
        <v>0.60799999999999998</v>
      </c>
      <c r="X17" s="788" t="s">
        <v>709</v>
      </c>
      <c r="Y17" s="789">
        <f>IF(OR('法人入力シート（要入力）'!$E$5="",'法人入力シート（要入力）'!$E$5="大学法人"),大学法人!AA22,短大法人!AA22)</f>
        <v>0.54700000000000004</v>
      </c>
      <c r="AA17" s="1853"/>
    </row>
    <row r="18" spans="2:27" ht="24" customHeight="1" x14ac:dyDescent="0.2">
      <c r="B18" s="1814"/>
      <c r="C18" s="1815"/>
      <c r="D18" s="1815"/>
      <c r="E18" s="1816"/>
      <c r="F18" s="1717"/>
      <c r="G18" s="1717"/>
      <c r="H18" s="1717"/>
      <c r="I18" s="1717"/>
      <c r="J18" s="1717"/>
      <c r="K18" s="1828"/>
      <c r="L18" s="1835"/>
      <c r="M18" s="1847"/>
      <c r="N18" s="1850"/>
      <c r="O18" s="1703"/>
      <c r="Q18" s="1705">
        <v>8</v>
      </c>
      <c r="R18" s="1844" t="s">
        <v>40</v>
      </c>
      <c r="S18" s="1721" t="s">
        <v>76</v>
      </c>
      <c r="T18" s="1722"/>
      <c r="U18" s="1723"/>
      <c r="V18" s="79">
        <v>8</v>
      </c>
      <c r="W18" s="784">
        <f>IF(OR('法人入力シート（要入力）'!$E$5="",'法人入力シート（要入力）'!$E$5="大学法人"),大学法人!V22,短大法人!V22)</f>
        <v>0.65500000000000003</v>
      </c>
      <c r="X18" s="785" t="s">
        <v>709</v>
      </c>
      <c r="Y18" s="790">
        <f>IF(OR('法人入力シート（要入力）'!$E$5="",'法人入力シート（要入力）'!$E$5="大学法人"),大学法人!X22,短大法人!X22)</f>
        <v>0.60899999999999999</v>
      </c>
      <c r="AA18" s="1853"/>
    </row>
    <row r="19" spans="2:27" ht="24" customHeight="1" x14ac:dyDescent="0.2">
      <c r="B19" s="1814"/>
      <c r="C19" s="1815"/>
      <c r="D19" s="1815"/>
      <c r="E19" s="1816"/>
      <c r="F19" s="1718"/>
      <c r="G19" s="1718"/>
      <c r="H19" s="1718"/>
      <c r="I19" s="1718"/>
      <c r="J19" s="1718"/>
      <c r="K19" s="1829"/>
      <c r="L19" s="1836"/>
      <c r="M19" s="1847"/>
      <c r="N19" s="1850"/>
      <c r="O19" s="1703"/>
      <c r="Q19" s="1705"/>
      <c r="R19" s="1844"/>
      <c r="S19" s="1724"/>
      <c r="T19" s="1725"/>
      <c r="U19" s="1726"/>
      <c r="V19" s="80">
        <v>7</v>
      </c>
      <c r="W19" s="787">
        <f>IF(OR('法人入力シート（要入力）'!$E$5="",'法人入力シート（要入力）'!$E$5="大学法人"),大学法人!S22,短大法人!S22)</f>
        <v>0.71499999999999997</v>
      </c>
      <c r="X19" s="788" t="s">
        <v>709</v>
      </c>
      <c r="Y19" s="789">
        <f>IF(OR('法人入力シート（要入力）'!$E$5="",'法人入力シート（要入力）'!$E$5="大学法人"),大学法人!U22,短大法人!U22)</f>
        <v>0.65600000000000003</v>
      </c>
      <c r="AA19" s="1853"/>
    </row>
    <row r="20" spans="2:27" ht="24" customHeight="1" x14ac:dyDescent="0.2">
      <c r="B20" s="6"/>
      <c r="C20" s="1800" t="s">
        <v>896</v>
      </c>
      <c r="D20" s="1801"/>
      <c r="E20" s="1802"/>
      <c r="F20" s="1756">
        <f>IFERROR('法人入力シート（要入力）'!D17,"－")</f>
        <v>0</v>
      </c>
      <c r="G20" s="1756">
        <f>IFERROR('法人入力シート（要入力）'!E17,"－")</f>
        <v>0</v>
      </c>
      <c r="H20" s="1756">
        <f>IFERROR('法人入力シート（要入力）'!F17,"－")</f>
        <v>0</v>
      </c>
      <c r="I20" s="1756">
        <f>IFERROR('法人入力シート（要入力）'!G17,"－")</f>
        <v>0</v>
      </c>
      <c r="J20" s="1756">
        <f>IFERROR('法人入力シート（要入力）'!H17,"－")</f>
        <v>0</v>
      </c>
      <c r="K20" s="1841">
        <f>IFERROR((J20-F20),"－")</f>
        <v>0</v>
      </c>
      <c r="L20" s="1712" t="str">
        <f>IF(OR(F20="－",F20=0,J20="－",J20=0),"－",(IF(AND(F20&lt;0,J20&lt;0),(J20-F20)/F20*-1,IF(AND(F20&lt;0,J20&gt;0),(J20-F20)/F20*-1,(J20-F20)/F20))))</f>
        <v>－</v>
      </c>
      <c r="M20" s="1847"/>
      <c r="N20" s="1850"/>
      <c r="O20" s="1703"/>
      <c r="Q20" s="1705">
        <v>6</v>
      </c>
      <c r="R20" s="1852" t="s">
        <v>479</v>
      </c>
      <c r="S20" s="1727" t="s">
        <v>84</v>
      </c>
      <c r="T20" s="1722"/>
      <c r="U20" s="1723"/>
      <c r="V20" s="79">
        <v>6</v>
      </c>
      <c r="W20" s="784">
        <f>IF(OR('法人入力シート（要入力）'!$E$5="",'法人入力シート（要入力）'!$E$5="大学法人"),大学法人!P22,短大法人!P22)</f>
        <v>0.76</v>
      </c>
      <c r="X20" s="785" t="s">
        <v>709</v>
      </c>
      <c r="Y20" s="786">
        <f>IF(OR('法人入力シート（要入力）'!$E$5="",'法人入力シート（要入力）'!$E$5="大学法人"),大学法人!R22,短大法人!R22)</f>
        <v>0.71599999999999997</v>
      </c>
      <c r="Z20" s="595"/>
      <c r="AA20" s="1853"/>
    </row>
    <row r="21" spans="2:27" ht="24" customHeight="1" x14ac:dyDescent="0.2">
      <c r="B21" s="6"/>
      <c r="C21" s="1817"/>
      <c r="D21" s="1818"/>
      <c r="E21" s="1819"/>
      <c r="F21" s="1839"/>
      <c r="G21" s="1839"/>
      <c r="H21" s="1839"/>
      <c r="I21" s="1839"/>
      <c r="J21" s="1839"/>
      <c r="K21" s="1842"/>
      <c r="L21" s="1831"/>
      <c r="M21" s="1847"/>
      <c r="N21" s="1850"/>
      <c r="O21" s="1703"/>
      <c r="Q21" s="1705"/>
      <c r="R21" s="1852"/>
      <c r="S21" s="1724"/>
      <c r="T21" s="1725"/>
      <c r="U21" s="1726"/>
      <c r="V21" s="80">
        <v>5</v>
      </c>
      <c r="W21" s="787">
        <f>IF(OR('法人入力シート（要入力）'!$E$5="",'法人入力シート（要入力）'!$E$5="大学法人"),大学法人!M22,短大法人!M22)</f>
        <v>0.83199999999999996</v>
      </c>
      <c r="X21" s="788" t="s">
        <v>709</v>
      </c>
      <c r="Y21" s="789">
        <f>IF(OR('法人入力シート（要入力）'!$E$5="",'法人入力シート（要入力）'!$E$5="大学法人"),大学法人!O22,短大法人!O22)</f>
        <v>0.76100000000000001</v>
      </c>
      <c r="AA21" s="1853"/>
    </row>
    <row r="22" spans="2:27" ht="24" customHeight="1" x14ac:dyDescent="0.2">
      <c r="B22" s="6"/>
      <c r="C22" s="1803"/>
      <c r="D22" s="1804"/>
      <c r="E22" s="1805"/>
      <c r="F22" s="1757"/>
      <c r="G22" s="1757"/>
      <c r="H22" s="1757"/>
      <c r="I22" s="1757"/>
      <c r="J22" s="1757"/>
      <c r="K22" s="1845"/>
      <c r="L22" s="1713"/>
      <c r="M22" s="1847"/>
      <c r="N22" s="1850"/>
      <c r="O22" s="1703"/>
      <c r="Q22" s="1705">
        <v>4</v>
      </c>
      <c r="R22" s="1844" t="s">
        <v>82</v>
      </c>
      <c r="S22" s="1721" t="s">
        <v>71</v>
      </c>
      <c r="T22" s="1722"/>
      <c r="U22" s="1723"/>
      <c r="V22" s="79">
        <v>4</v>
      </c>
      <c r="W22" s="784">
        <f>IF(OR('法人入力シート（要入力）'!$E$5="",'法人入力シート（要入力）'!$E$5="大学法人"),大学法人!J22,短大法人!J22)</f>
        <v>0.90600000000000003</v>
      </c>
      <c r="X22" s="785" t="s">
        <v>709</v>
      </c>
      <c r="Y22" s="786">
        <f>IF(OR('法人入力シート（要入力）'!$E$5="",'法人入力シート（要入力）'!$E$5="大学法人"),大学法人!L22,短大法人!L22)</f>
        <v>0.83299999999999996</v>
      </c>
      <c r="AA22" s="1853"/>
    </row>
    <row r="23" spans="2:27" ht="24" customHeight="1" x14ac:dyDescent="0.2">
      <c r="B23" s="62"/>
      <c r="C23" s="1800" t="s">
        <v>898</v>
      </c>
      <c r="D23" s="1801"/>
      <c r="E23" s="1802"/>
      <c r="F23" s="1756">
        <f>IFERROR('法人入力シート（要入力）'!D13,"－")</f>
        <v>0</v>
      </c>
      <c r="G23" s="1756">
        <f>IFERROR('法人入力シート（要入力）'!E13,"－")</f>
        <v>0</v>
      </c>
      <c r="H23" s="1756">
        <f>IFERROR('法人入力シート（要入力）'!F13,"－")</f>
        <v>0</v>
      </c>
      <c r="I23" s="1756">
        <f>IFERROR('法人入力シート（要入力）'!G13,"－")</f>
        <v>0</v>
      </c>
      <c r="J23" s="1756">
        <f>IFERROR('法人入力シート（要入力）'!H13,"－")</f>
        <v>0</v>
      </c>
      <c r="K23" s="1841">
        <f>IFERROR((J23-F23),"－")</f>
        <v>0</v>
      </c>
      <c r="L23" s="1714" t="str">
        <f>IF(OR(F23="－",F23=0,J23="－",J23=0),"－",(IF(AND(F23&lt;0,J23&lt;0),(J23-F23)/F23*-1,IF(AND(F23&lt;0,J23&gt;0),(J23-F23)/F23*-1,(J23-F23)/F23))))</f>
        <v>－</v>
      </c>
      <c r="M23" s="1847"/>
      <c r="N23" s="1850"/>
      <c r="O23" s="1703"/>
      <c r="Q23" s="1705"/>
      <c r="R23" s="1844"/>
      <c r="S23" s="1724"/>
      <c r="T23" s="1725"/>
      <c r="U23" s="1726"/>
      <c r="V23" s="80">
        <v>3</v>
      </c>
      <c r="W23" s="787">
        <f>IF(OR('法人入力シート（要入力）'!$E$5="",'法人入力シート（要入力）'!$E$5="大学法人"),大学法人!G22,短大法人!G22)</f>
        <v>0.99299999999999999</v>
      </c>
      <c r="X23" s="788" t="s">
        <v>709</v>
      </c>
      <c r="Y23" s="789">
        <f>IF(OR('法人入力シート（要入力）'!$E$5="",'法人入力シート（要入力）'!$E$5="大学法人"),大学法人!I22,短大法人!I22)</f>
        <v>0.90700000000000003</v>
      </c>
      <c r="AA23" s="1853"/>
    </row>
    <row r="24" spans="2:27" ht="24" customHeight="1" x14ac:dyDescent="0.2">
      <c r="B24" s="62"/>
      <c r="C24" s="1817"/>
      <c r="D24" s="1818"/>
      <c r="E24" s="1819"/>
      <c r="F24" s="1839"/>
      <c r="G24" s="1839"/>
      <c r="H24" s="1839"/>
      <c r="I24" s="1839"/>
      <c r="J24" s="1839"/>
      <c r="K24" s="1842"/>
      <c r="L24" s="1831"/>
      <c r="M24" s="1847"/>
      <c r="N24" s="1850"/>
      <c r="O24" s="1703"/>
      <c r="Q24" s="1705">
        <v>2</v>
      </c>
      <c r="R24" s="1844" t="s">
        <v>156</v>
      </c>
      <c r="S24" s="1728" t="s">
        <v>85</v>
      </c>
      <c r="T24" s="1729"/>
      <c r="U24" s="1730"/>
      <c r="V24" s="79">
        <v>2</v>
      </c>
      <c r="W24" s="791">
        <f>IF(OR('法人入力シート（要入力）'!$E$5="",'法人入力シート（要入力）'!$E$5="大学法人"),大学法人!D22,短大法人!D22)</f>
        <v>1.2390000000000001</v>
      </c>
      <c r="X24" s="785" t="s">
        <v>709</v>
      </c>
      <c r="Y24" s="792">
        <f>IF(OR('法人入力シート（要入力）'!$E$5="",'法人入力シート（要入力）'!$E$5="大学法人"),大学法人!F22,短大法人!F22)</f>
        <v>0.99399999999999999</v>
      </c>
      <c r="AA24" s="1853"/>
    </row>
    <row r="25" spans="2:27" ht="24" customHeight="1" x14ac:dyDescent="0.2">
      <c r="B25" s="77"/>
      <c r="C25" s="1806"/>
      <c r="D25" s="1807"/>
      <c r="E25" s="1808"/>
      <c r="F25" s="1840"/>
      <c r="G25" s="1840"/>
      <c r="H25" s="1840"/>
      <c r="I25" s="1840"/>
      <c r="J25" s="1840"/>
      <c r="K25" s="1843"/>
      <c r="L25" s="1738"/>
      <c r="M25" s="1848"/>
      <c r="N25" s="1851"/>
      <c r="O25" s="1704"/>
      <c r="Q25" s="1705"/>
      <c r="R25" s="1844"/>
      <c r="S25" s="1731"/>
      <c r="T25" s="1732"/>
      <c r="U25" s="1733"/>
      <c r="V25" s="80">
        <v>1</v>
      </c>
      <c r="W25" s="793"/>
      <c r="X25" s="788" t="s">
        <v>709</v>
      </c>
      <c r="Y25" s="789">
        <f>IF(OR('法人入力シート（要入力）'!$E$5="",'法人入力シート（要入力）'!$E$5="大学法人"),大学法人!C22,短大法人!C22)</f>
        <v>1.24</v>
      </c>
    </row>
    <row r="26" spans="2:27" ht="24" customHeight="1" x14ac:dyDescent="0.2">
      <c r="M26" s="59"/>
      <c r="N26" s="59"/>
    </row>
  </sheetData>
  <mergeCells count="70">
    <mergeCell ref="AA23:AA24"/>
    <mergeCell ref="S13:U15"/>
    <mergeCell ref="W13:Y15"/>
    <mergeCell ref="AA12:AA14"/>
    <mergeCell ref="AA15:AA16"/>
    <mergeCell ref="AA17:AA18"/>
    <mergeCell ref="AA19:AA20"/>
    <mergeCell ref="AA21:AA22"/>
    <mergeCell ref="S22:U23"/>
    <mergeCell ref="S24:U25"/>
    <mergeCell ref="S16:U17"/>
    <mergeCell ref="S18:U19"/>
    <mergeCell ref="S20:U21"/>
    <mergeCell ref="V13:V15"/>
    <mergeCell ref="A1:C1"/>
    <mergeCell ref="D1:H1"/>
    <mergeCell ref="C8:E8"/>
    <mergeCell ref="C9:E9"/>
    <mergeCell ref="C10:E10"/>
    <mergeCell ref="H6:Y10"/>
    <mergeCell ref="R1:Y1"/>
    <mergeCell ref="R16:R17"/>
    <mergeCell ref="Q22:Q23"/>
    <mergeCell ref="R22:R23"/>
    <mergeCell ref="K20:K22"/>
    <mergeCell ref="M16:M25"/>
    <mergeCell ref="N16:N25"/>
    <mergeCell ref="Q20:Q21"/>
    <mergeCell ref="R20:R21"/>
    <mergeCell ref="Q18:Q19"/>
    <mergeCell ref="R18:R19"/>
    <mergeCell ref="R24:R25"/>
    <mergeCell ref="L20:L22"/>
    <mergeCell ref="L23:L25"/>
    <mergeCell ref="B16:E19"/>
    <mergeCell ref="F16:F19"/>
    <mergeCell ref="G16:G19"/>
    <mergeCell ref="J23:J25"/>
    <mergeCell ref="K23:K25"/>
    <mergeCell ref="C20:E22"/>
    <mergeCell ref="F20:F22"/>
    <mergeCell ref="G20:G22"/>
    <mergeCell ref="H20:H22"/>
    <mergeCell ref="I20:I22"/>
    <mergeCell ref="J20:J22"/>
    <mergeCell ref="C23:E25"/>
    <mergeCell ref="F23:F25"/>
    <mergeCell ref="G23:G25"/>
    <mergeCell ref="H23:H25"/>
    <mergeCell ref="I23:I25"/>
    <mergeCell ref="B13:E15"/>
    <mergeCell ref="J13:J15"/>
    <mergeCell ref="K13:K15"/>
    <mergeCell ref="L13:L15"/>
    <mergeCell ref="M13:M15"/>
    <mergeCell ref="F13:F15"/>
    <mergeCell ref="G13:G15"/>
    <mergeCell ref="H13:H15"/>
    <mergeCell ref="I13:I15"/>
    <mergeCell ref="Q13:Q15"/>
    <mergeCell ref="O16:O25"/>
    <mergeCell ref="N13:N15"/>
    <mergeCell ref="O13:O15"/>
    <mergeCell ref="Q24:Q25"/>
    <mergeCell ref="Q16:Q17"/>
    <mergeCell ref="H16:H19"/>
    <mergeCell ref="I16:I19"/>
    <mergeCell ref="J16:J19"/>
    <mergeCell ref="K16:K19"/>
    <mergeCell ref="L16:L19"/>
  </mergeCells>
  <phoneticPr fontId="1"/>
  <conditionalFormatting sqref="R16:R17">
    <cfRule type="expression" dxfId="504" priority="21">
      <formula>$M$16=10</formula>
    </cfRule>
  </conditionalFormatting>
  <conditionalFormatting sqref="R18:R19">
    <cfRule type="expression" dxfId="503" priority="20">
      <formula>$M$16=8</formula>
    </cfRule>
  </conditionalFormatting>
  <conditionalFormatting sqref="R22:R23">
    <cfRule type="expression" dxfId="502" priority="19">
      <formula>$M$16=4</formula>
    </cfRule>
  </conditionalFormatting>
  <conditionalFormatting sqref="R24:R25">
    <cfRule type="expression" dxfId="501" priority="18">
      <formula>$M$16=2</formula>
    </cfRule>
  </conditionalFormatting>
  <conditionalFormatting sqref="S16:U17">
    <cfRule type="expression" dxfId="500" priority="17">
      <formula>$N$16=10</formula>
    </cfRule>
  </conditionalFormatting>
  <conditionalFormatting sqref="S18:U19">
    <cfRule type="expression" dxfId="499" priority="16">
      <formula>$N$16=8</formula>
    </cfRule>
  </conditionalFormatting>
  <conditionalFormatting sqref="S20:U21">
    <cfRule type="expression" dxfId="498" priority="15">
      <formula>$N$16=6</formula>
    </cfRule>
  </conditionalFormatting>
  <conditionalFormatting sqref="S22:U23">
    <cfRule type="expression" dxfId="497" priority="14">
      <formula>$N$16=4</formula>
    </cfRule>
  </conditionalFormatting>
  <conditionalFormatting sqref="S24:U25">
    <cfRule type="expression" dxfId="496" priority="13">
      <formula>$N$16=2</formula>
    </cfRule>
  </conditionalFormatting>
  <conditionalFormatting sqref="W16:X16">
    <cfRule type="expression" dxfId="495" priority="12">
      <formula>$O$16=10</formula>
    </cfRule>
  </conditionalFormatting>
  <conditionalFormatting sqref="W17:Y17">
    <cfRule type="expression" dxfId="494" priority="11">
      <formula>$O$16=9</formula>
    </cfRule>
  </conditionalFormatting>
  <conditionalFormatting sqref="W18:Y18">
    <cfRule type="expression" dxfId="493" priority="10">
      <formula>$O$16=8</formula>
    </cfRule>
  </conditionalFormatting>
  <conditionalFormatting sqref="W19:Y19">
    <cfRule type="expression" dxfId="492" priority="9">
      <formula>$O$16=7</formula>
    </cfRule>
  </conditionalFormatting>
  <conditionalFormatting sqref="W20:Y20">
    <cfRule type="expression" dxfId="491" priority="8">
      <formula>$O$16=6</formula>
    </cfRule>
  </conditionalFormatting>
  <conditionalFormatting sqref="W21:Y21">
    <cfRule type="expression" dxfId="490" priority="7">
      <formula>$O$16=5</formula>
    </cfRule>
  </conditionalFormatting>
  <conditionalFormatting sqref="W22:Y22">
    <cfRule type="expression" dxfId="489" priority="6">
      <formula>$O$16=4</formula>
    </cfRule>
  </conditionalFormatting>
  <conditionalFormatting sqref="W23:Y23">
    <cfRule type="expression" dxfId="488" priority="5">
      <formula>$O$16=3</formula>
    </cfRule>
  </conditionalFormatting>
  <conditionalFormatting sqref="W24:Y24">
    <cfRule type="expression" dxfId="487" priority="4">
      <formula>$O$16=2</formula>
    </cfRule>
  </conditionalFormatting>
  <conditionalFormatting sqref="W25:Y25">
    <cfRule type="expression" dxfId="486" priority="3">
      <formula>$O$16=1</formula>
    </cfRule>
  </conditionalFormatting>
  <conditionalFormatting sqref="Y16">
    <cfRule type="expression" dxfId="485" priority="1">
      <formula>$O$16=10</formula>
    </cfRule>
  </conditionalFormatting>
  <conditionalFormatting sqref="Y16">
    <cfRule type="expression" dxfId="484"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colBreaks count="1" manualBreakCount="1">
    <brk id="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ECFF"/>
  </sheetPr>
  <dimension ref="A1:Y28"/>
  <sheetViews>
    <sheetView showGridLines="0" zoomScaleNormal="100" zoomScaleSheetLayoutView="100" workbookViewId="0">
      <selection activeCell="L18" sqref="L18:L19"/>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1.6640625" style="1" customWidth="1"/>
    <col min="17" max="17" width="3.6640625" style="2" customWidth="1"/>
    <col min="18" max="18" width="13.88671875" style="1" customWidth="1"/>
    <col min="19" max="19" width="5.6640625" style="1" customWidth="1"/>
    <col min="20" max="20" width="2.6640625" style="2" customWidth="1"/>
    <col min="21" max="21" width="5.77734375" style="1" customWidth="1"/>
    <col min="22" max="22" width="3.44140625" style="1" bestFit="1" customWidth="1"/>
    <col min="23" max="23" width="5.109375" style="1" customWidth="1"/>
    <col min="24" max="24" width="3.33203125" style="1" customWidth="1"/>
    <col min="25" max="25" width="5.109375" style="1" customWidth="1"/>
    <col min="26" max="16384" width="10.6640625" style="1"/>
  </cols>
  <sheetData>
    <row r="1" spans="1:25"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5" ht="9.9"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5"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5" ht="24" customHeight="1" x14ac:dyDescent="0.2">
      <c r="A4" s="71" t="s">
        <v>34</v>
      </c>
      <c r="B4" s="72"/>
      <c r="C4" s="72"/>
      <c r="D4" s="72"/>
      <c r="E4" s="72"/>
      <c r="F4" s="72"/>
      <c r="G4" s="72"/>
      <c r="H4" s="72"/>
      <c r="I4" s="72"/>
      <c r="J4" s="72"/>
      <c r="K4" s="72"/>
      <c r="L4" s="72"/>
      <c r="M4" s="72"/>
      <c r="N4" s="72"/>
      <c r="O4" s="72"/>
      <c r="P4" s="72"/>
      <c r="Q4" s="81"/>
      <c r="R4" s="1795"/>
      <c r="S4" s="1796"/>
      <c r="T4" s="1796"/>
      <c r="U4" s="1796"/>
      <c r="V4" s="1796"/>
      <c r="W4" s="1796"/>
      <c r="X4" s="1796"/>
      <c r="Y4" s="1796"/>
    </row>
    <row r="5" spans="1:25" ht="24" customHeight="1" x14ac:dyDescent="0.25">
      <c r="A5" s="72"/>
      <c r="B5" s="72"/>
      <c r="C5" s="72"/>
      <c r="D5" s="72"/>
      <c r="E5" s="72"/>
      <c r="F5" s="72"/>
      <c r="G5" s="72"/>
      <c r="H5" s="82" t="s">
        <v>3</v>
      </c>
      <c r="I5" s="72"/>
      <c r="J5" s="72"/>
      <c r="K5" s="72"/>
      <c r="L5" s="72"/>
      <c r="M5" s="72"/>
      <c r="N5" s="72"/>
      <c r="O5" s="72"/>
      <c r="P5" s="72"/>
      <c r="Q5" s="72"/>
      <c r="R5" s="81"/>
      <c r="S5" s="72"/>
      <c r="T5" s="72"/>
      <c r="U5" s="81"/>
      <c r="V5" s="72"/>
      <c r="W5" s="72"/>
      <c r="X5" s="72"/>
      <c r="Y5" s="72"/>
    </row>
    <row r="6" spans="1:25" ht="24" customHeight="1" x14ac:dyDescent="0.2">
      <c r="A6" s="72"/>
      <c r="B6" s="73" t="s">
        <v>35</v>
      </c>
      <c r="C6" s="72"/>
      <c r="D6" s="72"/>
      <c r="E6" s="72"/>
      <c r="F6" s="72"/>
      <c r="G6" s="72"/>
      <c r="H6" s="1865" t="s">
        <v>1273</v>
      </c>
      <c r="I6" s="1865"/>
      <c r="J6" s="1865"/>
      <c r="K6" s="1865"/>
      <c r="L6" s="1865"/>
      <c r="M6" s="1865"/>
      <c r="N6" s="1865"/>
      <c r="O6" s="1865"/>
      <c r="P6" s="1865"/>
      <c r="Q6" s="1865"/>
      <c r="R6" s="1865"/>
      <c r="S6" s="1865"/>
      <c r="T6" s="1865"/>
      <c r="U6" s="1865"/>
      <c r="V6" s="1865"/>
      <c r="W6" s="1865"/>
      <c r="X6" s="1865"/>
      <c r="Y6" s="1865"/>
    </row>
    <row r="7" spans="1:25" ht="24" customHeight="1" x14ac:dyDescent="0.2">
      <c r="A7" s="72"/>
      <c r="B7" s="73"/>
      <c r="C7" s="73" t="s">
        <v>17</v>
      </c>
      <c r="D7" s="72"/>
      <c r="E7" s="72"/>
      <c r="F7" s="72"/>
      <c r="G7" s="72"/>
      <c r="H7" s="1865"/>
      <c r="I7" s="1865"/>
      <c r="J7" s="1865"/>
      <c r="K7" s="1865"/>
      <c r="L7" s="1865"/>
      <c r="M7" s="1865"/>
      <c r="N7" s="1865"/>
      <c r="O7" s="1865"/>
      <c r="P7" s="1865"/>
      <c r="Q7" s="1865"/>
      <c r="R7" s="1865"/>
      <c r="S7" s="1865"/>
      <c r="T7" s="1865"/>
      <c r="U7" s="1865"/>
      <c r="V7" s="1865"/>
      <c r="W7" s="1865"/>
      <c r="X7" s="1865"/>
      <c r="Y7" s="1865"/>
    </row>
    <row r="8" spans="1:25" ht="24" customHeight="1" x14ac:dyDescent="0.2">
      <c r="A8" s="72"/>
      <c r="B8" s="72"/>
      <c r="C8" s="1772" t="s">
        <v>36</v>
      </c>
      <c r="D8" s="1772"/>
      <c r="E8" s="1772"/>
      <c r="F8" s="73"/>
      <c r="G8" s="73"/>
      <c r="H8" s="1865"/>
      <c r="I8" s="1865"/>
      <c r="J8" s="1865"/>
      <c r="K8" s="1865"/>
      <c r="L8" s="1865"/>
      <c r="M8" s="1865"/>
      <c r="N8" s="1865"/>
      <c r="O8" s="1865"/>
      <c r="P8" s="1865"/>
      <c r="Q8" s="1865"/>
      <c r="R8" s="1865"/>
      <c r="S8" s="1865"/>
      <c r="T8" s="1865"/>
      <c r="U8" s="1865"/>
      <c r="V8" s="1865"/>
      <c r="W8" s="1865"/>
      <c r="X8" s="1865"/>
      <c r="Y8" s="1865"/>
    </row>
    <row r="9" spans="1:25" ht="24" customHeight="1" x14ac:dyDescent="0.2">
      <c r="A9" s="72"/>
      <c r="B9" s="73"/>
      <c r="C9" s="1773" t="s">
        <v>48</v>
      </c>
      <c r="D9" s="1773"/>
      <c r="E9" s="1773"/>
      <c r="F9" s="73"/>
      <c r="G9" s="73"/>
      <c r="H9" s="1865"/>
      <c r="I9" s="1865"/>
      <c r="J9" s="1865"/>
      <c r="K9" s="1865"/>
      <c r="L9" s="1865"/>
      <c r="M9" s="1865"/>
      <c r="N9" s="1865"/>
      <c r="O9" s="1865"/>
      <c r="P9" s="1865"/>
      <c r="Q9" s="1865"/>
      <c r="R9" s="1865"/>
      <c r="S9" s="1865"/>
      <c r="T9" s="1865"/>
      <c r="U9" s="1865"/>
      <c r="V9" s="1865"/>
      <c r="W9" s="1865"/>
      <c r="X9" s="1865"/>
      <c r="Y9" s="1865"/>
    </row>
    <row r="10" spans="1:25" ht="24" customHeight="1" x14ac:dyDescent="0.2">
      <c r="A10" s="72"/>
      <c r="B10" s="73"/>
      <c r="C10" s="1825"/>
      <c r="D10" s="1825"/>
      <c r="E10" s="1825"/>
      <c r="F10" s="73"/>
      <c r="G10" s="73"/>
      <c r="H10" s="1865"/>
      <c r="I10" s="1865"/>
      <c r="J10" s="1865"/>
      <c r="K10" s="1865"/>
      <c r="L10" s="1865"/>
      <c r="M10" s="1865"/>
      <c r="N10" s="1865"/>
      <c r="O10" s="1865"/>
      <c r="P10" s="1865"/>
      <c r="Q10" s="1865"/>
      <c r="R10" s="1865"/>
      <c r="S10" s="1865"/>
      <c r="T10" s="1865"/>
      <c r="U10" s="1865"/>
      <c r="V10" s="1865"/>
      <c r="W10" s="1865"/>
      <c r="X10" s="1865"/>
      <c r="Y10" s="1865"/>
    </row>
    <row r="11" spans="1:25" ht="5.0999999999999996" customHeight="1" x14ac:dyDescent="0.2">
      <c r="A11" s="72"/>
      <c r="B11" s="73"/>
      <c r="C11" s="83"/>
      <c r="D11" s="83"/>
      <c r="E11" s="83"/>
      <c r="F11" s="73"/>
      <c r="G11" s="73"/>
      <c r="H11" s="86"/>
      <c r="I11" s="86"/>
      <c r="J11" s="86"/>
      <c r="K11" s="86"/>
      <c r="L11" s="86"/>
      <c r="M11" s="86"/>
      <c r="N11" s="86"/>
      <c r="O11" s="86"/>
      <c r="P11" s="86"/>
      <c r="Q11" s="86"/>
      <c r="R11" s="86"/>
      <c r="S11" s="86"/>
      <c r="T11" s="86"/>
      <c r="U11" s="86"/>
      <c r="V11" s="86"/>
      <c r="W11" s="86"/>
      <c r="X11" s="86"/>
      <c r="Y11" s="86"/>
    </row>
    <row r="12" spans="1:25" ht="24" customHeight="1" x14ac:dyDescent="0.2">
      <c r="B12" s="1" t="s">
        <v>1295</v>
      </c>
      <c r="O12" s="38" t="s">
        <v>47</v>
      </c>
      <c r="Q12" s="4" t="s">
        <v>62</v>
      </c>
    </row>
    <row r="13" spans="1:25"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0" t="s">
        <v>10</v>
      </c>
      <c r="S13" s="1774" t="s">
        <v>72</v>
      </c>
      <c r="T13" s="1758"/>
      <c r="U13" s="1746"/>
      <c r="V13" s="1792" t="s">
        <v>50</v>
      </c>
      <c r="W13" s="1758" t="s">
        <v>1120</v>
      </c>
      <c r="X13" s="1759"/>
      <c r="Y13" s="1760"/>
    </row>
    <row r="14" spans="1:25" ht="24" customHeight="1" x14ac:dyDescent="0.2">
      <c r="B14" s="1696"/>
      <c r="C14" s="1697"/>
      <c r="D14" s="1697"/>
      <c r="E14" s="1698"/>
      <c r="F14" s="1691"/>
      <c r="G14" s="1691"/>
      <c r="H14" s="1691"/>
      <c r="I14" s="1750"/>
      <c r="J14" s="1750"/>
      <c r="K14" s="1790"/>
      <c r="L14" s="1798"/>
      <c r="M14" s="1747"/>
      <c r="N14" s="1787"/>
      <c r="O14" s="1787"/>
      <c r="P14" s="3"/>
      <c r="Q14" s="1784"/>
      <c r="R14" s="1781"/>
      <c r="S14" s="1775"/>
      <c r="T14" s="1776"/>
      <c r="U14" s="1747"/>
      <c r="V14" s="1793"/>
      <c r="W14" s="1761"/>
      <c r="X14" s="1761"/>
      <c r="Y14" s="1762"/>
    </row>
    <row r="15" spans="1:25" ht="24" customHeight="1" x14ac:dyDescent="0.2">
      <c r="B15" s="1699"/>
      <c r="C15" s="1700"/>
      <c r="D15" s="1700"/>
      <c r="E15" s="1701"/>
      <c r="F15" s="1692"/>
      <c r="G15" s="1692"/>
      <c r="H15" s="1692"/>
      <c r="I15" s="1751"/>
      <c r="J15" s="1751"/>
      <c r="K15" s="1791"/>
      <c r="L15" s="1799"/>
      <c r="M15" s="1748"/>
      <c r="N15" s="1788"/>
      <c r="O15" s="1788"/>
      <c r="Q15" s="1785"/>
      <c r="R15" s="1782"/>
      <c r="S15" s="1777"/>
      <c r="T15" s="1778"/>
      <c r="U15" s="1748"/>
      <c r="V15" s="1794"/>
      <c r="W15" s="1763"/>
      <c r="X15" s="1763"/>
      <c r="Y15" s="1764"/>
    </row>
    <row r="16" spans="1:25" ht="24" customHeight="1" x14ac:dyDescent="0.2">
      <c r="B16" s="1811" t="s">
        <v>899</v>
      </c>
      <c r="C16" s="1812"/>
      <c r="D16" s="1812"/>
      <c r="E16" s="1813"/>
      <c r="F16" s="1716" t="str">
        <f>IFERROR((ROUNDUP(F24/F18,3)),"－")</f>
        <v>－</v>
      </c>
      <c r="G16" s="1716" t="str">
        <f>IFERROR((ROUNDUP(G24/G18,3)),"－")</f>
        <v>－</v>
      </c>
      <c r="H16" s="1716" t="str">
        <f>IFERROR((ROUNDUP(H24/H18,3)),"－")</f>
        <v>－</v>
      </c>
      <c r="I16" s="1716" t="str">
        <f>IFERROR((ROUNDUP(I24/I18,3)),"－")</f>
        <v>－</v>
      </c>
      <c r="J16" s="1716" t="str">
        <f>IFERROR((ROUNDUP(J24/J18,3)),"－")</f>
        <v>－</v>
      </c>
      <c r="K16" s="1867" t="str">
        <f>IFERROR((J16-F16)*100,"－")</f>
        <v>－</v>
      </c>
      <c r="L16" s="1742"/>
      <c r="M16" s="1753" t="str">
        <f>IF(J16="－","－",IF(AND($I$16&lt;絶対評価シート!D41,$J$16&lt;絶対評価シート!F41),絶対評価シート!G41,IF($J$16&lt;絶対評価シート!F40,絶対評価シート!G40,IF(AND($J$16&gt;=絶対評価シート!E39,$J$16&lt;絶対評価シート!F39),絶対評価シート!G39,IF(AND($I$16&lt;絶対評価シート!D38,$J$16&gt;=絶対評価シート!E38),絶対評価シート!G38,IF(AND($I$16&gt;=絶対評価シート!C37,$J$16&gt;=絶対評価シート!E13),絶対評価シート!G37))))))</f>
        <v>－</v>
      </c>
      <c r="N16" s="1706" t="str">
        <f>IFERROR(LOOKUP($K$16/100,趨勢評価!$D$15:$D$19,趨勢評価!$I$15:$I$19),"－")</f>
        <v>－</v>
      </c>
      <c r="O16" s="1702" t="str">
        <f ca="1">IFERROR(OFFSET(INDEX(Y16:Y25,MATCH(J16,Y16:Y25,-1),1),0,-3),"－")</f>
        <v>－</v>
      </c>
      <c r="Q16" s="1783">
        <v>10</v>
      </c>
      <c r="R16" s="1844" t="s">
        <v>86</v>
      </c>
      <c r="S16" s="1721" t="s">
        <v>89</v>
      </c>
      <c r="T16" s="1722"/>
      <c r="U16" s="1723"/>
      <c r="V16" s="79">
        <v>10</v>
      </c>
      <c r="W16" s="784">
        <f>IF(OR('法人入力シート（要入力）'!$E$5="",'法人入力シート（要入力）'!$E$5="大学法人"),大学法人!AB29,短大法人!AB29)</f>
        <v>0.221</v>
      </c>
      <c r="X16" s="785" t="s">
        <v>709</v>
      </c>
      <c r="Y16" s="1127">
        <v>1000</v>
      </c>
    </row>
    <row r="17" spans="2:25" ht="24" customHeight="1" x14ac:dyDescent="0.2">
      <c r="B17" s="1814"/>
      <c r="C17" s="1815"/>
      <c r="D17" s="1815"/>
      <c r="E17" s="1816"/>
      <c r="F17" s="1717"/>
      <c r="G17" s="1717"/>
      <c r="H17" s="1717"/>
      <c r="I17" s="1717"/>
      <c r="J17" s="1717"/>
      <c r="K17" s="1868"/>
      <c r="L17" s="1744"/>
      <c r="M17" s="1754"/>
      <c r="N17" s="1707"/>
      <c r="O17" s="1869"/>
      <c r="Q17" s="1785"/>
      <c r="R17" s="1844"/>
      <c r="S17" s="1724"/>
      <c r="T17" s="1725"/>
      <c r="U17" s="1726"/>
      <c r="V17" s="80">
        <v>9</v>
      </c>
      <c r="W17" s="787">
        <f>IF(OR('法人入力シート（要入力）'!$E$5="",'法人入力シート（要入力）'!$E$5="大学法人"),大学法人!Y29,短大法人!Y29)</f>
        <v>0.183</v>
      </c>
      <c r="X17" s="788" t="s">
        <v>709</v>
      </c>
      <c r="Y17" s="789">
        <f>IF(OR('法人入力シート（要入力）'!$E$5="",'法人入力シート（要入力）'!$E$5="大学法人"),大学法人!AA29,短大法人!AA29)</f>
        <v>0.22</v>
      </c>
    </row>
    <row r="18" spans="2:25" ht="24" customHeight="1" x14ac:dyDescent="0.2">
      <c r="B18" s="74"/>
      <c r="C18" s="1800" t="s">
        <v>900</v>
      </c>
      <c r="D18" s="1801"/>
      <c r="E18" s="1802"/>
      <c r="F18" s="1855">
        <f>IFERROR('法人入力シート（要入力）'!D41,"－")</f>
        <v>0</v>
      </c>
      <c r="G18" s="1855">
        <f>IFERROR('法人入力シート（要入力）'!E41,"－")</f>
        <v>0</v>
      </c>
      <c r="H18" s="1855">
        <f>IFERROR('法人入力シート（要入力）'!F41,"－")</f>
        <v>0</v>
      </c>
      <c r="I18" s="1855">
        <f>IFERROR('法人入力シート（要入力）'!G41,"－")</f>
        <v>0</v>
      </c>
      <c r="J18" s="1855">
        <f>IFERROR('法人入力シート（要入力）'!H41,"－")</f>
        <v>0</v>
      </c>
      <c r="K18" s="1857">
        <f>IFERROR((J18-F18),"－")</f>
        <v>0</v>
      </c>
      <c r="L18" s="1866" t="str">
        <f>IF(OR(F18="－",F18=0,J18="－",J18=0),"－",(IF(AND(F18&lt;0,J18&lt;0),(J18-F18)/F18*-1,IF(AND(F18&lt;0,J18&gt;0),(J18-F18)/F18*-1,(J18-F18)/F18))))</f>
        <v>－</v>
      </c>
      <c r="M18" s="1754"/>
      <c r="N18" s="1707"/>
      <c r="O18" s="1869"/>
      <c r="Q18" s="1792">
        <v>8</v>
      </c>
      <c r="R18" s="1844" t="s">
        <v>87</v>
      </c>
      <c r="S18" s="1721" t="s">
        <v>90</v>
      </c>
      <c r="T18" s="1722"/>
      <c r="U18" s="1723"/>
      <c r="V18" s="79">
        <v>8</v>
      </c>
      <c r="W18" s="784">
        <f>IF(OR('法人入力シート（要入力）'!$E$5="",'法人入力シート（要入力）'!$E$5="大学法人"),大学法人!V29,短大法人!V29)</f>
        <v>0.155</v>
      </c>
      <c r="X18" s="785" t="s">
        <v>709</v>
      </c>
      <c r="Y18" s="790">
        <f>IF(OR('法人入力シート（要入力）'!$E$5="",'法人入力シート（要入力）'!$E$5="大学法人"),大学法人!X29,短大法人!X29)</f>
        <v>0.182</v>
      </c>
    </row>
    <row r="19" spans="2:25" ht="24" customHeight="1" x14ac:dyDescent="0.2">
      <c r="B19" s="62"/>
      <c r="C19" s="1803"/>
      <c r="D19" s="1804"/>
      <c r="E19" s="1805"/>
      <c r="F19" s="1855"/>
      <c r="G19" s="1855"/>
      <c r="H19" s="1855"/>
      <c r="I19" s="1855"/>
      <c r="J19" s="1855"/>
      <c r="K19" s="1857"/>
      <c r="L19" s="1859"/>
      <c r="M19" s="1754"/>
      <c r="N19" s="1707"/>
      <c r="O19" s="1869"/>
      <c r="Q19" s="1794"/>
      <c r="R19" s="1844"/>
      <c r="S19" s="1724"/>
      <c r="T19" s="1725"/>
      <c r="U19" s="1726"/>
      <c r="V19" s="80">
        <v>7</v>
      </c>
      <c r="W19" s="787">
        <f>IF(OR('法人入力シート（要入力）'!$E$5="",'法人入力シート（要入力）'!$E$5="大学法人"),大学法人!S29,短大法人!S29)</f>
        <v>0.13300000000000001</v>
      </c>
      <c r="X19" s="788" t="s">
        <v>709</v>
      </c>
      <c r="Y19" s="789">
        <f>IF(OR('法人入力シート（要入力）'!$E$5="",'法人入力シート（要入力）'!$E$5="大学法人"),大学法人!U29,短大法人!U29)</f>
        <v>0.154</v>
      </c>
    </row>
    <row r="20" spans="2:25" ht="24" customHeight="1" x14ac:dyDescent="0.2">
      <c r="B20" s="62"/>
      <c r="C20" s="1800" t="s">
        <v>901</v>
      </c>
      <c r="D20" s="1801"/>
      <c r="E20" s="1802"/>
      <c r="F20" s="1855">
        <f>IFERROR('法人入力シート（要入力）'!D42,"－")</f>
        <v>0</v>
      </c>
      <c r="G20" s="1855">
        <f>IFERROR('法人入力シート（要入力）'!E42,"－")</f>
        <v>0</v>
      </c>
      <c r="H20" s="1855">
        <f>IFERROR('法人入力シート（要入力）'!F42,"－")</f>
        <v>0</v>
      </c>
      <c r="I20" s="1855">
        <f>IFERROR('法人入力シート（要入力）'!G42,"－")</f>
        <v>0</v>
      </c>
      <c r="J20" s="1855">
        <f>IFERROR('法人入力シート（要入力）'!H42,"－")</f>
        <v>0</v>
      </c>
      <c r="K20" s="1857">
        <f>IFERROR((J20-F20),"－")</f>
        <v>0</v>
      </c>
      <c r="L20" s="1859" t="str">
        <f t="shared" ref="L20" si="0">IF(OR(F20="－",F20=0,J20="－",J20=0),"－",(IF(AND(F20&lt;0,J20&lt;0),(J20-F20)/F20*-1,IF(AND(F20&lt;0,J20&gt;0),(J20-F20)/F20*-1,(J20-F20)/F20))))</f>
        <v>－</v>
      </c>
      <c r="M20" s="1754"/>
      <c r="N20" s="1707"/>
      <c r="O20" s="1869"/>
      <c r="Q20" s="1792">
        <v>6</v>
      </c>
      <c r="R20" s="1844" t="s">
        <v>1116</v>
      </c>
      <c r="S20" s="1727" t="s">
        <v>74</v>
      </c>
      <c r="T20" s="1722"/>
      <c r="U20" s="1723"/>
      <c r="V20" s="79">
        <v>6</v>
      </c>
      <c r="W20" s="784">
        <f>IF(OR('法人入力シート（要入力）'!$E$5="",'法人入力シート（要入力）'!$E$5="大学法人"),大学法人!P29,短大法人!P29)</f>
        <v>0.112</v>
      </c>
      <c r="X20" s="785" t="s">
        <v>709</v>
      </c>
      <c r="Y20" s="786">
        <f>IF(OR('法人入力シート（要入力）'!$E$5="",'法人入力シート（要入力）'!$E$5="大学法人"),大学法人!R29,短大法人!R29)</f>
        <v>0.13200000000000001</v>
      </c>
    </row>
    <row r="21" spans="2:25" ht="24" customHeight="1" x14ac:dyDescent="0.2">
      <c r="B21" s="62"/>
      <c r="C21" s="1803"/>
      <c r="D21" s="1804"/>
      <c r="E21" s="1805"/>
      <c r="F21" s="1855"/>
      <c r="G21" s="1855"/>
      <c r="H21" s="1855"/>
      <c r="I21" s="1855"/>
      <c r="J21" s="1855"/>
      <c r="K21" s="1857"/>
      <c r="L21" s="1859"/>
      <c r="M21" s="1754"/>
      <c r="N21" s="1707"/>
      <c r="O21" s="1869"/>
      <c r="Q21" s="1794"/>
      <c r="R21" s="1844"/>
      <c r="S21" s="1724"/>
      <c r="T21" s="1725"/>
      <c r="U21" s="1726"/>
      <c r="V21" s="80">
        <v>5</v>
      </c>
      <c r="W21" s="787">
        <f>IF(OR('法人入力シート（要入力）'!$E$5="",'法人入力シート（要入力）'!$E$5="大学法人"),大学法人!M29,短大法人!M29)</f>
        <v>8.3000000000000004E-2</v>
      </c>
      <c r="X21" s="788" t="s">
        <v>709</v>
      </c>
      <c r="Y21" s="789">
        <f>IF(OR('法人入力シート（要入力）'!$E$5="",'法人入力シート（要入力）'!$E$5="大学法人"),大学法人!O29,短大法人!O29)</f>
        <v>0.111</v>
      </c>
    </row>
    <row r="22" spans="2:25" ht="24" customHeight="1" x14ac:dyDescent="0.2">
      <c r="B22" s="62"/>
      <c r="C22" s="1800" t="s">
        <v>902</v>
      </c>
      <c r="D22" s="1801"/>
      <c r="E22" s="1802"/>
      <c r="F22" s="1855">
        <f>IFERROR('法人入力シート（要入力）'!D43,"－")</f>
        <v>0</v>
      </c>
      <c r="G22" s="1855">
        <f>IFERROR('法人入力シート（要入力）'!E43,"－")</f>
        <v>0</v>
      </c>
      <c r="H22" s="1855">
        <f>IFERROR('法人入力シート（要入力）'!F43,"－")</f>
        <v>0</v>
      </c>
      <c r="I22" s="1855">
        <f>IFERROR('法人入力シート（要入力）'!G43,"－")</f>
        <v>0</v>
      </c>
      <c r="J22" s="1855">
        <f>IFERROR('法人入力シート（要入力）'!H43,"－")</f>
        <v>0</v>
      </c>
      <c r="K22" s="1857">
        <f>IFERROR((J22-F22),"－")</f>
        <v>0</v>
      </c>
      <c r="L22" s="1859" t="str">
        <f t="shared" ref="L22" si="1">IF(OR(F22="－",F22=0,J22="－",J22=0),"－",(IF(AND(F22&lt;0,J22&lt;0),(J22-F22)/F22*-1,IF(AND(F22&lt;0,J22&gt;0),(J22-F22)/F22*-1,(J22-F22)/F22))))</f>
        <v>－</v>
      </c>
      <c r="M22" s="1754"/>
      <c r="N22" s="1707"/>
      <c r="O22" s="1869"/>
      <c r="Q22" s="1792">
        <v>4</v>
      </c>
      <c r="R22" s="1844" t="s">
        <v>88</v>
      </c>
      <c r="S22" s="1721" t="s">
        <v>75</v>
      </c>
      <c r="T22" s="1722"/>
      <c r="U22" s="1723"/>
      <c r="V22" s="79">
        <v>4</v>
      </c>
      <c r="W22" s="784">
        <f>IF(OR('法人入力シート（要入力）'!$E$5="",'法人入力シート（要入力）'!$E$5="大学法人"),大学法人!J29,短大法人!J29)</f>
        <v>5.7000000000000002E-2</v>
      </c>
      <c r="X22" s="785" t="s">
        <v>709</v>
      </c>
      <c r="Y22" s="786">
        <f>IF(OR('法人入力シート（要入力）'!$E$5="",'法人入力シート（要入力）'!$E$5="大学法人"),大学法人!L29,短大法人!L29)</f>
        <v>8.2000000000000003E-2</v>
      </c>
    </row>
    <row r="23" spans="2:25" ht="24" customHeight="1" x14ac:dyDescent="0.2">
      <c r="B23" s="76"/>
      <c r="C23" s="1803"/>
      <c r="D23" s="1804"/>
      <c r="E23" s="1805"/>
      <c r="F23" s="1855"/>
      <c r="G23" s="1855"/>
      <c r="H23" s="1855"/>
      <c r="I23" s="1855"/>
      <c r="J23" s="1855"/>
      <c r="K23" s="1857"/>
      <c r="L23" s="1859"/>
      <c r="M23" s="1754"/>
      <c r="N23" s="1707"/>
      <c r="O23" s="1869"/>
      <c r="Q23" s="1794"/>
      <c r="R23" s="1844"/>
      <c r="S23" s="1724"/>
      <c r="T23" s="1725"/>
      <c r="U23" s="1726"/>
      <c r="V23" s="80">
        <v>3</v>
      </c>
      <c r="W23" s="787">
        <f>IF(OR('法人入力シート（要入力）'!$E$5="",'法人入力シート（要入力）'!$E$5="大学法人"),大学法人!G29,短大法人!G29)</f>
        <v>2.1000000000000001E-2</v>
      </c>
      <c r="X23" s="788" t="s">
        <v>709</v>
      </c>
      <c r="Y23" s="789">
        <f>IF(OR('法人入力シート（要入力）'!$E$5="",'法人入力シート（要入力）'!$E$5="大学法人"),大学法人!I29,短大法人!I29)</f>
        <v>5.6000000000000001E-2</v>
      </c>
    </row>
    <row r="24" spans="2:25" ht="24" customHeight="1" x14ac:dyDescent="0.2">
      <c r="B24" s="76"/>
      <c r="C24" s="1861" t="s">
        <v>903</v>
      </c>
      <c r="D24" s="1862"/>
      <c r="E24" s="1862"/>
      <c r="F24" s="1855">
        <f>IFERROR(F18-F20+F22,"－")</f>
        <v>0</v>
      </c>
      <c r="G24" s="1855">
        <f t="shared" ref="G24:J24" si="2">IFERROR(G18-G20+G22,"－")</f>
        <v>0</v>
      </c>
      <c r="H24" s="1855">
        <f t="shared" si="2"/>
        <v>0</v>
      </c>
      <c r="I24" s="1855">
        <f t="shared" si="2"/>
        <v>0</v>
      </c>
      <c r="J24" s="1855">
        <f t="shared" si="2"/>
        <v>0</v>
      </c>
      <c r="K24" s="1857">
        <f>IFERROR((J24-F24),"－")</f>
        <v>0</v>
      </c>
      <c r="L24" s="1859" t="str">
        <f>IF(OR(F24="－",F24=0,J24="－",J24=0),"－",(IF(AND(F24&lt;0,J24&lt;0),(J24-F24)/F24*-1,IF(AND(F24&lt;0,J24&gt;0),(J24-F24)/F24*-1,(J24-F24)/F24))))</f>
        <v>－</v>
      </c>
      <c r="M24" s="1754"/>
      <c r="N24" s="1707"/>
      <c r="O24" s="1869"/>
      <c r="Q24" s="1792">
        <v>2</v>
      </c>
      <c r="R24" s="1844" t="s">
        <v>70</v>
      </c>
      <c r="S24" s="1728" t="s">
        <v>76</v>
      </c>
      <c r="T24" s="1729"/>
      <c r="U24" s="1730"/>
      <c r="V24" s="79">
        <v>2</v>
      </c>
      <c r="W24" s="791">
        <f>IF(OR('法人入力シート（要入力）'!$E$5="",'法人入力シート（要入力）'!$E$5="大学法人"),大学法人!D29,短大法人!D29)</f>
        <v>-3.4000000000000002E-2</v>
      </c>
      <c r="X24" s="785" t="s">
        <v>709</v>
      </c>
      <c r="Y24" s="792">
        <f>IF(OR('法人入力シート（要入力）'!$E$5="",'法人入力シート（要入力）'!$E$5="大学法人"),大学法人!F29,短大法人!F29)</f>
        <v>0.02</v>
      </c>
    </row>
    <row r="25" spans="2:25" ht="24" customHeight="1" x14ac:dyDescent="0.2">
      <c r="B25" s="30"/>
      <c r="C25" s="1863"/>
      <c r="D25" s="1864"/>
      <c r="E25" s="1864"/>
      <c r="F25" s="1856"/>
      <c r="G25" s="1856"/>
      <c r="H25" s="1856"/>
      <c r="I25" s="1856"/>
      <c r="J25" s="1856"/>
      <c r="K25" s="1858"/>
      <c r="L25" s="1860"/>
      <c r="M25" s="1755"/>
      <c r="N25" s="1708"/>
      <c r="O25" s="1704"/>
      <c r="Q25" s="1794"/>
      <c r="R25" s="1844"/>
      <c r="S25" s="1731"/>
      <c r="T25" s="1732"/>
      <c r="U25" s="1733"/>
      <c r="V25" s="80">
        <v>1</v>
      </c>
      <c r="W25" s="793"/>
      <c r="X25" s="788" t="s">
        <v>709</v>
      </c>
      <c r="Y25" s="789">
        <f>IF(OR('法人入力シート（要入力）'!$E$5="",'法人入力シート（要入力）'!$E$5="大学法人"),大学法人!C29,短大法人!C29)</f>
        <v>-3.5000000000000003E-2</v>
      </c>
    </row>
    <row r="26" spans="2:25" ht="24" customHeight="1" x14ac:dyDescent="0.2">
      <c r="B26" s="1" t="s">
        <v>1074</v>
      </c>
    </row>
    <row r="27" spans="2:25" ht="24" customHeight="1" x14ac:dyDescent="0.2">
      <c r="B27" s="1" t="s">
        <v>37</v>
      </c>
    </row>
    <row r="28" spans="2:25" ht="24" customHeight="1" x14ac:dyDescent="0.2">
      <c r="B28" s="820" t="s">
        <v>941</v>
      </c>
    </row>
  </sheetData>
  <mergeCells count="82">
    <mergeCell ref="H13:H15"/>
    <mergeCell ref="R1:Y1"/>
    <mergeCell ref="R4:Y4"/>
    <mergeCell ref="R18:R19"/>
    <mergeCell ref="L16:L17"/>
    <mergeCell ref="K16:K17"/>
    <mergeCell ref="O16:O25"/>
    <mergeCell ref="L13:L15"/>
    <mergeCell ref="I13:I15"/>
    <mergeCell ref="S16:U17"/>
    <mergeCell ref="S18:U19"/>
    <mergeCell ref="S20:U21"/>
    <mergeCell ref="S22:U23"/>
    <mergeCell ref="Q16:Q17"/>
    <mergeCell ref="R16:R17"/>
    <mergeCell ref="K13:K15"/>
    <mergeCell ref="M16:M25"/>
    <mergeCell ref="N16:N25"/>
    <mergeCell ref="S24:U25"/>
    <mergeCell ref="W13:Y15"/>
    <mergeCell ref="Q13:Q15"/>
    <mergeCell ref="R13:R15"/>
    <mergeCell ref="S13:U15"/>
    <mergeCell ref="V13:V15"/>
    <mergeCell ref="M13:M15"/>
    <mergeCell ref="N13:N15"/>
    <mergeCell ref="O13:O15"/>
    <mergeCell ref="Q22:Q23"/>
    <mergeCell ref="R22:R23"/>
    <mergeCell ref="Q24:Q25"/>
    <mergeCell ref="R24:R25"/>
    <mergeCell ref="Q18:Q19"/>
    <mergeCell ref="K18:K19"/>
    <mergeCell ref="L18:L19"/>
    <mergeCell ref="L22:L23"/>
    <mergeCell ref="L20:L21"/>
    <mergeCell ref="K22:K23"/>
    <mergeCell ref="A1:C1"/>
    <mergeCell ref="D1:H1"/>
    <mergeCell ref="C8:E8"/>
    <mergeCell ref="C9:E9"/>
    <mergeCell ref="C10:E10"/>
    <mergeCell ref="H6:Y10"/>
    <mergeCell ref="C20:E21"/>
    <mergeCell ref="J20:J21"/>
    <mergeCell ref="K20:K21"/>
    <mergeCell ref="F20:F21"/>
    <mergeCell ref="G20:G21"/>
    <mergeCell ref="H20:H21"/>
    <mergeCell ref="I20:I21"/>
    <mergeCell ref="C24:E25"/>
    <mergeCell ref="B13:E15"/>
    <mergeCell ref="J13:J15"/>
    <mergeCell ref="F22:F23"/>
    <mergeCell ref="G22:G23"/>
    <mergeCell ref="H22:H23"/>
    <mergeCell ref="I22:I23"/>
    <mergeCell ref="J22:J23"/>
    <mergeCell ref="F18:F19"/>
    <mergeCell ref="G18:G19"/>
    <mergeCell ref="H18:H19"/>
    <mergeCell ref="I18:I19"/>
    <mergeCell ref="C18:E19"/>
    <mergeCell ref="B16:E17"/>
    <mergeCell ref="J18:J19"/>
    <mergeCell ref="C22:E23"/>
    <mergeCell ref="F13:F15"/>
    <mergeCell ref="Q20:Q21"/>
    <mergeCell ref="R20:R21"/>
    <mergeCell ref="H24:H25"/>
    <mergeCell ref="J16:J17"/>
    <mergeCell ref="F24:F25"/>
    <mergeCell ref="G24:G25"/>
    <mergeCell ref="F16:F17"/>
    <mergeCell ref="G16:G17"/>
    <mergeCell ref="H16:H17"/>
    <mergeCell ref="I16:I17"/>
    <mergeCell ref="J24:J25"/>
    <mergeCell ref="I24:I25"/>
    <mergeCell ref="G13:G15"/>
    <mergeCell ref="K24:K25"/>
    <mergeCell ref="L24:L25"/>
  </mergeCells>
  <phoneticPr fontId="1"/>
  <conditionalFormatting sqref="R16:R17">
    <cfRule type="expression" dxfId="483" priority="22">
      <formula>$M$16=10</formula>
    </cfRule>
  </conditionalFormatting>
  <conditionalFormatting sqref="R18:R19">
    <cfRule type="expression" dxfId="482" priority="21">
      <formula>$M$16=8</formula>
    </cfRule>
  </conditionalFormatting>
  <conditionalFormatting sqref="R20:R21">
    <cfRule type="expression" dxfId="481" priority="20">
      <formula>$M$16=6</formula>
    </cfRule>
  </conditionalFormatting>
  <conditionalFormatting sqref="R22:R23">
    <cfRule type="expression" dxfId="480" priority="19">
      <formula>$M$16=4</formula>
    </cfRule>
  </conditionalFormatting>
  <conditionalFormatting sqref="R24:R25">
    <cfRule type="expression" dxfId="479" priority="18">
      <formula>$M$16=2</formula>
    </cfRule>
  </conditionalFormatting>
  <conditionalFormatting sqref="S16:U17">
    <cfRule type="expression" dxfId="478" priority="17">
      <formula>$N$16=10</formula>
    </cfRule>
  </conditionalFormatting>
  <conditionalFormatting sqref="S18:U19">
    <cfRule type="expression" dxfId="477" priority="16">
      <formula>$N$16=8</formula>
    </cfRule>
  </conditionalFormatting>
  <conditionalFormatting sqref="S20:U21">
    <cfRule type="expression" dxfId="476" priority="15">
      <formula>$N$16=6</formula>
    </cfRule>
  </conditionalFormatting>
  <conditionalFormatting sqref="S22:U23">
    <cfRule type="expression" dxfId="475" priority="14">
      <formula>$N$16=4</formula>
    </cfRule>
  </conditionalFormatting>
  <conditionalFormatting sqref="S24:U25">
    <cfRule type="expression" dxfId="474" priority="13">
      <formula>$N$16=2</formula>
    </cfRule>
  </conditionalFormatting>
  <conditionalFormatting sqref="W16:X16">
    <cfRule type="expression" dxfId="473" priority="12">
      <formula>$O$16=10</formula>
    </cfRule>
  </conditionalFormatting>
  <conditionalFormatting sqref="W17:Y17">
    <cfRule type="expression" dxfId="472" priority="11">
      <formula>$O$16=9</formula>
    </cfRule>
  </conditionalFormatting>
  <conditionalFormatting sqref="W18:Y18">
    <cfRule type="expression" dxfId="471" priority="10">
      <formula>$O$16=8</formula>
    </cfRule>
  </conditionalFormatting>
  <conditionalFormatting sqref="W19:Y19">
    <cfRule type="expression" dxfId="470" priority="9">
      <formula>$O$16=7</formula>
    </cfRule>
  </conditionalFormatting>
  <conditionalFormatting sqref="W20:Y20">
    <cfRule type="expression" dxfId="469" priority="8">
      <formula>$O$16=6</formula>
    </cfRule>
  </conditionalFormatting>
  <conditionalFormatting sqref="W21:Y21">
    <cfRule type="expression" dxfId="468" priority="7">
      <formula>$O$16=5</formula>
    </cfRule>
  </conditionalFormatting>
  <conditionalFormatting sqref="W22:Y22">
    <cfRule type="expression" dxfId="467" priority="6">
      <formula>$O$16=4</formula>
    </cfRule>
  </conditionalFormatting>
  <conditionalFormatting sqref="W23:Y23">
    <cfRule type="expression" dxfId="466" priority="5">
      <formula>$O$16=3</formula>
    </cfRule>
  </conditionalFormatting>
  <conditionalFormatting sqref="W24:Y24">
    <cfRule type="expression" dxfId="465" priority="4">
      <formula>$O$16=2</formula>
    </cfRule>
  </conditionalFormatting>
  <conditionalFormatting sqref="W25:Y25">
    <cfRule type="expression" dxfId="464" priority="3">
      <formula>$O$16=1</formula>
    </cfRule>
  </conditionalFormatting>
  <conditionalFormatting sqref="Y16">
    <cfRule type="expression" dxfId="463" priority="1">
      <formula>$O$16=10</formula>
    </cfRule>
  </conditionalFormatting>
  <conditionalFormatting sqref="Y16">
    <cfRule type="expression" dxfId="462"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ECFF"/>
  </sheetPr>
  <dimension ref="A1:AF33"/>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6" width="8.77734375" style="1" customWidth="1"/>
    <col min="7" max="11" width="9.6640625" style="1" customWidth="1"/>
    <col min="12" max="13" width="8.6640625" style="1" customWidth="1"/>
    <col min="14" max="16" width="6.6640625" style="1" customWidth="1"/>
    <col min="17" max="17" width="1.6640625" style="1" customWidth="1"/>
    <col min="18" max="18" width="3.6640625" style="2" customWidth="1"/>
    <col min="19" max="19" width="9.77734375" style="1" customWidth="1"/>
    <col min="20" max="20" width="5.77734375" style="1" customWidth="1"/>
    <col min="21" max="21" width="2.44140625" style="2" customWidth="1"/>
    <col min="22" max="22" width="5.44140625" style="1" customWidth="1"/>
    <col min="23" max="23" width="3.44140625" style="1" bestFit="1" customWidth="1"/>
    <col min="24" max="24" width="5.6640625" style="1" customWidth="1"/>
    <col min="25" max="25" width="2.44140625" style="1" customWidth="1"/>
    <col min="26" max="26" width="5.6640625" style="1" customWidth="1"/>
    <col min="27" max="27" width="5.109375" style="1" customWidth="1"/>
    <col min="28" max="28" width="2.44140625" style="1" customWidth="1"/>
    <col min="29" max="29" width="5.109375" style="1" customWidth="1"/>
    <col min="30" max="16384" width="10.6640625" style="1"/>
  </cols>
  <sheetData>
    <row r="1" spans="1:32" s="72" customFormat="1" ht="24" customHeight="1" thickBot="1" x14ac:dyDescent="0.25">
      <c r="A1" s="1768" t="s">
        <v>0</v>
      </c>
      <c r="B1" s="1769"/>
      <c r="C1" s="1770"/>
      <c r="D1" s="1765" t="str">
        <f>IF('法人入力シート（要入力）'!E4="","",'法人入力シート（要入力）'!E4)</f>
        <v/>
      </c>
      <c r="E1" s="1766"/>
      <c r="F1" s="1766"/>
      <c r="G1" s="1766"/>
      <c r="H1" s="1767"/>
      <c r="I1" s="97"/>
      <c r="R1" s="81"/>
      <c r="T1" s="1901" t="s">
        <v>590</v>
      </c>
      <c r="U1" s="1901"/>
      <c r="V1" s="1901"/>
      <c r="W1" s="1901"/>
      <c r="X1" s="1901"/>
      <c r="Y1" s="1901"/>
      <c r="Z1" s="1901"/>
      <c r="AA1" s="1901"/>
      <c r="AB1" s="1901"/>
      <c r="AC1" s="1901"/>
    </row>
    <row r="2" spans="1:32" s="72" customFormat="1" ht="3" customHeight="1" x14ac:dyDescent="0.2">
      <c r="R2" s="81"/>
      <c r="U2" s="81"/>
    </row>
    <row r="3" spans="1:32" s="72" customFormat="1" ht="24" customHeight="1" x14ac:dyDescent="0.2">
      <c r="A3" s="71" t="s">
        <v>1</v>
      </c>
      <c r="Q3" s="81"/>
      <c r="T3" s="81"/>
    </row>
    <row r="4" spans="1:32" s="72" customFormat="1" ht="24" customHeight="1" x14ac:dyDescent="0.2">
      <c r="A4" s="71" t="s">
        <v>18</v>
      </c>
      <c r="Q4" s="81"/>
      <c r="T4" s="81"/>
    </row>
    <row r="5" spans="1:32" s="72" customFormat="1" ht="24" customHeight="1" x14ac:dyDescent="0.2">
      <c r="H5" s="72" t="s">
        <v>3</v>
      </c>
      <c r="R5" s="81"/>
      <c r="U5" s="81"/>
    </row>
    <row r="6" spans="1:32" s="72" customFormat="1" ht="24" customHeight="1" x14ac:dyDescent="0.2">
      <c r="B6" s="73" t="s">
        <v>19</v>
      </c>
      <c r="H6" s="1880" t="s">
        <v>1264</v>
      </c>
      <c r="I6" s="1880"/>
      <c r="J6" s="1880"/>
      <c r="K6" s="1880"/>
      <c r="L6" s="1880"/>
      <c r="M6" s="1880"/>
      <c r="N6" s="1880"/>
      <c r="O6" s="1880"/>
      <c r="P6" s="1880"/>
      <c r="Q6" s="1880"/>
      <c r="R6" s="1880"/>
      <c r="S6" s="1880"/>
      <c r="T6" s="1880"/>
      <c r="U6" s="1880"/>
      <c r="V6" s="1880"/>
      <c r="W6" s="1880"/>
      <c r="X6" s="1880"/>
      <c r="Y6" s="1880"/>
      <c r="Z6" s="1880"/>
      <c r="AA6" s="1880"/>
      <c r="AB6" s="1880"/>
      <c r="AC6" s="1880"/>
    </row>
    <row r="7" spans="1:32" s="72" customFormat="1" ht="24" customHeight="1" x14ac:dyDescent="0.2">
      <c r="B7" s="73"/>
      <c r="C7" s="73" t="s">
        <v>17</v>
      </c>
      <c r="H7" s="1880"/>
      <c r="I7" s="1880"/>
      <c r="J7" s="1880"/>
      <c r="K7" s="1880"/>
      <c r="L7" s="1880"/>
      <c r="M7" s="1880"/>
      <c r="N7" s="1880"/>
      <c r="O7" s="1880"/>
      <c r="P7" s="1880"/>
      <c r="Q7" s="1880"/>
      <c r="R7" s="1880"/>
      <c r="S7" s="1880"/>
      <c r="T7" s="1880"/>
      <c r="U7" s="1880"/>
      <c r="V7" s="1880"/>
      <c r="W7" s="1880"/>
      <c r="X7" s="1880"/>
      <c r="Y7" s="1880"/>
      <c r="Z7" s="1880"/>
      <c r="AA7" s="1880"/>
      <c r="AB7" s="1880"/>
      <c r="AC7" s="1880"/>
    </row>
    <row r="8" spans="1:32" s="72" customFormat="1" ht="24" customHeight="1" x14ac:dyDescent="0.2">
      <c r="C8" s="1772" t="s">
        <v>21</v>
      </c>
      <c r="D8" s="1772"/>
      <c r="E8" s="1772"/>
      <c r="F8" s="1772"/>
      <c r="G8" s="73"/>
      <c r="H8" s="1880"/>
      <c r="I8" s="1880"/>
      <c r="J8" s="1880"/>
      <c r="K8" s="1880"/>
      <c r="L8" s="1880"/>
      <c r="M8" s="1880"/>
      <c r="N8" s="1880"/>
      <c r="O8" s="1880"/>
      <c r="P8" s="1880"/>
      <c r="Q8" s="1880"/>
      <c r="R8" s="1880"/>
      <c r="S8" s="1880"/>
      <c r="T8" s="1880"/>
      <c r="U8" s="1880"/>
      <c r="V8" s="1880"/>
      <c r="W8" s="1880"/>
      <c r="X8" s="1880"/>
      <c r="Y8" s="1880"/>
      <c r="Z8" s="1880"/>
      <c r="AA8" s="1880"/>
      <c r="AB8" s="1880"/>
      <c r="AC8" s="1880"/>
      <c r="AD8" s="86"/>
      <c r="AE8" s="86"/>
      <c r="AF8" s="86"/>
    </row>
    <row r="9" spans="1:32" s="72" customFormat="1" ht="24" customHeight="1" x14ac:dyDescent="0.2">
      <c r="B9" s="73"/>
      <c r="C9" s="1876" t="s">
        <v>936</v>
      </c>
      <c r="D9" s="1876"/>
      <c r="E9" s="1876"/>
      <c r="F9" s="1876"/>
      <c r="G9" s="73"/>
      <c r="H9" s="1880"/>
      <c r="I9" s="1880"/>
      <c r="J9" s="1880"/>
      <c r="K9" s="1880"/>
      <c r="L9" s="1880"/>
      <c r="M9" s="1880"/>
      <c r="N9" s="1880"/>
      <c r="O9" s="1880"/>
      <c r="P9" s="1880"/>
      <c r="Q9" s="1880"/>
      <c r="R9" s="1880"/>
      <c r="S9" s="1880"/>
      <c r="T9" s="1880"/>
      <c r="U9" s="1880"/>
      <c r="V9" s="1880"/>
      <c r="W9" s="1880"/>
      <c r="X9" s="1880"/>
      <c r="Y9" s="1880"/>
      <c r="Z9" s="1880"/>
      <c r="AA9" s="1880"/>
      <c r="AB9" s="1880"/>
      <c r="AC9" s="1880"/>
      <c r="AD9" s="86"/>
      <c r="AE9" s="86"/>
      <c r="AF9" s="86"/>
    </row>
    <row r="10" spans="1:32" ht="69.900000000000006" customHeight="1" x14ac:dyDescent="0.2">
      <c r="B10" s="9"/>
      <c r="C10" s="1771"/>
      <c r="D10" s="1771"/>
      <c r="E10" s="1771"/>
      <c r="F10" s="9"/>
      <c r="G10" s="9"/>
      <c r="H10" s="1880"/>
      <c r="I10" s="1880"/>
      <c r="J10" s="1880"/>
      <c r="K10" s="1880"/>
      <c r="L10" s="1880"/>
      <c r="M10" s="1880"/>
      <c r="N10" s="1880"/>
      <c r="O10" s="1880"/>
      <c r="P10" s="1880"/>
      <c r="Q10" s="1880"/>
      <c r="R10" s="1880"/>
      <c r="S10" s="1880"/>
      <c r="T10" s="1880"/>
      <c r="U10" s="1880"/>
      <c r="V10" s="1880"/>
      <c r="W10" s="1880"/>
      <c r="X10" s="1880"/>
      <c r="Y10" s="1880"/>
      <c r="Z10" s="1880"/>
      <c r="AA10" s="1880"/>
      <c r="AB10" s="1880"/>
      <c r="AC10" s="1880"/>
      <c r="AD10" s="67"/>
      <c r="AE10" s="67"/>
      <c r="AF10" s="67"/>
    </row>
    <row r="11" spans="1:32" ht="69.900000000000006" customHeight="1" x14ac:dyDescent="0.2">
      <c r="B11" s="9"/>
      <c r="C11" s="9"/>
      <c r="H11" s="1880"/>
      <c r="I11" s="1880"/>
      <c r="J11" s="1880"/>
      <c r="K11" s="1880"/>
      <c r="L11" s="1880"/>
      <c r="M11" s="1880"/>
      <c r="N11" s="1880"/>
      <c r="O11" s="1880"/>
      <c r="P11" s="1880"/>
      <c r="Q11" s="1880"/>
      <c r="R11" s="1880"/>
      <c r="S11" s="1880"/>
      <c r="T11" s="1880"/>
      <c r="U11" s="1880"/>
      <c r="V11" s="1880"/>
      <c r="W11" s="1880"/>
      <c r="X11" s="1880"/>
      <c r="Y11" s="1880"/>
      <c r="Z11" s="1880"/>
      <c r="AA11" s="1880"/>
      <c r="AB11" s="1880"/>
      <c r="AC11" s="1880"/>
    </row>
    <row r="12" spans="1:32" ht="24" customHeight="1" x14ac:dyDescent="0.2">
      <c r="B12" s="1" t="s">
        <v>1296</v>
      </c>
      <c r="P12" s="38" t="s">
        <v>47</v>
      </c>
      <c r="R12" s="4" t="s">
        <v>62</v>
      </c>
    </row>
    <row r="13" spans="1:32" ht="27" customHeight="1" x14ac:dyDescent="0.2">
      <c r="B13" s="1693" t="s">
        <v>16</v>
      </c>
      <c r="C13" s="1694"/>
      <c r="D13" s="1694"/>
      <c r="E13" s="1694"/>
      <c r="F13" s="1695"/>
      <c r="G13" s="1749">
        <f>'法人入力シート（要入力）'!$D$11</f>
        <v>2018</v>
      </c>
      <c r="H13" s="1690">
        <f>'法人入力シート（要入力）'!$E$11</f>
        <v>2019</v>
      </c>
      <c r="I13" s="1690">
        <f>'法人入力シート（要入力）'!$F$11</f>
        <v>2020</v>
      </c>
      <c r="J13" s="1881">
        <f>'法人入力シート（要入力）'!$G$11</f>
        <v>2021</v>
      </c>
      <c r="K13" s="1885">
        <f>'法人入力シート（要入力）'!$H$11</f>
        <v>2022</v>
      </c>
      <c r="L13" s="1897" t="str">
        <f>"増減
"&amp;$K$13&amp;"-"&amp;$G$13</f>
        <v>増減
2022-2018</v>
      </c>
      <c r="M13" s="1886" t="str">
        <f>"対"&amp;$G$13&amp;"年度
伸び率(%)"</f>
        <v>対2018年度
伸び率(%)</v>
      </c>
      <c r="N13" s="1895" t="s">
        <v>14</v>
      </c>
      <c r="O13" s="1883" t="s">
        <v>13</v>
      </c>
      <c r="P13" s="1883" t="s">
        <v>15</v>
      </c>
      <c r="Q13" s="3"/>
      <c r="R13" s="1783" t="s">
        <v>50</v>
      </c>
      <c r="S13" s="1780" t="s">
        <v>10</v>
      </c>
      <c r="T13" s="1774" t="s">
        <v>72</v>
      </c>
      <c r="U13" s="1758"/>
      <c r="V13" s="1746"/>
      <c r="W13" s="1783" t="s">
        <v>50</v>
      </c>
      <c r="X13" s="1907" t="s">
        <v>11</v>
      </c>
      <c r="Y13" s="1759"/>
      <c r="Z13" s="1759"/>
      <c r="AA13" s="1759"/>
      <c r="AB13" s="1759"/>
      <c r="AC13" s="1760"/>
    </row>
    <row r="14" spans="1:32" ht="27" customHeight="1" x14ac:dyDescent="0.2">
      <c r="B14" s="1699"/>
      <c r="C14" s="1700"/>
      <c r="D14" s="1700"/>
      <c r="E14" s="1700"/>
      <c r="F14" s="1701"/>
      <c r="G14" s="1751"/>
      <c r="H14" s="1838"/>
      <c r="I14" s="1838"/>
      <c r="J14" s="1882"/>
      <c r="K14" s="1885"/>
      <c r="L14" s="1898"/>
      <c r="M14" s="1887"/>
      <c r="N14" s="1896"/>
      <c r="O14" s="1883"/>
      <c r="P14" s="1884"/>
      <c r="Q14" s="3"/>
      <c r="R14" s="1784"/>
      <c r="S14" s="1781"/>
      <c r="T14" s="1775"/>
      <c r="U14" s="1776"/>
      <c r="V14" s="1747"/>
      <c r="W14" s="1784"/>
      <c r="X14" s="1908"/>
      <c r="Y14" s="1909"/>
      <c r="Z14" s="1909"/>
      <c r="AA14" s="1909"/>
      <c r="AB14" s="1909"/>
      <c r="AC14" s="1910"/>
    </row>
    <row r="15" spans="1:32" ht="24" customHeight="1" x14ac:dyDescent="0.2">
      <c r="B15" s="1870" t="s">
        <v>906</v>
      </c>
      <c r="C15" s="1871"/>
      <c r="D15" s="1871"/>
      <c r="E15" s="1871"/>
      <c r="F15" s="1872"/>
      <c r="G15" s="535" t="str">
        <f>IFERROR((ROUND(G16/G21,3)),"－")</f>
        <v>－</v>
      </c>
      <c r="H15" s="535" t="str">
        <f>IFERROR((ROUND(H16/H21,3)),"－")</f>
        <v>－</v>
      </c>
      <c r="I15" s="535" t="str">
        <f>IFERROR((ROUND(I16/I21,3)),"－")</f>
        <v>－</v>
      </c>
      <c r="J15" s="535" t="str">
        <f>IFERROR((ROUND(J16/J21,3)),"－")</f>
        <v>－</v>
      </c>
      <c r="K15" s="535" t="str">
        <f>IFERROR((ROUND(K16/K21,3)),"－")</f>
        <v>－</v>
      </c>
      <c r="L15" s="967" t="str">
        <f>IFERROR((K15-G15)*100,"－")</f>
        <v>－</v>
      </c>
      <c r="M15" s="1040"/>
      <c r="N15" s="1930" t="str">
        <f>IF(K15="－","－",IF(AND(J15&lt;絶対評価シート!$G$44,K15&lt;絶対評価シート!$G$44),2,IF(K15&lt;絶対評価シート!$G$44,4,IF(AND(J15&lt;絶対評価シート!$G$44,K15&gt;=絶対評価シート!$G$44),8,IF(AND(J15&gt;=絶対評価シート!$G$44,K15&gt;=絶対評価シート!$G$44),10)))))</f>
        <v>－</v>
      </c>
      <c r="O15" s="1935" t="str">
        <f>IFERROR(LOOKUP($L$15/100,趨勢評価!$E$15:$E$19,趨勢評価!$I$15:$I$19),"－")</f>
        <v>－</v>
      </c>
      <c r="P15" s="1702" t="str">
        <f ca="1">IFERROR(OFFSET(INDEX(Z16:Z25,MATCH(K15,Z16:Z25,-1),1),0,-3),"－")</f>
        <v>－</v>
      </c>
      <c r="R15" s="1785"/>
      <c r="S15" s="1782"/>
      <c r="T15" s="1777"/>
      <c r="U15" s="1778"/>
      <c r="V15" s="1748"/>
      <c r="W15" s="1785"/>
      <c r="X15" s="1911" t="s">
        <v>52</v>
      </c>
      <c r="Y15" s="1912"/>
      <c r="Z15" s="1913"/>
      <c r="AA15" s="1914" t="s">
        <v>1018</v>
      </c>
      <c r="AB15" s="1915"/>
      <c r="AC15" s="1916"/>
    </row>
    <row r="16" spans="1:32" ht="24" customHeight="1" x14ac:dyDescent="0.2">
      <c r="B16" s="11"/>
      <c r="C16" s="1877" t="s">
        <v>933</v>
      </c>
      <c r="D16" s="1878"/>
      <c r="E16" s="1878"/>
      <c r="F16" s="1879"/>
      <c r="G16" s="375">
        <f>IFERROR(SUM(G17:G20),"－")</f>
        <v>0</v>
      </c>
      <c r="H16" s="375">
        <f t="shared" ref="H16:K16" si="0">IFERROR(SUM(H17:H20),"－")</f>
        <v>0</v>
      </c>
      <c r="I16" s="375">
        <f>IFERROR(SUM(I17:I20),"－")</f>
        <v>0</v>
      </c>
      <c r="J16" s="375">
        <f t="shared" si="0"/>
        <v>0</v>
      </c>
      <c r="K16" s="375">
        <f t="shared" si="0"/>
        <v>0</v>
      </c>
      <c r="L16" s="377">
        <f t="shared" ref="L16:L28" si="1">IFERROR((K16-G16),"－")</f>
        <v>0</v>
      </c>
      <c r="M16" s="1039" t="str">
        <f t="shared" ref="M16:M17" si="2">IF(OR(G16="－",G16=0,K16="－",K16=0),"－",(IF(AND(G16&lt;0,K16&lt;0),(K16-G16)/G16*-1,IF(AND(G16&lt;0,K16&gt;0),(K16-G16)/G16*-1,(K16-G16)/G16))))</f>
        <v>－</v>
      </c>
      <c r="N16" s="1931"/>
      <c r="O16" s="1935"/>
      <c r="P16" s="1869"/>
      <c r="R16" s="1715">
        <v>10</v>
      </c>
      <c r="S16" s="1938">
        <v>1</v>
      </c>
      <c r="T16" s="1727" t="s">
        <v>593</v>
      </c>
      <c r="U16" s="1902"/>
      <c r="V16" s="1903"/>
      <c r="W16" s="79">
        <v>10</v>
      </c>
      <c r="X16" s="784">
        <f>IF(OR('法人入力シート（要入力）'!$E$5="",'法人入力シート（要入力）'!$E$5="大学法人"),大学法人!AB36,短大法人!AB36)</f>
        <v>1.1639999999999999</v>
      </c>
      <c r="Y16" s="785" t="s">
        <v>709</v>
      </c>
      <c r="Z16" s="1128">
        <v>1000</v>
      </c>
      <c r="AA16" s="784">
        <f>IF(OR('法人入力シート（要入力）'!$E$5="",'法人入力シート（要入力）'!$E$5="大学法人"),大学法人!AB42,短大法人!AB42)</f>
        <v>0.437</v>
      </c>
      <c r="AB16" s="824" t="s">
        <v>709</v>
      </c>
      <c r="AC16" s="1129">
        <v>0</v>
      </c>
    </row>
    <row r="17" spans="2:29" ht="24" customHeight="1" x14ac:dyDescent="0.2">
      <c r="B17" s="6"/>
      <c r="C17" s="10"/>
      <c r="D17" s="1873" t="s">
        <v>904</v>
      </c>
      <c r="E17" s="1874"/>
      <c r="F17" s="1875"/>
      <c r="G17" s="378">
        <f>IFERROR(SUM('法人入力シート（要入力）'!D57:D62,'法人入力シート（要入力）'!D65),"－")</f>
        <v>0</v>
      </c>
      <c r="H17" s="378">
        <f>IFERROR(SUM('法人入力シート（要入力）'!E57:E62,'法人入力シート（要入力）'!E65),"－")</f>
        <v>0</v>
      </c>
      <c r="I17" s="970">
        <f>IFERROR(SUM('法人入力シート（要入力）'!F57:F62,'法人入力シート（要入力）'!F65),"－")</f>
        <v>0</v>
      </c>
      <c r="J17" s="970">
        <f>IFERROR(SUM('法人入力シート（要入力）'!G57:G62,'法人入力シート（要入力）'!G65),"－")</f>
        <v>0</v>
      </c>
      <c r="K17" s="378">
        <f>IFERROR(SUM('法人入力シート（要入力）'!H57:H62,'法人入力シート（要入力）'!H65),"－")</f>
        <v>0</v>
      </c>
      <c r="L17" s="380">
        <f t="shared" si="1"/>
        <v>0</v>
      </c>
      <c r="M17" s="542" t="str">
        <f t="shared" si="2"/>
        <v>－</v>
      </c>
      <c r="N17" s="1931"/>
      <c r="O17" s="1935"/>
      <c r="P17" s="1869"/>
      <c r="R17" s="1715"/>
      <c r="S17" s="1939"/>
      <c r="T17" s="1904"/>
      <c r="U17" s="1905"/>
      <c r="V17" s="1906"/>
      <c r="W17" s="80">
        <v>9</v>
      </c>
      <c r="X17" s="787">
        <f>IF(OR('法人入力シート（要入力）'!$E$5="",'法人入力シート（要入力）'!$E$5="大学法人"),大学法人!Y36,短大法人!Y36)</f>
        <v>0.99399999999999999</v>
      </c>
      <c r="Y17" s="788" t="s">
        <v>709</v>
      </c>
      <c r="Z17" s="814">
        <f>IF(OR('法人入力シート（要入力）'!$E$5="",'法人入力シート（要入力）'!$E$5="大学法人"),大学法人!AA36,短大法人!AA36)</f>
        <v>1.163</v>
      </c>
      <c r="AA17" s="787">
        <f>IF(OR('法人入力シート（要入力）'!$E$5="",'法人入力シート（要入力）'!$E$5="大学法人"),大学法人!Y42,短大法人!Y42)</f>
        <v>0.47899999999999998</v>
      </c>
      <c r="AB17" s="788" t="s">
        <v>709</v>
      </c>
      <c r="AC17" s="789">
        <f>IF(OR('法人入力シート（要入力）'!$E$5="",'法人入力シート（要入力）'!$E$5="大学法人"),大学法人!AA42,短大法人!AA42)</f>
        <v>0.438</v>
      </c>
    </row>
    <row r="18" spans="2:29" ht="24" customHeight="1" x14ac:dyDescent="0.2">
      <c r="B18" s="6"/>
      <c r="C18" s="10"/>
      <c r="D18" s="1873" t="s">
        <v>907</v>
      </c>
      <c r="E18" s="1874"/>
      <c r="F18" s="1875"/>
      <c r="G18" s="378">
        <f>IFERROR('法人入力シート（要入力）'!D64,"－")</f>
        <v>0</v>
      </c>
      <c r="H18" s="378">
        <f>IFERROR('法人入力シート（要入力）'!E64,"－")</f>
        <v>0</v>
      </c>
      <c r="I18" s="378">
        <f>IFERROR('法人入力シート（要入力）'!F64,"－")</f>
        <v>0</v>
      </c>
      <c r="J18" s="378">
        <f>IFERROR('法人入力シート（要入力）'!G64,"－")</f>
        <v>0</v>
      </c>
      <c r="K18" s="379">
        <f>IFERROR('法人入力シート（要入力）'!H64,"－")</f>
        <v>0</v>
      </c>
      <c r="L18" s="380">
        <f t="shared" si="1"/>
        <v>0</v>
      </c>
      <c r="M18" s="542" t="str">
        <f>IF(OR(G18="－",G18=0,K18="－",K18=0),"－",(IF(AND(G18&lt;0,K18&lt;0),(K18-G18)/G18*-1,IF(AND(G18&lt;0,K18&gt;0),(K18-G18)/G18*-1,(K18-G18)/G18))))</f>
        <v>－</v>
      </c>
      <c r="N18" s="1931"/>
      <c r="O18" s="1935"/>
      <c r="P18" s="1869"/>
      <c r="R18" s="1705">
        <v>8</v>
      </c>
      <c r="S18" s="1936">
        <v>1</v>
      </c>
      <c r="T18" s="1727" t="s">
        <v>89</v>
      </c>
      <c r="U18" s="1902"/>
      <c r="V18" s="1903"/>
      <c r="W18" s="79">
        <v>8</v>
      </c>
      <c r="X18" s="784">
        <f>IF(OR('法人入力シート（要入力）'!$E$5="",'法人入力シート（要入力）'!$E$5="大学法人"),大学法人!V36,短大法人!V36)</f>
        <v>0.89600000000000002</v>
      </c>
      <c r="Y18" s="785" t="s">
        <v>709</v>
      </c>
      <c r="Z18" s="812">
        <f>IF(OR('法人入力シート（要入力）'!$E$5="",'法人入力シート（要入力）'!$E$5="大学法人"),大学法人!X36,短大法人!X36)</f>
        <v>0.99299999999999999</v>
      </c>
      <c r="AA18" s="784">
        <f>IF(OR('法人入力シート（要入力）'!$E$5="",'法人入力シート（要入力）'!$E$5="大学法人"),大学法人!V42,短大法人!V42)</f>
        <v>0.51500000000000001</v>
      </c>
      <c r="AB18" s="824" t="s">
        <v>709</v>
      </c>
      <c r="AC18" s="790">
        <f>IF(OR('法人入力シート（要入力）'!$E$5="",'法人入力シート（要入力）'!$E$5="大学法人"),大学法人!X42,短大法人!X42)</f>
        <v>0.48</v>
      </c>
    </row>
    <row r="19" spans="2:29" ht="24" customHeight="1" x14ac:dyDescent="0.2">
      <c r="B19" s="6"/>
      <c r="C19" s="10"/>
      <c r="D19" s="1873" t="s">
        <v>908</v>
      </c>
      <c r="E19" s="1874"/>
      <c r="F19" s="1875"/>
      <c r="G19" s="378">
        <f>IFERROR('法人入力シート（要入力）'!D69,"－")</f>
        <v>0</v>
      </c>
      <c r="H19" s="378">
        <f>IFERROR('法人入力シート（要入力）'!E69,"－")</f>
        <v>0</v>
      </c>
      <c r="I19" s="378">
        <f>IFERROR('法人入力シート（要入力）'!F69,"－")</f>
        <v>0</v>
      </c>
      <c r="J19" s="378">
        <f>IFERROR('法人入力シート（要入力）'!G69,"－")</f>
        <v>0</v>
      </c>
      <c r="K19" s="379">
        <f>IFERROR('法人入力シート（要入力）'!H69,"－")</f>
        <v>0</v>
      </c>
      <c r="L19" s="380">
        <f t="shared" si="1"/>
        <v>0</v>
      </c>
      <c r="M19" s="542" t="str">
        <f t="shared" ref="M19:M25" si="3">IF(OR(G19="－",G19=0,K19="－",K19=0),"－",(IF(AND(G19&lt;0,K19&lt;0),(K19-G19)/G19*-1,IF(AND(G19&lt;0,K19&gt;0),(K19-G19)/G19*-1,(K19-G19)/G19))))</f>
        <v>－</v>
      </c>
      <c r="N19" s="1931"/>
      <c r="O19" s="1935"/>
      <c r="P19" s="1869"/>
      <c r="R19" s="1705"/>
      <c r="S19" s="1937"/>
      <c r="T19" s="1904"/>
      <c r="U19" s="1905"/>
      <c r="V19" s="1906"/>
      <c r="W19" s="80">
        <v>7</v>
      </c>
      <c r="X19" s="787">
        <f>IF(OR('法人入力シート（要入力）'!$E$5="",'法人入力シート（要入力）'!$E$5="大学法人"),大学法人!S36,短大法人!S36)</f>
        <v>0.76600000000000001</v>
      </c>
      <c r="Y19" s="788" t="s">
        <v>709</v>
      </c>
      <c r="Z19" s="814">
        <f>IF(OR('法人入力シート（要入力）'!$E$5="",'法人入力シート（要入力）'!$E$5="大学法人"),大学法人!U36,短大法人!U36)</f>
        <v>0.89500000000000002</v>
      </c>
      <c r="AA19" s="787">
        <f>IF(OR('法人入力シート（要入力）'!$E$5="",'法人入力シート（要入力）'!$E$5="大学法人"),大学法人!S42,短大法人!S42)</f>
        <v>0.53800000000000003</v>
      </c>
      <c r="AB19" s="788" t="s">
        <v>709</v>
      </c>
      <c r="AC19" s="789">
        <f>IF(OR('法人入力シート（要入力）'!$E$5="",'法人入力シート（要入力）'!$E$5="大学法人"),大学法人!U42,短大法人!U42)</f>
        <v>0.51600000000000001</v>
      </c>
    </row>
    <row r="20" spans="2:29" ht="24" customHeight="1" x14ac:dyDescent="0.2">
      <c r="B20" s="6"/>
      <c r="C20" s="10"/>
      <c r="D20" s="1873" t="s">
        <v>909</v>
      </c>
      <c r="E20" s="1874"/>
      <c r="F20" s="1875"/>
      <c r="G20" s="378">
        <f>IFERROR('法人入力シート（要入力）'!D68,"－")</f>
        <v>0</v>
      </c>
      <c r="H20" s="378">
        <f>IFERROR('法人入力シート（要入力）'!E68,"－")</f>
        <v>0</v>
      </c>
      <c r="I20" s="378">
        <f>IFERROR('法人入力シート（要入力）'!F68,"－")</f>
        <v>0</v>
      </c>
      <c r="J20" s="378">
        <f>IFERROR('法人入力シート（要入力）'!G68,"－")</f>
        <v>0</v>
      </c>
      <c r="K20" s="379">
        <f>IFERROR('法人入力シート（要入力）'!H68,"－")</f>
        <v>0</v>
      </c>
      <c r="L20" s="380">
        <f t="shared" si="1"/>
        <v>0</v>
      </c>
      <c r="M20" s="542" t="str">
        <f t="shared" si="3"/>
        <v>－</v>
      </c>
      <c r="N20" s="1931"/>
      <c r="O20" s="1935"/>
      <c r="P20" s="1869"/>
      <c r="R20" s="1705">
        <v>6</v>
      </c>
      <c r="S20" s="1844" t="s">
        <v>91</v>
      </c>
      <c r="T20" s="1727" t="s">
        <v>84</v>
      </c>
      <c r="U20" s="1902"/>
      <c r="V20" s="1903"/>
      <c r="W20" s="79">
        <v>6</v>
      </c>
      <c r="X20" s="784">
        <f>IF(OR('法人入力シート（要入力）'!$E$5="",'法人入力シート（要入力）'!$E$5="大学法人"),大学法人!P36,短大法人!P36)</f>
        <v>0.67800000000000005</v>
      </c>
      <c r="Y20" s="785" t="s">
        <v>709</v>
      </c>
      <c r="Z20" s="812">
        <f>IF(OR('法人入力シート（要入力）'!$E$5="",'法人入力シート（要入力）'!$E$5="大学法人"),大学法人!R36,短大法人!R36)</f>
        <v>0.76500000000000001</v>
      </c>
      <c r="AA20" s="784">
        <f>IF(OR('法人入力シート（要入力）'!$E$5="",'法人入力シート（要入力）'!$E$5="大学法人"),大学法人!P42,短大法人!P42)</f>
        <v>0.56799999999999995</v>
      </c>
      <c r="AB20" s="824" t="s">
        <v>709</v>
      </c>
      <c r="AC20" s="790">
        <f>IF(OR('法人入力シート（要入力）'!$E$5="",'法人入力シート（要入力）'!$E$5="大学法人"),大学法人!R42,短大法人!R42)</f>
        <v>0.53900000000000003</v>
      </c>
    </row>
    <row r="21" spans="2:29" ht="24" customHeight="1" x14ac:dyDescent="0.2">
      <c r="B21" s="6"/>
      <c r="C21" s="1877" t="s">
        <v>934</v>
      </c>
      <c r="D21" s="1878"/>
      <c r="E21" s="1878"/>
      <c r="F21" s="1879"/>
      <c r="G21" s="375">
        <f>IFERROR(SUM(G22:G25),"－")</f>
        <v>0</v>
      </c>
      <c r="H21" s="375">
        <f t="shared" ref="H21:K21" si="4">IFERROR(SUM(H22:H25),"－")</f>
        <v>0</v>
      </c>
      <c r="I21" s="375">
        <f t="shared" si="4"/>
        <v>0</v>
      </c>
      <c r="J21" s="375">
        <f t="shared" si="4"/>
        <v>0</v>
      </c>
      <c r="K21" s="376">
        <f t="shared" si="4"/>
        <v>0</v>
      </c>
      <c r="L21" s="377">
        <f t="shared" si="1"/>
        <v>0</v>
      </c>
      <c r="M21" s="606" t="str">
        <f t="shared" si="3"/>
        <v>－</v>
      </c>
      <c r="N21" s="1931"/>
      <c r="O21" s="1935"/>
      <c r="P21" s="1869"/>
      <c r="R21" s="1705"/>
      <c r="S21" s="1844"/>
      <c r="T21" s="1904"/>
      <c r="U21" s="1905"/>
      <c r="V21" s="1906"/>
      <c r="W21" s="80">
        <v>5</v>
      </c>
      <c r="X21" s="787">
        <f>IF(OR('法人入力シート（要入力）'!$E$5="",'法人入力シート（要入力）'!$E$5="大学法人"),大学法人!M36,短大法人!M36)</f>
        <v>0.55800000000000005</v>
      </c>
      <c r="Y21" s="788" t="s">
        <v>709</v>
      </c>
      <c r="Z21" s="814">
        <f>IF(OR('法人入力シート（要入力）'!$E$5="",'法人入力シート（要入力）'!$E$5="大学法人"),大学法人!O36,短大法人!O36)</f>
        <v>0.67700000000000005</v>
      </c>
      <c r="AA21" s="787">
        <f>IF(OR('法人入力シート（要入力）'!$E$5="",'法人入力シート（要入力）'!$E$5="大学法人"),大学法人!M42,短大法人!M42)</f>
        <v>0.58599999999999997</v>
      </c>
      <c r="AB21" s="788" t="s">
        <v>709</v>
      </c>
      <c r="AC21" s="789">
        <f>IF(OR('法人入力シート（要入力）'!$E$5="",'法人入力シート（要入力）'!$E$5="大学法人"),大学法人!O42,短大法人!O42)</f>
        <v>0.56899999999999995</v>
      </c>
    </row>
    <row r="22" spans="2:29" ht="24" customHeight="1" x14ac:dyDescent="0.2">
      <c r="B22" s="6"/>
      <c r="C22" s="10"/>
      <c r="D22" s="1873" t="s">
        <v>910</v>
      </c>
      <c r="E22" s="1874"/>
      <c r="F22" s="1875"/>
      <c r="G22" s="378">
        <f>'法人入力シート（要入力）'!D74</f>
        <v>0</v>
      </c>
      <c r="H22" s="378">
        <f>'法人入力シート（要入力）'!E74</f>
        <v>0</v>
      </c>
      <c r="I22" s="378">
        <f>'法人入力シート（要入力）'!F74</f>
        <v>0</v>
      </c>
      <c r="J22" s="378">
        <f>'法人入力シート（要入力）'!G74</f>
        <v>0</v>
      </c>
      <c r="K22" s="379">
        <f>'法人入力シート（要入力）'!H74</f>
        <v>0</v>
      </c>
      <c r="L22" s="380">
        <f t="shared" si="1"/>
        <v>0</v>
      </c>
      <c r="M22" s="542" t="str">
        <f t="shared" si="3"/>
        <v>－</v>
      </c>
      <c r="N22" s="1931"/>
      <c r="O22" s="1935"/>
      <c r="P22" s="1869"/>
      <c r="R22" s="1705">
        <v>4</v>
      </c>
      <c r="S22" s="1933">
        <v>1</v>
      </c>
      <c r="T22" s="1727" t="s">
        <v>594</v>
      </c>
      <c r="U22" s="1902"/>
      <c r="V22" s="1903"/>
      <c r="W22" s="79">
        <v>4</v>
      </c>
      <c r="X22" s="784">
        <f>IF(OR('法人入力シート（要入力）'!$E$5="",'法人入力シート（要入力）'!$E$5="大学法人"),大学法人!J36,短大法人!J36)</f>
        <v>0.45700000000000002</v>
      </c>
      <c r="Y22" s="785" t="s">
        <v>709</v>
      </c>
      <c r="Z22" s="812">
        <f>IF(OR('法人入力シート（要入力）'!$E$5="",'法人入力シート（要入力）'!$E$5="大学法人"),大学法人!L36,短大法人!L36)</f>
        <v>0.55700000000000005</v>
      </c>
      <c r="AA22" s="784">
        <f>IF(OR('法人入力シート（要入力）'!$E$5="",'法人入力シート（要入力）'!$E$5="大学法人"),大学法人!J42,短大法人!J42)</f>
        <v>0.61199999999999999</v>
      </c>
      <c r="AB22" s="824" t="s">
        <v>709</v>
      </c>
      <c r="AC22" s="790">
        <f>IF(OR('法人入力シート（要入力）'!$E$5="",'法人入力シート（要入力）'!$E$5="大学法人"),大学法人!L42,短大法人!L42)</f>
        <v>0.58699999999999997</v>
      </c>
    </row>
    <row r="23" spans="2:29" ht="24" customHeight="1" x14ac:dyDescent="0.2">
      <c r="B23" s="6"/>
      <c r="C23" s="10"/>
      <c r="D23" s="1873" t="s">
        <v>911</v>
      </c>
      <c r="E23" s="1874"/>
      <c r="F23" s="1875"/>
      <c r="G23" s="378">
        <f>IFERROR('法人入力シート（要入力）'!D84,"－")</f>
        <v>0</v>
      </c>
      <c r="H23" s="378">
        <f>IFERROR('法人入力シート（要入力）'!E84,"－")</f>
        <v>0</v>
      </c>
      <c r="I23" s="378">
        <f>IFERROR('法人入力シート（要入力）'!F84,"－")</f>
        <v>0</v>
      </c>
      <c r="J23" s="378">
        <f>IFERROR('法人入力シート（要入力）'!G84,"－")</f>
        <v>0</v>
      </c>
      <c r="K23" s="379">
        <f>IFERROR('法人入力シート（要入力）'!H84,"－")</f>
        <v>0</v>
      </c>
      <c r="L23" s="380">
        <f t="shared" si="1"/>
        <v>0</v>
      </c>
      <c r="M23" s="542" t="str">
        <f t="shared" si="3"/>
        <v>－</v>
      </c>
      <c r="N23" s="1931"/>
      <c r="O23" s="1935"/>
      <c r="P23" s="1869"/>
      <c r="R23" s="1705"/>
      <c r="S23" s="1934"/>
      <c r="T23" s="1904"/>
      <c r="U23" s="1905"/>
      <c r="V23" s="1906"/>
      <c r="W23" s="80">
        <v>3</v>
      </c>
      <c r="X23" s="787">
        <f>IF(OR('法人入力シート（要入力）'!$E$5="",'法人入力シート（要入力）'!$E$5="大学法人"),大学法人!G36,短大法人!G36)</f>
        <v>0.34</v>
      </c>
      <c r="Y23" s="788" t="s">
        <v>709</v>
      </c>
      <c r="Z23" s="814">
        <f>IF(OR('法人入力シート（要入力）'!$E$5="",'法人入力シート（要入力）'!$E$5="大学法人"),大学法人!I36,短大法人!I36)</f>
        <v>0.45600000000000002</v>
      </c>
      <c r="AA23" s="787">
        <f>IF(OR('法人入力シート（要入力）'!$E$5="",'法人入力シート（要入力）'!$E$5="大学法人"),大学法人!G42,短大法人!G42)</f>
        <v>0.64</v>
      </c>
      <c r="AB23" s="788" t="s">
        <v>709</v>
      </c>
      <c r="AC23" s="789">
        <f>IF(OR('法人入力シート（要入力）'!$E$5="",'法人入力シート（要入力）'!$E$5="大学法人"),大学法人!I42,短大法人!I42)</f>
        <v>0.61299999999999999</v>
      </c>
    </row>
    <row r="24" spans="2:29" ht="24" customHeight="1" x14ac:dyDescent="0.2">
      <c r="B24" s="6"/>
      <c r="C24" s="10"/>
      <c r="D24" s="1873" t="s">
        <v>912</v>
      </c>
      <c r="E24" s="1874"/>
      <c r="F24" s="1875"/>
      <c r="G24" s="378">
        <f>IFERROR('法人入力シート（要入力）'!D85,"－")</f>
        <v>0</v>
      </c>
      <c r="H24" s="378">
        <f>IFERROR('法人入力シート（要入力）'!E85,"－")</f>
        <v>0</v>
      </c>
      <c r="I24" s="378">
        <f>IFERROR('法人入力シート（要入力）'!F85,"－")</f>
        <v>0</v>
      </c>
      <c r="J24" s="378">
        <f>IFERROR('法人入力シート（要入力）'!G85,"－")</f>
        <v>0</v>
      </c>
      <c r="K24" s="379">
        <f>IFERROR('法人入力シート（要入力）'!H85,"－")</f>
        <v>0</v>
      </c>
      <c r="L24" s="380">
        <f t="shared" si="1"/>
        <v>0</v>
      </c>
      <c r="M24" s="542" t="str">
        <f t="shared" si="3"/>
        <v>－</v>
      </c>
      <c r="N24" s="1931"/>
      <c r="O24" s="1935"/>
      <c r="P24" s="1869"/>
      <c r="R24" s="1705">
        <v>2</v>
      </c>
      <c r="S24" s="1899">
        <v>1</v>
      </c>
      <c r="T24" s="1918" t="s">
        <v>595</v>
      </c>
      <c r="U24" s="1919"/>
      <c r="V24" s="1920"/>
      <c r="W24" s="79">
        <v>2</v>
      </c>
      <c r="X24" s="791">
        <f>IF(OR('法人入力シート（要入力）'!$E$5="",'法人入力シート（要入力）'!$E$5="大学法人"),大学法人!D36,短大法人!D36)</f>
        <v>0.20799999999999999</v>
      </c>
      <c r="Y24" s="785" t="s">
        <v>709</v>
      </c>
      <c r="Z24" s="816">
        <f>IF(OR('法人入力シート（要入力）'!$E$5="",'法人入力シート（要入力）'!$E$5="大学法人"),大学法人!F36,短大法人!F36)</f>
        <v>0.33900000000000002</v>
      </c>
      <c r="AA24" s="791">
        <f>IF(OR('法人入力シート（要入力）'!$E$5="",'法人入力シート（要入力）'!$E$5="大学法人"),大学法人!D42,短大法人!D42)</f>
        <v>0.68500000000000005</v>
      </c>
      <c r="AB24" s="824" t="s">
        <v>709</v>
      </c>
      <c r="AC24" s="825">
        <f>IF(OR('法人入力シート（要入力）'!$E$5="",'法人入力シート（要入力）'!$E$5="大学法人"),大学法人!F42,短大法人!F42)</f>
        <v>0.64100000000000001</v>
      </c>
    </row>
    <row r="25" spans="2:29" ht="24" customHeight="1" x14ac:dyDescent="0.2">
      <c r="B25" s="6"/>
      <c r="C25" s="12"/>
      <c r="D25" s="1890" t="s">
        <v>905</v>
      </c>
      <c r="E25" s="1891"/>
      <c r="F25" s="1892"/>
      <c r="G25" s="381">
        <f>IFERROR(SUM('法人入力シート（要入力）'!D87:D93),"－")</f>
        <v>0</v>
      </c>
      <c r="H25" s="381">
        <f>IFERROR(SUM('法人入力シート（要入力）'!E87:E93),"－")</f>
        <v>0</v>
      </c>
      <c r="I25" s="381">
        <f>IFERROR(SUM('法人入力シート（要入力）'!F87:F93),"－")</f>
        <v>0</v>
      </c>
      <c r="J25" s="381">
        <f>IFERROR(SUM('法人入力シート（要入力）'!G87:G93),"－")</f>
        <v>0</v>
      </c>
      <c r="K25" s="382">
        <f>IFERROR(SUM('法人入力シート（要入力）'!H87:H93),"－")</f>
        <v>0</v>
      </c>
      <c r="L25" s="383">
        <f t="shared" si="1"/>
        <v>0</v>
      </c>
      <c r="M25" s="527" t="str">
        <f t="shared" si="3"/>
        <v>－</v>
      </c>
      <c r="N25" s="1932"/>
      <c r="O25" s="1935"/>
      <c r="P25" s="1704"/>
      <c r="R25" s="1705"/>
      <c r="S25" s="1900"/>
      <c r="T25" s="1921"/>
      <c r="U25" s="1922"/>
      <c r="V25" s="1923"/>
      <c r="W25" s="80">
        <v>1</v>
      </c>
      <c r="X25" s="793"/>
      <c r="Y25" s="788" t="s">
        <v>709</v>
      </c>
      <c r="Z25" s="814">
        <f>IF(OR('法人入力シート（要入力）'!$E$5="",'法人入力シート（要入力）'!$E$5="大学法人"),大学法人!C36,短大法人!C36)</f>
        <v>0.20699999999999999</v>
      </c>
      <c r="AA25" s="793"/>
      <c r="AB25" s="788" t="s">
        <v>709</v>
      </c>
      <c r="AC25" s="789">
        <f>IF(OR('法人入力シート（要入力）'!$E$5="",'法人入力シート（要入力）'!$E$5="大学法人"),大学法人!C42,短大法人!C42)</f>
        <v>0.68600000000000005</v>
      </c>
    </row>
    <row r="26" spans="2:29" ht="24" customHeight="1" x14ac:dyDescent="0.2">
      <c r="B26" s="98"/>
      <c r="C26" s="99" t="s">
        <v>913</v>
      </c>
      <c r="D26" s="68"/>
      <c r="E26" s="68"/>
      <c r="F26" s="68"/>
      <c r="G26" s="384" t="str">
        <f>IFERROR((ROUND(G27/G28,3)),"－")</f>
        <v>－</v>
      </c>
      <c r="H26" s="384" t="str">
        <f>IFERROR((ROUND(H27/H28,3)),"－")</f>
        <v>－</v>
      </c>
      <c r="I26" s="384" t="str">
        <f>IFERROR((ROUND(I27/I28,3)),"－")</f>
        <v>－</v>
      </c>
      <c r="J26" s="384" t="str">
        <f>IFERROR((ROUND(J27/J28,3)),"－")</f>
        <v>－</v>
      </c>
      <c r="K26" s="385" t="str">
        <f>IFERROR((ROUND(K27/K28,3)),"－")</f>
        <v>－</v>
      </c>
      <c r="L26" s="968" t="str">
        <f>IFERROR((K26-G26)*100,"－")</f>
        <v>－</v>
      </c>
      <c r="M26" s="1045"/>
      <c r="N26" s="1924"/>
      <c r="O26" s="1927"/>
      <c r="P26" s="1702" t="str">
        <f ca="1">IFERROR(OFFSET(INDEX(AC16:AC25,MATCH(K26,AC16:AC25,1),1),0,-6),"－")</f>
        <v>－</v>
      </c>
      <c r="R26" s="106" t="s">
        <v>867</v>
      </c>
    </row>
    <row r="27" spans="2:29" ht="24" customHeight="1" x14ac:dyDescent="0.2">
      <c r="B27" s="6"/>
      <c r="C27" s="1893" t="s">
        <v>914</v>
      </c>
      <c r="D27" s="1894"/>
      <c r="E27" s="1894"/>
      <c r="F27" s="1894"/>
      <c r="G27" s="386">
        <f>IFERROR('法人入力シート（要入力）'!D97,"－")</f>
        <v>0</v>
      </c>
      <c r="H27" s="386">
        <f>IFERROR('法人入力シート（要入力）'!E97,"－")</f>
        <v>0</v>
      </c>
      <c r="I27" s="386">
        <f>IFERROR('法人入力シート（要入力）'!F97,"－")</f>
        <v>0</v>
      </c>
      <c r="J27" s="386">
        <f>IFERROR('法人入力シート（要入力）'!G97,"－")</f>
        <v>0</v>
      </c>
      <c r="K27" s="387">
        <f>IFERROR('法人入力シート（要入力）'!H97,"－")</f>
        <v>0</v>
      </c>
      <c r="L27" s="380">
        <f t="shared" si="1"/>
        <v>0</v>
      </c>
      <c r="M27" s="1041" t="str">
        <f t="shared" ref="M27:M28" si="5">IF(OR(G27="－",G27=0,K27="－",K27=0),"－",(IF(AND(G27&lt;0,K27&lt;0),(K27-G27)/G27*-1,IF(AND(G27&lt;0,K27&gt;0),(K27-G27)/G27*-1,(K27-G27)/G27))))</f>
        <v>－</v>
      </c>
      <c r="N27" s="1925"/>
      <c r="O27" s="1928"/>
      <c r="P27" s="1869"/>
      <c r="Q27" s="2"/>
      <c r="R27" s="1"/>
    </row>
    <row r="28" spans="2:29" ht="24" customHeight="1" x14ac:dyDescent="0.2">
      <c r="B28" s="8"/>
      <c r="C28" s="1888" t="s">
        <v>935</v>
      </c>
      <c r="D28" s="1889"/>
      <c r="E28" s="1889"/>
      <c r="F28" s="1889"/>
      <c r="G28" s="388">
        <f>IFERROR('法人入力シート（要入力）'!D98,"－")</f>
        <v>0</v>
      </c>
      <c r="H28" s="388">
        <f>IFERROR('法人入力シート（要入力）'!E98,"－")</f>
        <v>0</v>
      </c>
      <c r="I28" s="388">
        <f>IFERROR('法人入力シート（要入力）'!F98,"－")</f>
        <v>0</v>
      </c>
      <c r="J28" s="388">
        <f>IFERROR('法人入力シート（要入力）'!G98,"－")</f>
        <v>0</v>
      </c>
      <c r="K28" s="389">
        <f>IFERROR('法人入力シート（要入力）'!H98,"－")</f>
        <v>0</v>
      </c>
      <c r="L28" s="383">
        <f t="shared" si="1"/>
        <v>0</v>
      </c>
      <c r="M28" s="1042" t="str">
        <f t="shared" si="5"/>
        <v>－</v>
      </c>
      <c r="N28" s="1926"/>
      <c r="O28" s="1929"/>
      <c r="P28" s="1704"/>
      <c r="Q28" s="2"/>
      <c r="R28" s="1"/>
    </row>
    <row r="29" spans="2:29" ht="3" customHeight="1" x14ac:dyDescent="0.2">
      <c r="B29" s="7"/>
      <c r="C29" s="100"/>
      <c r="D29" s="100"/>
      <c r="E29" s="100"/>
      <c r="F29" s="100"/>
      <c r="G29" s="7"/>
      <c r="H29" s="7"/>
      <c r="I29" s="7"/>
      <c r="J29" s="7"/>
      <c r="K29" s="7"/>
      <c r="L29" s="7"/>
      <c r="M29" s="7"/>
      <c r="N29" s="101"/>
      <c r="O29" s="101"/>
      <c r="P29" s="101"/>
      <c r="Q29" s="2"/>
      <c r="R29" s="1"/>
    </row>
    <row r="30" spans="2:29" ht="9.75" customHeight="1" x14ac:dyDescent="0.2">
      <c r="B30" s="826" t="s">
        <v>932</v>
      </c>
      <c r="C30" s="605"/>
      <c r="D30" s="605"/>
      <c r="E30" s="605"/>
      <c r="F30" s="605"/>
      <c r="G30" s="7"/>
      <c r="H30" s="7"/>
      <c r="I30" s="7"/>
      <c r="J30" s="7"/>
      <c r="K30" s="7"/>
      <c r="L30" s="7"/>
      <c r="M30" s="7"/>
      <c r="N30" s="101"/>
      <c r="O30" s="101"/>
      <c r="P30" s="101"/>
      <c r="Q30" s="2"/>
      <c r="R30" s="1"/>
    </row>
    <row r="31" spans="2:29" ht="9.75" customHeight="1" x14ac:dyDescent="0.2">
      <c r="B31" s="826" t="s">
        <v>1073</v>
      </c>
      <c r="C31" s="605"/>
      <c r="D31" s="605"/>
      <c r="E31" s="605"/>
      <c r="F31" s="605"/>
      <c r="G31" s="7"/>
      <c r="H31" s="7"/>
      <c r="I31" s="7"/>
      <c r="J31" s="7"/>
      <c r="K31" s="7"/>
      <c r="L31" s="7"/>
      <c r="M31" s="7"/>
      <c r="N31" s="101"/>
      <c r="O31" s="101"/>
      <c r="P31" s="101"/>
      <c r="Q31" s="2"/>
      <c r="R31" s="1"/>
    </row>
    <row r="32" spans="2:29" ht="24.9" customHeight="1" x14ac:dyDescent="0.2">
      <c r="B32" s="1917" t="s">
        <v>1085</v>
      </c>
      <c r="C32" s="1917"/>
      <c r="D32" s="1917"/>
      <c r="E32" s="1917"/>
      <c r="F32" s="1917"/>
      <c r="G32" s="1917"/>
      <c r="H32" s="1917"/>
      <c r="I32" s="1917"/>
      <c r="J32" s="1917"/>
      <c r="K32" s="1917"/>
      <c r="L32" s="1917"/>
      <c r="M32" s="1917"/>
      <c r="N32" s="1917"/>
      <c r="O32" s="1917"/>
      <c r="P32" s="1917"/>
      <c r="Q32" s="1917"/>
      <c r="R32" s="1917"/>
      <c r="S32" s="1917"/>
      <c r="T32" s="1917"/>
      <c r="U32" s="1917"/>
      <c r="V32" s="1917"/>
      <c r="W32" s="1917"/>
      <c r="X32" s="1917"/>
      <c r="Y32" s="1917"/>
      <c r="Z32" s="1917"/>
      <c r="AA32" s="1917"/>
      <c r="AB32" s="1917"/>
      <c r="AC32" s="1917"/>
    </row>
    <row r="33" spans="2:29" ht="24" customHeight="1" x14ac:dyDescent="0.2">
      <c r="B33" s="1917"/>
      <c r="C33" s="1917"/>
      <c r="D33" s="1917"/>
      <c r="E33" s="1917"/>
      <c r="F33" s="1917"/>
      <c r="G33" s="1917"/>
      <c r="H33" s="1917"/>
      <c r="I33" s="1917"/>
      <c r="J33" s="1917"/>
      <c r="K33" s="1917"/>
      <c r="L33" s="1917"/>
      <c r="M33" s="1917"/>
      <c r="N33" s="1917"/>
      <c r="O33" s="1917"/>
      <c r="P33" s="1917"/>
      <c r="Q33" s="1917"/>
      <c r="R33" s="1917"/>
      <c r="S33" s="1917"/>
      <c r="T33" s="1917"/>
      <c r="U33" s="1917"/>
      <c r="V33" s="1917"/>
      <c r="W33" s="1917"/>
      <c r="X33" s="1917"/>
      <c r="Y33" s="1917"/>
      <c r="Z33" s="1917"/>
      <c r="AA33" s="1917"/>
      <c r="AB33" s="1917"/>
      <c r="AC33" s="1917"/>
    </row>
  </sheetData>
  <mergeCells count="60">
    <mergeCell ref="B32:AC33"/>
    <mergeCell ref="T24:V25"/>
    <mergeCell ref="N26:N28"/>
    <mergeCell ref="O26:O28"/>
    <mergeCell ref="P26:P28"/>
    <mergeCell ref="N15:N25"/>
    <mergeCell ref="T18:V19"/>
    <mergeCell ref="T22:V23"/>
    <mergeCell ref="S22:S23"/>
    <mergeCell ref="O15:O25"/>
    <mergeCell ref="S13:S15"/>
    <mergeCell ref="S18:S19"/>
    <mergeCell ref="S16:S17"/>
    <mergeCell ref="O13:O14"/>
    <mergeCell ref="S20:S21"/>
    <mergeCell ref="R18:R19"/>
    <mergeCell ref="T1:AC1"/>
    <mergeCell ref="T20:V21"/>
    <mergeCell ref="T13:V15"/>
    <mergeCell ref="W13:W15"/>
    <mergeCell ref="X13:AC14"/>
    <mergeCell ref="X15:Z15"/>
    <mergeCell ref="AA15:AC15"/>
    <mergeCell ref="T16:V17"/>
    <mergeCell ref="N13:N14"/>
    <mergeCell ref="R16:R17"/>
    <mergeCell ref="L13:L14"/>
    <mergeCell ref="P15:P25"/>
    <mergeCell ref="S24:S25"/>
    <mergeCell ref="R22:R23"/>
    <mergeCell ref="R13:R15"/>
    <mergeCell ref="R24:R25"/>
    <mergeCell ref="R20:R21"/>
    <mergeCell ref="C28:F28"/>
    <mergeCell ref="D20:F20"/>
    <mergeCell ref="C21:F21"/>
    <mergeCell ref="H13:H14"/>
    <mergeCell ref="D22:F22"/>
    <mergeCell ref="D19:F19"/>
    <mergeCell ref="D18:F18"/>
    <mergeCell ref="D25:F25"/>
    <mergeCell ref="C27:F27"/>
    <mergeCell ref="D24:F24"/>
    <mergeCell ref="D23:F23"/>
    <mergeCell ref="A1:C1"/>
    <mergeCell ref="D1:H1"/>
    <mergeCell ref="B13:F14"/>
    <mergeCell ref="B15:F15"/>
    <mergeCell ref="D17:F17"/>
    <mergeCell ref="C10:E10"/>
    <mergeCell ref="C8:F8"/>
    <mergeCell ref="C9:F9"/>
    <mergeCell ref="C16:F16"/>
    <mergeCell ref="G13:G14"/>
    <mergeCell ref="H6:AC11"/>
    <mergeCell ref="J13:J14"/>
    <mergeCell ref="I13:I14"/>
    <mergeCell ref="P13:P14"/>
    <mergeCell ref="K13:K14"/>
    <mergeCell ref="M13:M14"/>
  </mergeCells>
  <phoneticPr fontId="1"/>
  <conditionalFormatting sqref="S16:S17">
    <cfRule type="expression" dxfId="461" priority="42">
      <formula>$N$15=10</formula>
    </cfRule>
  </conditionalFormatting>
  <conditionalFormatting sqref="S18:S19">
    <cfRule type="expression" dxfId="460" priority="41">
      <formula>$N$15=8</formula>
    </cfRule>
  </conditionalFormatting>
  <conditionalFormatting sqref="S22:S23">
    <cfRule type="expression" dxfId="459" priority="40">
      <formula>$N$15=4</formula>
    </cfRule>
  </conditionalFormatting>
  <conditionalFormatting sqref="S24:S25">
    <cfRule type="expression" dxfId="458" priority="39">
      <formula>$N$15=2</formula>
    </cfRule>
  </conditionalFormatting>
  <conditionalFormatting sqref="T16:V17">
    <cfRule type="expression" dxfId="457" priority="38">
      <formula>$O$15=10</formula>
    </cfRule>
  </conditionalFormatting>
  <conditionalFormatting sqref="T18:V19">
    <cfRule type="expression" dxfId="456" priority="37">
      <formula>$O$15=8</formula>
    </cfRule>
  </conditionalFormatting>
  <conditionalFormatting sqref="T20:V21">
    <cfRule type="expression" dxfId="455" priority="36">
      <formula>$O$15=6</formula>
    </cfRule>
  </conditionalFormatting>
  <conditionalFormatting sqref="T22:V23">
    <cfRule type="expression" dxfId="454" priority="35">
      <formula>$O$15=4</formula>
    </cfRule>
  </conditionalFormatting>
  <conditionalFormatting sqref="T24:V25">
    <cfRule type="expression" dxfId="453" priority="34">
      <formula>$O$15=2</formula>
    </cfRule>
  </conditionalFormatting>
  <conditionalFormatting sqref="X16:Z16">
    <cfRule type="expression" dxfId="452" priority="33">
      <formula>$P$15=10</formula>
    </cfRule>
  </conditionalFormatting>
  <conditionalFormatting sqref="X17:Z17">
    <cfRule type="expression" dxfId="451" priority="32">
      <formula>$P$15=9</formula>
    </cfRule>
  </conditionalFormatting>
  <conditionalFormatting sqref="X18:Z18">
    <cfRule type="expression" dxfId="450" priority="31">
      <formula>$P$15=8</formula>
    </cfRule>
  </conditionalFormatting>
  <conditionalFormatting sqref="X19:Z19">
    <cfRule type="expression" dxfId="449" priority="30">
      <formula>$P$15=7</formula>
    </cfRule>
  </conditionalFormatting>
  <conditionalFormatting sqref="X20:Z20">
    <cfRule type="expression" dxfId="448" priority="29">
      <formula>$P$15=6</formula>
    </cfRule>
  </conditionalFormatting>
  <conditionalFormatting sqref="X21:Z21">
    <cfRule type="expression" dxfId="447" priority="28">
      <formula>$P$15=5</formula>
    </cfRule>
  </conditionalFormatting>
  <conditionalFormatting sqref="X22:Z22">
    <cfRule type="expression" dxfId="446" priority="27">
      <formula>$P$15=4</formula>
    </cfRule>
  </conditionalFormatting>
  <conditionalFormatting sqref="X23:Z23">
    <cfRule type="expression" dxfId="445" priority="26">
      <formula>$P$15=3</formula>
    </cfRule>
  </conditionalFormatting>
  <conditionalFormatting sqref="X24:Z24">
    <cfRule type="expression" dxfId="444" priority="25">
      <formula>$P$15=2</formula>
    </cfRule>
  </conditionalFormatting>
  <conditionalFormatting sqref="X25:Z25">
    <cfRule type="expression" dxfId="443" priority="24">
      <formula>$P$15=1</formula>
    </cfRule>
  </conditionalFormatting>
  <conditionalFormatting sqref="Z16">
    <cfRule type="expression" dxfId="442" priority="23">
      <formula>$P$15=10</formula>
    </cfRule>
  </conditionalFormatting>
  <conditionalFormatting sqref="AA16:AC16">
    <cfRule type="expression" dxfId="441" priority="11">
      <formula>$P$26=10</formula>
    </cfRule>
  </conditionalFormatting>
  <conditionalFormatting sqref="AA17:AC17">
    <cfRule type="expression" dxfId="440" priority="10">
      <formula>$P$26=9</formula>
    </cfRule>
  </conditionalFormatting>
  <conditionalFormatting sqref="AA18:AC18">
    <cfRule type="expression" dxfId="439" priority="9">
      <formula>$P$26=8</formula>
    </cfRule>
  </conditionalFormatting>
  <conditionalFormatting sqref="AA19:AC19">
    <cfRule type="expression" dxfId="438" priority="8">
      <formula>$P$26=7</formula>
    </cfRule>
  </conditionalFormatting>
  <conditionalFormatting sqref="AA20:AC20">
    <cfRule type="expression" dxfId="437" priority="7">
      <formula>$P$26=6</formula>
    </cfRule>
  </conditionalFormatting>
  <conditionalFormatting sqref="AA21:AC21">
    <cfRule type="expression" dxfId="436" priority="6">
      <formula>$P$26=5</formula>
    </cfRule>
  </conditionalFormatting>
  <conditionalFormatting sqref="AA22:AC22">
    <cfRule type="expression" dxfId="435" priority="5">
      <formula>$P$26=4</formula>
    </cfRule>
  </conditionalFormatting>
  <conditionalFormatting sqref="AA23:AC23">
    <cfRule type="expression" dxfId="434" priority="4">
      <formula>$P$26=3</formula>
    </cfRule>
  </conditionalFormatting>
  <conditionalFormatting sqref="AA24:AC24">
    <cfRule type="expression" dxfId="433" priority="3">
      <formula>$P$26=2</formula>
    </cfRule>
  </conditionalFormatting>
  <conditionalFormatting sqref="AA25:AC25">
    <cfRule type="expression" dxfId="432" priority="2">
      <formula>$P$26=1</formula>
    </cfRule>
  </conditionalFormatting>
  <conditionalFormatting sqref="AC16">
    <cfRule type="expression" dxfId="431" priority="1">
      <formula>$P$26=10</formula>
    </cfRule>
  </conditionalFormatting>
  <hyperlinks>
    <hyperlink ref="T1:AC1" location="'総括表(法人全体)'!A1" display="総括表（法人全体）へ戻る"/>
  </hyperlinks>
  <pageMargins left="0.39370078740157483" right="0.39370078740157483" top="0.39370078740157483" bottom="0.39370078740157483" header="0" footer="0.19685039370078741"/>
  <pageSetup paperSize="9" scale="72" fitToHeight="0" orientation="landscape" r:id="rId1"/>
  <headerFooter scaleWithDoc="0">
    <oddFooter>&amp;P / &amp;N ページ</oddFooter>
  </headerFooter>
  <ignoredErrors>
    <ignoredError sqref="L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ECFF"/>
  </sheetPr>
  <dimension ref="A1:AA28"/>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10.6640625" style="1"/>
    <col min="6" max="6" width="10.6640625" style="1" customWidth="1"/>
    <col min="7"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3" width="3.77734375" style="1" customWidth="1"/>
    <col min="24" max="24" width="2.33203125" style="1" customWidth="1"/>
    <col min="25" max="25" width="3.77734375" style="1" customWidth="1"/>
    <col min="26" max="16384" width="10.6640625" style="1"/>
  </cols>
  <sheetData>
    <row r="1" spans="1:27"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7" ht="24"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7"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71" t="s">
        <v>18</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
      <c r="A5" s="72"/>
      <c r="B5" s="72"/>
      <c r="C5" s="72"/>
      <c r="D5" s="72"/>
      <c r="E5" s="72"/>
      <c r="F5" s="72"/>
      <c r="G5" s="72"/>
      <c r="I5" s="72" t="s">
        <v>3</v>
      </c>
      <c r="J5" s="72"/>
      <c r="K5" s="72"/>
      <c r="L5" s="72"/>
      <c r="M5" s="72"/>
      <c r="N5" s="72"/>
      <c r="O5" s="72"/>
      <c r="P5" s="72"/>
      <c r="Q5" s="72"/>
      <c r="R5" s="81"/>
      <c r="S5" s="72"/>
      <c r="T5" s="72"/>
      <c r="U5" s="81"/>
      <c r="V5" s="72"/>
      <c r="W5" s="72"/>
      <c r="X5" s="72"/>
      <c r="Y5" s="72"/>
    </row>
    <row r="6" spans="1:27" ht="24" customHeight="1" x14ac:dyDescent="0.2">
      <c r="A6" s="72"/>
      <c r="B6" s="91" t="s">
        <v>41</v>
      </c>
      <c r="C6" s="72"/>
      <c r="D6" s="72"/>
      <c r="E6" s="72"/>
      <c r="F6" s="72"/>
      <c r="G6" s="72"/>
      <c r="I6" s="1826" t="s">
        <v>1274</v>
      </c>
      <c r="J6" s="1826"/>
      <c r="K6" s="1826"/>
      <c r="L6" s="1826"/>
      <c r="M6" s="1826"/>
      <c r="N6" s="1826"/>
      <c r="O6" s="1826"/>
      <c r="P6" s="1826"/>
      <c r="Q6" s="1826"/>
      <c r="R6" s="1826"/>
      <c r="S6" s="1826"/>
      <c r="T6" s="1826"/>
      <c r="U6" s="1826"/>
      <c r="V6" s="1826"/>
      <c r="W6" s="1826"/>
      <c r="X6" s="1826"/>
      <c r="Y6" s="1826"/>
    </row>
    <row r="7" spans="1:27" ht="24" customHeight="1" x14ac:dyDescent="0.2">
      <c r="A7" s="72"/>
      <c r="B7" s="73"/>
      <c r="C7" s="1000" t="s">
        <v>1078</v>
      </c>
      <c r="D7" s="72"/>
      <c r="E7" s="72"/>
      <c r="F7" s="72"/>
      <c r="G7" s="72"/>
      <c r="H7" s="92"/>
      <c r="I7" s="1826"/>
      <c r="J7" s="1826"/>
      <c r="K7" s="1826"/>
      <c r="L7" s="1826"/>
      <c r="M7" s="1826"/>
      <c r="N7" s="1826"/>
      <c r="O7" s="1826"/>
      <c r="P7" s="1826"/>
      <c r="Q7" s="1826"/>
      <c r="R7" s="1826"/>
      <c r="S7" s="1826"/>
      <c r="T7" s="1826"/>
      <c r="U7" s="1826"/>
      <c r="V7" s="1826"/>
      <c r="W7" s="1826"/>
      <c r="X7" s="1826"/>
      <c r="Y7" s="1826"/>
    </row>
    <row r="8" spans="1:27" ht="24" customHeight="1" x14ac:dyDescent="0.2">
      <c r="A8" s="72"/>
      <c r="B8" s="72"/>
      <c r="C8" s="73" t="s">
        <v>17</v>
      </c>
      <c r="D8" s="72"/>
      <c r="E8" s="72"/>
      <c r="F8" s="73"/>
      <c r="G8" s="73"/>
      <c r="H8" s="92"/>
      <c r="I8" s="1826"/>
      <c r="J8" s="1826"/>
      <c r="K8" s="1826"/>
      <c r="L8" s="1826"/>
      <c r="M8" s="1826"/>
      <c r="N8" s="1826"/>
      <c r="O8" s="1826"/>
      <c r="P8" s="1826"/>
      <c r="Q8" s="1826"/>
      <c r="R8" s="1826"/>
      <c r="S8" s="1826"/>
      <c r="T8" s="1826"/>
      <c r="U8" s="1826"/>
      <c r="V8" s="1826"/>
      <c r="W8" s="1826"/>
      <c r="X8" s="1826"/>
      <c r="Y8" s="1826"/>
    </row>
    <row r="9" spans="1:27" ht="24" customHeight="1" x14ac:dyDescent="0.2">
      <c r="A9" s="72"/>
      <c r="B9" s="73"/>
      <c r="C9" s="1772" t="s">
        <v>42</v>
      </c>
      <c r="D9" s="1772"/>
      <c r="E9" s="1772"/>
      <c r="F9" s="73"/>
      <c r="G9" s="73"/>
      <c r="H9" s="92"/>
      <c r="I9" s="1826"/>
      <c r="J9" s="1826"/>
      <c r="K9" s="1826"/>
      <c r="L9" s="1826"/>
      <c r="M9" s="1826"/>
      <c r="N9" s="1826"/>
      <c r="O9" s="1826"/>
      <c r="P9" s="1826"/>
      <c r="Q9" s="1826"/>
      <c r="R9" s="1826"/>
      <c r="S9" s="1826"/>
      <c r="T9" s="1826"/>
      <c r="U9" s="1826"/>
      <c r="V9" s="1826"/>
      <c r="W9" s="1826"/>
      <c r="X9" s="1826"/>
      <c r="Y9" s="1826"/>
    </row>
    <row r="10" spans="1:27" ht="24" customHeight="1" x14ac:dyDescent="0.2">
      <c r="A10" s="72"/>
      <c r="B10" s="73"/>
      <c r="C10" s="1773" t="s">
        <v>36</v>
      </c>
      <c r="D10" s="1773"/>
      <c r="E10" s="1773"/>
      <c r="F10" s="73"/>
      <c r="G10" s="73"/>
      <c r="H10" s="92"/>
      <c r="I10" s="1826"/>
      <c r="J10" s="1826"/>
      <c r="K10" s="1826"/>
      <c r="L10" s="1826"/>
      <c r="M10" s="1826"/>
      <c r="N10" s="1826"/>
      <c r="O10" s="1826"/>
      <c r="P10" s="1826"/>
      <c r="Q10" s="1826"/>
      <c r="R10" s="1826"/>
      <c r="S10" s="1826"/>
      <c r="T10" s="1826"/>
      <c r="U10" s="1826"/>
      <c r="V10" s="1826"/>
      <c r="W10" s="1826"/>
      <c r="X10" s="1826"/>
      <c r="Y10" s="1826"/>
    </row>
    <row r="11" spans="1:27" ht="24" customHeight="1" x14ac:dyDescent="0.2">
      <c r="O11" s="38"/>
      <c r="Q11" s="86"/>
      <c r="R11" s="86"/>
      <c r="S11" s="86"/>
      <c r="T11" s="86"/>
      <c r="U11" s="86"/>
      <c r="V11" s="86"/>
      <c r="W11" s="86"/>
      <c r="X11" s="86"/>
      <c r="Y11" s="86"/>
    </row>
    <row r="12" spans="1:27" ht="24" customHeight="1" x14ac:dyDescent="0.2">
      <c r="B12" s="1" t="s">
        <v>1296</v>
      </c>
      <c r="O12" s="38" t="s">
        <v>47</v>
      </c>
      <c r="P12" s="3"/>
      <c r="Q12" s="4" t="s">
        <v>62</v>
      </c>
      <c r="AA12" s="61"/>
    </row>
    <row r="13" spans="1:27"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6" t="s">
        <v>1016</v>
      </c>
      <c r="S13" s="1774" t="s">
        <v>140</v>
      </c>
      <c r="T13" s="1758"/>
      <c r="U13" s="1746"/>
      <c r="V13" s="1792" t="s">
        <v>50</v>
      </c>
      <c r="W13" s="1759" t="s">
        <v>51</v>
      </c>
      <c r="X13" s="1759"/>
      <c r="Y13" s="1760"/>
      <c r="AA13" s="61"/>
    </row>
    <row r="14" spans="1:27" ht="24" customHeight="1" x14ac:dyDescent="0.2">
      <c r="B14" s="1696"/>
      <c r="C14" s="1697"/>
      <c r="D14" s="1697"/>
      <c r="E14" s="1698"/>
      <c r="F14" s="1691"/>
      <c r="G14" s="1691"/>
      <c r="H14" s="1691"/>
      <c r="I14" s="1750"/>
      <c r="J14" s="1750"/>
      <c r="K14" s="1790"/>
      <c r="L14" s="1798"/>
      <c r="M14" s="1747"/>
      <c r="N14" s="1787"/>
      <c r="O14" s="1787"/>
      <c r="Q14" s="1784"/>
      <c r="R14" s="1781"/>
      <c r="S14" s="1775"/>
      <c r="T14" s="1776"/>
      <c r="U14" s="1747"/>
      <c r="V14" s="1793"/>
      <c r="W14" s="1761"/>
      <c r="X14" s="1761"/>
      <c r="Y14" s="1762"/>
      <c r="AA14" s="61"/>
    </row>
    <row r="15" spans="1:27" ht="24" customHeight="1" x14ac:dyDescent="0.2">
      <c r="B15" s="1699"/>
      <c r="C15" s="1700"/>
      <c r="D15" s="1700"/>
      <c r="E15" s="1701"/>
      <c r="F15" s="1692"/>
      <c r="G15" s="1692"/>
      <c r="H15" s="1692"/>
      <c r="I15" s="1751"/>
      <c r="J15" s="1751"/>
      <c r="K15" s="1791"/>
      <c r="L15" s="1799"/>
      <c r="M15" s="1748"/>
      <c r="N15" s="1788"/>
      <c r="O15" s="1788"/>
      <c r="Q15" s="1785"/>
      <c r="R15" s="1782"/>
      <c r="S15" s="1777"/>
      <c r="T15" s="1778"/>
      <c r="U15" s="1748"/>
      <c r="V15" s="1794"/>
      <c r="W15" s="1763"/>
      <c r="X15" s="1763"/>
      <c r="Y15" s="1764"/>
      <c r="AA15" s="31"/>
    </row>
    <row r="16" spans="1:27" ht="24" customHeight="1" x14ac:dyDescent="0.2">
      <c r="B16" s="1952" t="s">
        <v>923</v>
      </c>
      <c r="C16" s="1953"/>
      <c r="D16" s="1953"/>
      <c r="E16" s="1954"/>
      <c r="F16" s="1948" t="str">
        <f>IFERROR((IF(AND(F22&gt;0,F24&lt;0),ABS(ROUND(F22/F24,3)),"－")),"－")</f>
        <v>－</v>
      </c>
      <c r="G16" s="1948" t="str">
        <f>IFERROR((IF(AND(G22&gt;0,G24&lt;0),ABS(ROUND(G22/G24,3)),"－")),"－")</f>
        <v>－</v>
      </c>
      <c r="H16" s="1948" t="str">
        <f>IFERROR((IF(AND(H22&gt;0,H24&lt;0),ABS(ROUND(H22/H24,3)),"－")),"－")</f>
        <v>－</v>
      </c>
      <c r="I16" s="1948" t="str">
        <f>IFERROR((IF(AND(I22&gt;0,I24&lt;0),ABS(ROUND(I22/I24,3)),"－")),"－")</f>
        <v>－</v>
      </c>
      <c r="J16" s="1948" t="str">
        <f>IFERROR((IF(AND(J22&gt;0,J24&lt;0),ABS(ROUND(J22/J24,3)),"－")),"－")</f>
        <v>－</v>
      </c>
      <c r="K16" s="1958" t="str">
        <f>IFERROR((J16-F16),"－")</f>
        <v>－</v>
      </c>
      <c r="L16" s="1960" t="str">
        <f>IF(OR(F16="－",F16=0,J16="－",J16=0),"－",(IF(AND(F16&lt;0,J16&lt;0),(J16-F16)/F16*-1,IF(AND(F16&lt;0,J16&gt;0),(J16-F16)/F16*-1,(J16-F16)/F16))))</f>
        <v>－</v>
      </c>
      <c r="M16" s="1962" t="str">
        <f>IF(AND(J16&lt;&gt;"－",J22&gt;0,J24&lt;0),IF(AND(I16&lt;&gt;"－",I16&gt;=絶対評価シート!$G$47,J16&gt;=絶対評価シート!$G$47),10,IF(J16&gt;=絶対評価シート!$G$47,8,IF(AND(I16&lt;&gt;"－",I16&lt;絶対評価シート!$G$47,J16&lt;絶対評価シート!$G$47),2,IF(J16&lt;絶対評価シート!$G$47,4,)))),"－")</f>
        <v>－</v>
      </c>
      <c r="N16" s="1706" t="str">
        <f>IFERROR(LOOKUP($L$16,趨勢評価!$F$15:$F$19,趨勢評価!$I$15:$I$19),"－")</f>
        <v>－</v>
      </c>
      <c r="O16" s="1927"/>
      <c r="Q16" s="1715">
        <v>10</v>
      </c>
      <c r="R16" s="1844" t="s">
        <v>615</v>
      </c>
      <c r="S16" s="1727" t="s">
        <v>597</v>
      </c>
      <c r="T16" s="1722"/>
      <c r="U16" s="1723"/>
      <c r="V16" s="79">
        <v>10</v>
      </c>
      <c r="W16" s="32"/>
      <c r="X16" s="33" t="s">
        <v>12</v>
      </c>
      <c r="Y16" s="34"/>
      <c r="AA16" s="31"/>
    </row>
    <row r="17" spans="2:27" ht="24" customHeight="1" x14ac:dyDescent="0.2">
      <c r="B17" s="1955"/>
      <c r="C17" s="1956"/>
      <c r="D17" s="1956"/>
      <c r="E17" s="1957"/>
      <c r="F17" s="1949"/>
      <c r="G17" s="1949"/>
      <c r="H17" s="1949"/>
      <c r="I17" s="1949"/>
      <c r="J17" s="1949"/>
      <c r="K17" s="1959"/>
      <c r="L17" s="1961"/>
      <c r="M17" s="1963"/>
      <c r="N17" s="1707"/>
      <c r="O17" s="1928"/>
      <c r="Q17" s="1715"/>
      <c r="R17" s="1844"/>
      <c r="S17" s="1724"/>
      <c r="T17" s="1725"/>
      <c r="U17" s="1726"/>
      <c r="V17" s="80">
        <v>9</v>
      </c>
      <c r="W17" s="35"/>
      <c r="X17" s="36" t="s">
        <v>12</v>
      </c>
      <c r="Y17" s="37"/>
      <c r="AA17" s="31"/>
    </row>
    <row r="18" spans="2:27" ht="24" customHeight="1" x14ac:dyDescent="0.2">
      <c r="B18" s="62"/>
      <c r="C18" s="1800" t="s">
        <v>915</v>
      </c>
      <c r="D18" s="1801"/>
      <c r="E18" s="1802"/>
      <c r="F18" s="1756">
        <f>IFERROR('法人入力シート（要入力）'!D94,"－")</f>
        <v>0</v>
      </c>
      <c r="G18" s="1756">
        <f>IFERROR('法人入力シート（要入力）'!E94,"－")</f>
        <v>0</v>
      </c>
      <c r="H18" s="1756">
        <f>IFERROR('法人入力シート（要入力）'!F94,"－")</f>
        <v>0</v>
      </c>
      <c r="I18" s="1756">
        <f>IFERROR('法人入力シート（要入力）'!G94,"－")</f>
        <v>0</v>
      </c>
      <c r="J18" s="1965">
        <f>IFERROR('法人入力シート（要入力）'!H94,"－")</f>
        <v>0</v>
      </c>
      <c r="K18" s="1709">
        <f>IFERROR(J18-F18,"－")</f>
        <v>0</v>
      </c>
      <c r="L18" s="1943" t="str">
        <f>IF(OR(F18="－",F18=0,J18="－",J18=0),"－",(IF(AND(F18&lt;0,J18&lt;0),(J18-F18)/F18*-1,IF(AND(F18&lt;0,J18&gt;0),(J18-F18)/F18*-1,(J18-F18)/F18))))</f>
        <v>－</v>
      </c>
      <c r="M18" s="1963"/>
      <c r="N18" s="1707"/>
      <c r="O18" s="1928"/>
      <c r="Q18" s="1705">
        <v>8</v>
      </c>
      <c r="R18" s="1844" t="s">
        <v>616</v>
      </c>
      <c r="S18" s="1727" t="s">
        <v>601</v>
      </c>
      <c r="T18" s="1722"/>
      <c r="U18" s="1723"/>
      <c r="V18" s="79">
        <v>8</v>
      </c>
      <c r="W18" s="32"/>
      <c r="X18" s="33" t="s">
        <v>12</v>
      </c>
      <c r="Y18" s="34"/>
      <c r="AA18" s="31"/>
    </row>
    <row r="19" spans="2:27" ht="24" customHeight="1" x14ac:dyDescent="0.2">
      <c r="B19" s="62"/>
      <c r="C19" s="1803"/>
      <c r="D19" s="1804"/>
      <c r="E19" s="1805"/>
      <c r="F19" s="1757"/>
      <c r="G19" s="1757"/>
      <c r="H19" s="1757"/>
      <c r="I19" s="1757"/>
      <c r="J19" s="1966"/>
      <c r="K19" s="1945"/>
      <c r="L19" s="1946"/>
      <c r="M19" s="1963"/>
      <c r="N19" s="1707"/>
      <c r="O19" s="1928"/>
      <c r="Q19" s="1705"/>
      <c r="R19" s="1844"/>
      <c r="S19" s="1724"/>
      <c r="T19" s="1725"/>
      <c r="U19" s="1726"/>
      <c r="V19" s="80">
        <v>7</v>
      </c>
      <c r="W19" s="35"/>
      <c r="X19" s="36" t="s">
        <v>12</v>
      </c>
      <c r="Y19" s="37"/>
      <c r="AA19" s="31"/>
    </row>
    <row r="20" spans="2:27" ht="24" customHeight="1" x14ac:dyDescent="0.2">
      <c r="B20" s="62"/>
      <c r="C20" s="1800" t="s">
        <v>921</v>
      </c>
      <c r="D20" s="1801"/>
      <c r="E20" s="1802"/>
      <c r="F20" s="1756">
        <f>IFERROR('法人入力シート（要入力）'!D99,"－")</f>
        <v>0</v>
      </c>
      <c r="G20" s="1756">
        <f>IFERROR('法人入力シート（要入力）'!E99,"－")</f>
        <v>0</v>
      </c>
      <c r="H20" s="1756">
        <f>IFERROR('法人入力シート（要入力）'!F99,"－")</f>
        <v>0</v>
      </c>
      <c r="I20" s="1756">
        <f>IFERROR('法人入力シート（要入力）'!G99,"－")</f>
        <v>0</v>
      </c>
      <c r="J20" s="1965">
        <f>IFERROR('法人入力シート（要入力）'!H99,"－")</f>
        <v>0</v>
      </c>
      <c r="K20" s="1709">
        <f>IFERROR(J20-F20,"－")</f>
        <v>0</v>
      </c>
      <c r="L20" s="1943" t="str">
        <f>IF(OR(F20="－",F20=0,J20="－",J20=0),"－",(IF(AND(F20&lt;0,J20&lt;0),(J20-F20)/F20*-1,IF(AND(F20&lt;0,J20&gt;0),(J20-F20)/F20*-1,(J20-F20)/F20))))</f>
        <v>－</v>
      </c>
      <c r="M20" s="1963"/>
      <c r="N20" s="1707"/>
      <c r="O20" s="1928"/>
      <c r="Q20" s="1705">
        <v>6</v>
      </c>
      <c r="R20" s="1844" t="s">
        <v>91</v>
      </c>
      <c r="S20" s="1727" t="s">
        <v>598</v>
      </c>
      <c r="T20" s="1722"/>
      <c r="U20" s="1723"/>
      <c r="V20" s="79">
        <v>6</v>
      </c>
      <c r="W20" s="32"/>
      <c r="X20" s="33" t="s">
        <v>12</v>
      </c>
      <c r="Y20" s="34"/>
      <c r="AA20" s="31"/>
    </row>
    <row r="21" spans="2:27" ht="24" customHeight="1" x14ac:dyDescent="0.2">
      <c r="B21" s="62"/>
      <c r="C21" s="1803"/>
      <c r="D21" s="1804"/>
      <c r="E21" s="1805"/>
      <c r="F21" s="1757"/>
      <c r="G21" s="1757"/>
      <c r="H21" s="1757"/>
      <c r="I21" s="1757"/>
      <c r="J21" s="1966"/>
      <c r="K21" s="1945"/>
      <c r="L21" s="1946"/>
      <c r="M21" s="1963"/>
      <c r="N21" s="1707"/>
      <c r="O21" s="1928"/>
      <c r="Q21" s="1705"/>
      <c r="R21" s="1844"/>
      <c r="S21" s="1724"/>
      <c r="T21" s="1725"/>
      <c r="U21" s="1726"/>
      <c r="V21" s="80">
        <v>5</v>
      </c>
      <c r="W21" s="35"/>
      <c r="X21" s="36" t="s">
        <v>12</v>
      </c>
      <c r="Y21" s="37"/>
      <c r="AA21" s="31"/>
    </row>
    <row r="22" spans="2:27" ht="24" customHeight="1" x14ac:dyDescent="0.2">
      <c r="B22" s="62"/>
      <c r="C22" s="1800" t="s">
        <v>922</v>
      </c>
      <c r="D22" s="1801"/>
      <c r="E22" s="1802"/>
      <c r="F22" s="1756">
        <f t="shared" ref="F22" si="0">IFERROR(F18-F20,"－")</f>
        <v>0</v>
      </c>
      <c r="G22" s="1756">
        <f t="shared" ref="G22:I22" si="1">IFERROR(G18-G20,"－")</f>
        <v>0</v>
      </c>
      <c r="H22" s="1756">
        <f t="shared" si="1"/>
        <v>0</v>
      </c>
      <c r="I22" s="1756">
        <f t="shared" si="1"/>
        <v>0</v>
      </c>
      <c r="J22" s="1756">
        <f t="shared" ref="J22" si="2">IFERROR(J18-J20,"－")</f>
        <v>0</v>
      </c>
      <c r="K22" s="1709">
        <f>IFERROR(J22-F22,"－")</f>
        <v>0</v>
      </c>
      <c r="L22" s="1943" t="str">
        <f>IF(OR(F22="－",F22=0,J22="－",J22=0),"－",(IF(AND(F22&lt;0,J22&lt;0),(J22-F22)/F22*-1,IF(AND(F22&lt;0,J22&gt;0),(J22-F22)/F22*-1,(J22-F22)/F22))))</f>
        <v>－</v>
      </c>
      <c r="M22" s="1963"/>
      <c r="N22" s="1707"/>
      <c r="O22" s="1928"/>
      <c r="Q22" s="1705">
        <v>4</v>
      </c>
      <c r="R22" s="1844" t="s">
        <v>617</v>
      </c>
      <c r="S22" s="1727" t="s">
        <v>599</v>
      </c>
      <c r="T22" s="1722"/>
      <c r="U22" s="1723"/>
      <c r="V22" s="79">
        <v>4</v>
      </c>
      <c r="W22" s="32"/>
      <c r="X22" s="33" t="s">
        <v>12</v>
      </c>
      <c r="Y22" s="34"/>
      <c r="AA22" s="31"/>
    </row>
    <row r="23" spans="2:27" ht="24" customHeight="1" x14ac:dyDescent="0.2">
      <c r="B23" s="62"/>
      <c r="C23" s="1803"/>
      <c r="D23" s="1804"/>
      <c r="E23" s="1805"/>
      <c r="F23" s="1757"/>
      <c r="G23" s="1757"/>
      <c r="H23" s="1757"/>
      <c r="I23" s="1757"/>
      <c r="J23" s="1757"/>
      <c r="K23" s="1945"/>
      <c r="L23" s="1946"/>
      <c r="M23" s="1963"/>
      <c r="N23" s="1707"/>
      <c r="O23" s="1928"/>
      <c r="Q23" s="1705"/>
      <c r="R23" s="1844"/>
      <c r="S23" s="1724"/>
      <c r="T23" s="1725"/>
      <c r="U23" s="1726"/>
      <c r="V23" s="80">
        <v>3</v>
      </c>
      <c r="W23" s="35"/>
      <c r="X23" s="36" t="s">
        <v>12</v>
      </c>
      <c r="Y23" s="37"/>
      <c r="AA23" s="31"/>
    </row>
    <row r="24" spans="2:27" ht="24" customHeight="1" x14ac:dyDescent="0.2">
      <c r="B24" s="62"/>
      <c r="C24" s="1800" t="s">
        <v>916</v>
      </c>
      <c r="D24" s="1801"/>
      <c r="E24" s="1802"/>
      <c r="F24" s="1950">
        <f>IFERROR('法人入力シート（要入力）'!D41-'法人入力シート（要入力）'!D42+'法人入力シート（要入力）'!D43,"－")</f>
        <v>0</v>
      </c>
      <c r="G24" s="1950">
        <f>IFERROR('法人入力シート（要入力）'!E41-'法人入力シート（要入力）'!E42+'法人入力シート（要入力）'!E43,"－")</f>
        <v>0</v>
      </c>
      <c r="H24" s="1756">
        <f>IFERROR('法人入力シート（要入力）'!F41-'法人入力シート（要入力）'!F42+'法人入力シート（要入力）'!F43,"－")</f>
        <v>0</v>
      </c>
      <c r="I24" s="1756">
        <f>IFERROR('法人入力シート（要入力）'!G41-'法人入力シート（要入力）'!G42+'法人入力シート（要入力）'!G43,"－")</f>
        <v>0</v>
      </c>
      <c r="J24" s="1756">
        <f>IFERROR('法人入力シート（要入力）'!H41-'法人入力シート（要入力）'!H42+'法人入力シート（要入力）'!H43,"－")</f>
        <v>0</v>
      </c>
      <c r="K24" s="1709">
        <f>IFERROR(J24-F24,"－")</f>
        <v>0</v>
      </c>
      <c r="L24" s="1943" t="str">
        <f>IF(OR(F24="－",F24=0,J24="－",J24=0),"－",(IF(AND(F24&lt;0,J24&lt;0),(J24-F24)/F24*-1,IF(AND(F24&lt;0,J24&gt;0),(J24-F24)/F24*-1,(J24-F24)/F24))))</f>
        <v>－</v>
      </c>
      <c r="M24" s="1963"/>
      <c r="N24" s="1707"/>
      <c r="O24" s="1928"/>
      <c r="Q24" s="1705">
        <v>2</v>
      </c>
      <c r="R24" s="1844" t="s">
        <v>618</v>
      </c>
      <c r="S24" s="1918" t="s">
        <v>600</v>
      </c>
      <c r="T24" s="1729"/>
      <c r="U24" s="1730"/>
      <c r="V24" s="79">
        <v>2</v>
      </c>
      <c r="W24" s="32"/>
      <c r="X24" s="33" t="s">
        <v>12</v>
      </c>
      <c r="Y24" s="34"/>
      <c r="AA24" s="31"/>
    </row>
    <row r="25" spans="2:27" ht="24" customHeight="1" x14ac:dyDescent="0.2">
      <c r="B25" s="77"/>
      <c r="C25" s="1947"/>
      <c r="D25" s="1807"/>
      <c r="E25" s="1808"/>
      <c r="F25" s="1951"/>
      <c r="G25" s="1951"/>
      <c r="H25" s="1840"/>
      <c r="I25" s="1840"/>
      <c r="J25" s="1840"/>
      <c r="K25" s="1942"/>
      <c r="L25" s="1944"/>
      <c r="M25" s="1964"/>
      <c r="N25" s="1708"/>
      <c r="O25" s="1929"/>
      <c r="Q25" s="1705"/>
      <c r="R25" s="1844"/>
      <c r="S25" s="1731"/>
      <c r="T25" s="1732"/>
      <c r="U25" s="1733"/>
      <c r="V25" s="80">
        <v>1</v>
      </c>
      <c r="W25" s="35"/>
      <c r="X25" s="36" t="s">
        <v>12</v>
      </c>
      <c r="Y25" s="37"/>
    </row>
    <row r="26" spans="2:27" ht="24" customHeight="1" x14ac:dyDescent="0.15">
      <c r="B26" s="820" t="s">
        <v>932</v>
      </c>
      <c r="Q26" s="1941" t="s">
        <v>1017</v>
      </c>
      <c r="R26" s="1941"/>
      <c r="S26" s="1941"/>
      <c r="T26" s="1941"/>
      <c r="U26" s="1941"/>
      <c r="V26" s="1941"/>
      <c r="W26" s="1941"/>
      <c r="X26" s="1941"/>
      <c r="Y26" s="1941"/>
    </row>
    <row r="27" spans="2:27" ht="24" customHeight="1" x14ac:dyDescent="0.2">
      <c r="B27" s="827" t="s">
        <v>937</v>
      </c>
      <c r="C27" s="595"/>
      <c r="D27" s="595"/>
      <c r="E27" s="595"/>
      <c r="F27" s="595"/>
      <c r="G27" s="595"/>
      <c r="Q27" s="1940" t="s">
        <v>101</v>
      </c>
      <c r="R27" s="1940"/>
      <c r="S27" s="1940"/>
      <c r="T27" s="1940"/>
      <c r="U27" s="1940"/>
      <c r="V27" s="1940"/>
      <c r="W27" s="1940"/>
      <c r="X27" s="1940"/>
      <c r="Y27" s="1940"/>
    </row>
    <row r="28" spans="2:27" ht="24" customHeight="1" x14ac:dyDescent="0.2">
      <c r="B28" s="851" t="s">
        <v>945</v>
      </c>
      <c r="Q28" s="1940"/>
      <c r="R28" s="1940"/>
      <c r="S28" s="1940"/>
      <c r="T28" s="1940"/>
      <c r="U28" s="1940"/>
      <c r="V28" s="1940"/>
      <c r="W28" s="1940"/>
      <c r="X28" s="1940"/>
      <c r="Y28" s="1940"/>
    </row>
  </sheetData>
  <mergeCells count="83">
    <mergeCell ref="A1:C1"/>
    <mergeCell ref="D1:H1"/>
    <mergeCell ref="C9:E9"/>
    <mergeCell ref="C10:E10"/>
    <mergeCell ref="F22:F23"/>
    <mergeCell ref="F18:F19"/>
    <mergeCell ref="G18:G19"/>
    <mergeCell ref="H18:H19"/>
    <mergeCell ref="H13:H15"/>
    <mergeCell ref="C20:E21"/>
    <mergeCell ref="C18:E19"/>
    <mergeCell ref="H22:H23"/>
    <mergeCell ref="G13:G15"/>
    <mergeCell ref="F13:F15"/>
    <mergeCell ref="S13:U15"/>
    <mergeCell ref="W13:Y15"/>
    <mergeCell ref="Q16:Q17"/>
    <mergeCell ref="R16:R17"/>
    <mergeCell ref="I13:I15"/>
    <mergeCell ref="K16:K17"/>
    <mergeCell ref="L16:L17"/>
    <mergeCell ref="M16:M25"/>
    <mergeCell ref="N16:N25"/>
    <mergeCell ref="J20:J21"/>
    <mergeCell ref="K20:K21"/>
    <mergeCell ref="L20:L21"/>
    <mergeCell ref="J18:J19"/>
    <mergeCell ref="L18:L19"/>
    <mergeCell ref="J16:J17"/>
    <mergeCell ref="Q18:Q19"/>
    <mergeCell ref="K18:K19"/>
    <mergeCell ref="R1:Y1"/>
    <mergeCell ref="C22:E23"/>
    <mergeCell ref="V13:V15"/>
    <mergeCell ref="B13:E15"/>
    <mergeCell ref="J13:J15"/>
    <mergeCell ref="K13:K15"/>
    <mergeCell ref="L13:L15"/>
    <mergeCell ref="M13:M15"/>
    <mergeCell ref="N13:N15"/>
    <mergeCell ref="O13:O15"/>
    <mergeCell ref="Q13:Q15"/>
    <mergeCell ref="R13:R15"/>
    <mergeCell ref="I22:I23"/>
    <mergeCell ref="I6:Y10"/>
    <mergeCell ref="J22:J23"/>
    <mergeCell ref="C24:E25"/>
    <mergeCell ref="F16:F17"/>
    <mergeCell ref="G16:G17"/>
    <mergeCell ref="H16:H17"/>
    <mergeCell ref="I16:I17"/>
    <mergeCell ref="F20:F21"/>
    <mergeCell ref="G20:G21"/>
    <mergeCell ref="H20:H21"/>
    <mergeCell ref="I20:I21"/>
    <mergeCell ref="F24:F25"/>
    <mergeCell ref="G24:G25"/>
    <mergeCell ref="H24:H25"/>
    <mergeCell ref="I24:I25"/>
    <mergeCell ref="B16:E17"/>
    <mergeCell ref="I18:I19"/>
    <mergeCell ref="G22:G23"/>
    <mergeCell ref="J24:J25"/>
    <mergeCell ref="K24:K25"/>
    <mergeCell ref="L24:L25"/>
    <mergeCell ref="K22:K23"/>
    <mergeCell ref="L22:L23"/>
    <mergeCell ref="Q28:Y28"/>
    <mergeCell ref="O16:O25"/>
    <mergeCell ref="R18:R19"/>
    <mergeCell ref="Q20:Q21"/>
    <mergeCell ref="R20:R21"/>
    <mergeCell ref="S18:U19"/>
    <mergeCell ref="S20:U21"/>
    <mergeCell ref="S16:U17"/>
    <mergeCell ref="Q24:Q25"/>
    <mergeCell ref="R24:R25"/>
    <mergeCell ref="Q22:Q23"/>
    <mergeCell ref="R22:R23"/>
    <mergeCell ref="S22:U23"/>
    <mergeCell ref="Q27:Y27"/>
    <mergeCell ref="Q26:Y26"/>
    <mergeCell ref="S24:U25"/>
  </mergeCells>
  <phoneticPr fontId="1"/>
  <conditionalFormatting sqref="R16:R17">
    <cfRule type="expression" dxfId="430" priority="9">
      <formula>$M$16=10</formula>
    </cfRule>
  </conditionalFormatting>
  <conditionalFormatting sqref="R18:R19">
    <cfRule type="expression" dxfId="429" priority="8">
      <formula>$M$16=8</formula>
    </cfRule>
  </conditionalFormatting>
  <conditionalFormatting sqref="R22:R23">
    <cfRule type="expression" dxfId="428" priority="7">
      <formula>$M$16=4</formula>
    </cfRule>
  </conditionalFormatting>
  <conditionalFormatting sqref="R24:R25">
    <cfRule type="expression" dxfId="427" priority="6">
      <formula>$M$16=2</formula>
    </cfRule>
  </conditionalFormatting>
  <conditionalFormatting sqref="S16:U17">
    <cfRule type="expression" dxfId="426" priority="5">
      <formula>$N$16=10</formula>
    </cfRule>
  </conditionalFormatting>
  <conditionalFormatting sqref="S18:U19">
    <cfRule type="expression" dxfId="425" priority="4">
      <formula>$N$16=8</formula>
    </cfRule>
  </conditionalFormatting>
  <conditionalFormatting sqref="S20:U21">
    <cfRule type="expression" dxfId="424" priority="3">
      <formula>$N$16=6</formula>
    </cfRule>
  </conditionalFormatting>
  <conditionalFormatting sqref="S22:U23">
    <cfRule type="expression" dxfId="423" priority="2">
      <formula>$N$16=4</formula>
    </cfRule>
  </conditionalFormatting>
  <conditionalFormatting sqref="S24:U25">
    <cfRule type="expression" dxfId="422" priority="1">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9" orientation="landscape" r:id="rId1"/>
  <headerFooter scaleWithDoc="0">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ECFF"/>
  </sheetPr>
  <dimension ref="A1:AA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10.6640625" style="1"/>
    <col min="6" max="6" width="10.6640625" style="1" customWidth="1"/>
    <col min="7"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3.6640625" style="1" customWidth="1"/>
    <col min="24" max="24" width="2.44140625" style="1" customWidth="1"/>
    <col min="25" max="25" width="3.6640625" style="1" customWidth="1"/>
    <col min="26" max="16384" width="10.6640625" style="1"/>
  </cols>
  <sheetData>
    <row r="1" spans="1:27"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7" ht="24"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7"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71" t="s">
        <v>18</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
      <c r="A5" s="72"/>
      <c r="B5" s="72"/>
      <c r="C5" s="72"/>
      <c r="D5" s="72"/>
      <c r="E5" s="72"/>
      <c r="F5" s="72"/>
      <c r="G5" s="72"/>
      <c r="I5" s="72" t="s">
        <v>3</v>
      </c>
      <c r="J5" s="72"/>
      <c r="K5" s="72"/>
      <c r="L5" s="72"/>
      <c r="M5" s="72"/>
      <c r="N5" s="72"/>
      <c r="O5" s="72"/>
      <c r="P5" s="72"/>
      <c r="Q5" s="72"/>
      <c r="R5" s="81"/>
      <c r="S5" s="72"/>
      <c r="T5" s="72"/>
      <c r="U5" s="81"/>
      <c r="V5" s="72"/>
      <c r="W5" s="72"/>
      <c r="X5" s="72"/>
      <c r="Y5" s="72"/>
    </row>
    <row r="6" spans="1:27" ht="24" customHeight="1" x14ac:dyDescent="0.2">
      <c r="A6" s="72"/>
      <c r="B6" s="73" t="s">
        <v>43</v>
      </c>
      <c r="C6" s="72"/>
      <c r="D6" s="72"/>
      <c r="E6" s="72"/>
      <c r="F6" s="72"/>
      <c r="G6" s="72"/>
      <c r="I6" s="1826" t="s">
        <v>1275</v>
      </c>
      <c r="J6" s="1826"/>
      <c r="K6" s="1826"/>
      <c r="L6" s="1826"/>
      <c r="M6" s="1826"/>
      <c r="N6" s="1826"/>
      <c r="O6" s="1826"/>
      <c r="P6" s="1826"/>
      <c r="Q6" s="1826"/>
      <c r="R6" s="1826"/>
      <c r="S6" s="1826"/>
      <c r="T6" s="1826"/>
      <c r="U6" s="1826"/>
      <c r="V6" s="1826"/>
      <c r="W6" s="1826"/>
      <c r="X6" s="1826"/>
      <c r="Y6" s="1826"/>
      <c r="Z6" s="86"/>
    </row>
    <row r="7" spans="1:27" ht="24" customHeight="1" x14ac:dyDescent="0.2">
      <c r="A7" s="72"/>
      <c r="B7" s="73"/>
      <c r="C7" s="850" t="s">
        <v>55</v>
      </c>
      <c r="D7" s="72"/>
      <c r="E7" s="72"/>
      <c r="F7" s="72"/>
      <c r="G7" s="72"/>
      <c r="I7" s="1826"/>
      <c r="J7" s="1826"/>
      <c r="K7" s="1826"/>
      <c r="L7" s="1826"/>
      <c r="M7" s="1826"/>
      <c r="N7" s="1826"/>
      <c r="O7" s="1826"/>
      <c r="P7" s="1826"/>
      <c r="Q7" s="1826"/>
      <c r="R7" s="1826"/>
      <c r="S7" s="1826"/>
      <c r="T7" s="1826"/>
      <c r="U7" s="1826"/>
      <c r="V7" s="1826"/>
      <c r="W7" s="1826"/>
      <c r="X7" s="1826"/>
      <c r="Y7" s="1826"/>
      <c r="Z7" s="86"/>
    </row>
    <row r="8" spans="1:27" ht="24" customHeight="1" x14ac:dyDescent="0.2">
      <c r="A8" s="72"/>
      <c r="B8" s="72"/>
      <c r="C8" s="73" t="s">
        <v>17</v>
      </c>
      <c r="D8" s="72"/>
      <c r="E8" s="72"/>
      <c r="F8" s="73"/>
      <c r="G8" s="73"/>
      <c r="I8" s="1826"/>
      <c r="J8" s="1826"/>
      <c r="K8" s="1826"/>
      <c r="L8" s="1826"/>
      <c r="M8" s="1826"/>
      <c r="N8" s="1826"/>
      <c r="O8" s="1826"/>
      <c r="P8" s="1826"/>
      <c r="Q8" s="1826"/>
      <c r="R8" s="1826"/>
      <c r="S8" s="1826"/>
      <c r="T8" s="1826"/>
      <c r="U8" s="1826"/>
      <c r="V8" s="1826"/>
      <c r="W8" s="1826"/>
      <c r="X8" s="1826"/>
      <c r="Y8" s="1826"/>
      <c r="Z8" s="86"/>
    </row>
    <row r="9" spans="1:27" ht="24" customHeight="1" x14ac:dyDescent="0.2">
      <c r="A9" s="72"/>
      <c r="B9" s="73"/>
      <c r="C9" s="1772" t="s">
        <v>20</v>
      </c>
      <c r="D9" s="1772"/>
      <c r="E9" s="1772"/>
      <c r="F9" s="73"/>
      <c r="G9" s="73"/>
      <c r="I9" s="1826"/>
      <c r="J9" s="1826"/>
      <c r="K9" s="1826"/>
      <c r="L9" s="1826"/>
      <c r="M9" s="1826"/>
      <c r="N9" s="1826"/>
      <c r="O9" s="1826"/>
      <c r="P9" s="1826"/>
      <c r="Q9" s="1826"/>
      <c r="R9" s="1826"/>
      <c r="S9" s="1826"/>
      <c r="T9" s="1826"/>
      <c r="U9" s="1826"/>
      <c r="V9" s="1826"/>
      <c r="W9" s="1826"/>
      <c r="X9" s="1826"/>
      <c r="Y9" s="1826"/>
      <c r="Z9" s="86"/>
    </row>
    <row r="10" spans="1:27" ht="24" customHeight="1" x14ac:dyDescent="0.2">
      <c r="A10" s="72"/>
      <c r="B10" s="73"/>
      <c r="C10" s="1773" t="s">
        <v>36</v>
      </c>
      <c r="D10" s="1773"/>
      <c r="E10" s="1773"/>
      <c r="F10" s="73"/>
      <c r="G10" s="73"/>
      <c r="I10" s="1826"/>
      <c r="J10" s="1826"/>
      <c r="K10" s="1826"/>
      <c r="L10" s="1826"/>
      <c r="M10" s="1826"/>
      <c r="N10" s="1826"/>
      <c r="O10" s="1826"/>
      <c r="P10" s="1826"/>
      <c r="Q10" s="1826"/>
      <c r="R10" s="1826"/>
      <c r="S10" s="1826"/>
      <c r="T10" s="1826"/>
      <c r="U10" s="1826"/>
      <c r="V10" s="1826"/>
      <c r="W10" s="1826"/>
      <c r="X10" s="1826"/>
      <c r="Y10" s="1826"/>
      <c r="Z10" s="86"/>
    </row>
    <row r="11" spans="1:27" ht="24" customHeight="1" x14ac:dyDescent="0.2">
      <c r="B11" s="73"/>
      <c r="C11" s="94"/>
      <c r="D11" s="94"/>
      <c r="E11" s="94"/>
      <c r="F11" s="73"/>
      <c r="G11" s="73"/>
      <c r="I11" s="86"/>
      <c r="J11" s="86"/>
      <c r="K11" s="86"/>
      <c r="L11" s="86"/>
      <c r="M11" s="86"/>
      <c r="N11" s="86"/>
      <c r="O11" s="86"/>
      <c r="P11" s="86"/>
      <c r="Q11" s="86"/>
      <c r="R11" s="86"/>
      <c r="S11" s="86"/>
      <c r="T11" s="86"/>
      <c r="U11" s="86"/>
      <c r="V11" s="86"/>
      <c r="W11" s="86"/>
      <c r="X11" s="86"/>
      <c r="Y11" s="86"/>
    </row>
    <row r="12" spans="1:27" ht="24" customHeight="1" x14ac:dyDescent="0.2">
      <c r="B12" s="1" t="s">
        <v>1296</v>
      </c>
      <c r="O12" s="38" t="s">
        <v>47</v>
      </c>
      <c r="Q12" s="4" t="s">
        <v>62</v>
      </c>
      <c r="AA12" s="61"/>
    </row>
    <row r="13" spans="1:27"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6" t="s">
        <v>1117</v>
      </c>
      <c r="S13" s="1774" t="s">
        <v>140</v>
      </c>
      <c r="T13" s="1758"/>
      <c r="U13" s="1746"/>
      <c r="V13" s="1792" t="s">
        <v>50</v>
      </c>
      <c r="W13" s="1759" t="s">
        <v>51</v>
      </c>
      <c r="X13" s="1759"/>
      <c r="Y13" s="1760"/>
      <c r="AA13" s="61"/>
    </row>
    <row r="14" spans="1:27" ht="24" customHeight="1" x14ac:dyDescent="0.2">
      <c r="B14" s="1696"/>
      <c r="C14" s="1697"/>
      <c r="D14" s="1697"/>
      <c r="E14" s="1698"/>
      <c r="F14" s="1691"/>
      <c r="G14" s="1691"/>
      <c r="H14" s="1691"/>
      <c r="I14" s="1750"/>
      <c r="J14" s="1750"/>
      <c r="K14" s="1790"/>
      <c r="L14" s="1798"/>
      <c r="M14" s="1747"/>
      <c r="N14" s="1787"/>
      <c r="O14" s="1787"/>
      <c r="P14" s="3"/>
      <c r="Q14" s="1784"/>
      <c r="R14" s="1781"/>
      <c r="S14" s="1775"/>
      <c r="T14" s="1776"/>
      <c r="U14" s="1747"/>
      <c r="V14" s="1793"/>
      <c r="W14" s="1761"/>
      <c r="X14" s="1761"/>
      <c r="Y14" s="1762"/>
      <c r="AA14" s="61"/>
    </row>
    <row r="15" spans="1:27" ht="24" customHeight="1" x14ac:dyDescent="0.2">
      <c r="B15" s="1699"/>
      <c r="C15" s="1700"/>
      <c r="D15" s="1700"/>
      <c r="E15" s="1701"/>
      <c r="F15" s="1692"/>
      <c r="G15" s="1692"/>
      <c r="H15" s="1692"/>
      <c r="I15" s="1751"/>
      <c r="J15" s="1751"/>
      <c r="K15" s="1791"/>
      <c r="L15" s="1799"/>
      <c r="M15" s="1748"/>
      <c r="N15" s="1788"/>
      <c r="O15" s="1788"/>
      <c r="Q15" s="1785"/>
      <c r="R15" s="1782"/>
      <c r="S15" s="1777"/>
      <c r="T15" s="1778"/>
      <c r="U15" s="1748"/>
      <c r="V15" s="1794"/>
      <c r="W15" s="1763"/>
      <c r="X15" s="1763"/>
      <c r="Y15" s="1764"/>
      <c r="AA15" s="31"/>
    </row>
    <row r="16" spans="1:27" ht="24" customHeight="1" x14ac:dyDescent="0.2">
      <c r="B16" s="1952" t="s">
        <v>917</v>
      </c>
      <c r="C16" s="1980"/>
      <c r="D16" s="1980"/>
      <c r="E16" s="1981"/>
      <c r="F16" s="1948" t="str">
        <f>IFERROR(IF(F23&lt;0,ABS(ROUND(F20/F23,3)),"－"),"－")</f>
        <v>－</v>
      </c>
      <c r="G16" s="1948" t="str">
        <f>IFERROR(IF(G23&lt;0,ABS(ROUND(G20/G23,3)),"－"),"－")</f>
        <v>－</v>
      </c>
      <c r="H16" s="1948" t="str">
        <f>IFERROR(IF(H23&lt;0,ABS(ROUND(H20/H23,3)),"－"),"－")</f>
        <v>－</v>
      </c>
      <c r="I16" s="1948" t="str">
        <f>IFERROR(IF(I23&lt;0,ABS(ROUND(I20/I23,3)),"－"),"－")</f>
        <v>－</v>
      </c>
      <c r="J16" s="1948" t="str">
        <f>IFERROR(IF(J23&lt;0,ABS(ROUND(J20/J23,3)),"－"),"－")</f>
        <v>－</v>
      </c>
      <c r="K16" s="1968" t="str">
        <f>IFERROR((J16-F16),"－")</f>
        <v>－</v>
      </c>
      <c r="L16" s="1971" t="str">
        <f>IF(OR(F16="－",J16="－"),"－",(IF(AND(F16&lt;0,J16&lt;0),(J16-F16)/F16*-1,IF(AND(F16&lt;0,J16&gt;0),(J16-F16)/F16*-1,(J16-F16)/F16))))</f>
        <v>－</v>
      </c>
      <c r="M16" s="1962" t="str">
        <f>IF(AND(J16&lt;&gt;"－",J20&gt;0,J23&lt;0),IF(AND(I16&lt;&gt;"－",I16&gt;=絶対評価シート!$G$47,J16&gt;=絶対評価シート!$G$47),10,IF(J16&gt;=絶対評価シート!$G$47,8,IF(AND(I16&lt;&gt;"－",I16&lt;絶対評価シート!$G$47,J16&lt;絶対評価シート!$G$47),2,IF(J16&lt;絶対評価シート!$G$47,4,)))),"－")</f>
        <v>－</v>
      </c>
      <c r="N16" s="1849" t="str">
        <f>IFERROR(LOOKUP($L$16,趨勢評価!$G$15:$G$19,趨勢評価!$I$15:$I$19),"－")</f>
        <v>－</v>
      </c>
      <c r="O16" s="1927"/>
      <c r="Q16" s="1715">
        <v>10</v>
      </c>
      <c r="R16" s="1844" t="s">
        <v>615</v>
      </c>
      <c r="S16" s="1727" t="s">
        <v>597</v>
      </c>
      <c r="T16" s="1722"/>
      <c r="U16" s="1723"/>
      <c r="V16" s="79">
        <v>10</v>
      </c>
      <c r="W16" s="32"/>
      <c r="X16" s="33" t="s">
        <v>12</v>
      </c>
      <c r="Y16" s="34"/>
      <c r="AA16" s="31"/>
    </row>
    <row r="17" spans="2:27" ht="24" customHeight="1" x14ac:dyDescent="0.2">
      <c r="B17" s="1982"/>
      <c r="C17" s="1983"/>
      <c r="D17" s="1983"/>
      <c r="E17" s="1984"/>
      <c r="F17" s="1967"/>
      <c r="G17" s="1967"/>
      <c r="H17" s="1967"/>
      <c r="I17" s="1967"/>
      <c r="J17" s="1967"/>
      <c r="K17" s="1969"/>
      <c r="L17" s="1972"/>
      <c r="M17" s="1963"/>
      <c r="N17" s="1850"/>
      <c r="O17" s="1928"/>
      <c r="Q17" s="1715"/>
      <c r="R17" s="1844"/>
      <c r="S17" s="1724"/>
      <c r="T17" s="1725"/>
      <c r="U17" s="1726"/>
      <c r="V17" s="80">
        <v>9</v>
      </c>
      <c r="W17" s="35"/>
      <c r="X17" s="36" t="s">
        <v>12</v>
      </c>
      <c r="Y17" s="37"/>
      <c r="AA17" s="31"/>
    </row>
    <row r="18" spans="2:27" ht="24" customHeight="1" x14ac:dyDescent="0.2">
      <c r="B18" s="1982"/>
      <c r="C18" s="1983"/>
      <c r="D18" s="1983"/>
      <c r="E18" s="1984"/>
      <c r="F18" s="1967"/>
      <c r="G18" s="1967"/>
      <c r="H18" s="1967"/>
      <c r="I18" s="1967"/>
      <c r="J18" s="1967"/>
      <c r="K18" s="1969"/>
      <c r="L18" s="1972" t="e">
        <f>IF(OR(F18="－",J18="－"),"－",(IF(AND(F18&lt;0,J18&lt;0),(J18-F18)/F18*-1,IF(AND(F18&lt;0,J18&gt;0),(J18-F18)/F18*-1,(J18-F18)/F18))))</f>
        <v>#DIV/0!</v>
      </c>
      <c r="M18" s="1963"/>
      <c r="N18" s="1850"/>
      <c r="O18" s="1928"/>
      <c r="Q18" s="1705">
        <v>8</v>
      </c>
      <c r="R18" s="1844" t="s">
        <v>616</v>
      </c>
      <c r="S18" s="1727" t="s">
        <v>601</v>
      </c>
      <c r="T18" s="1722"/>
      <c r="U18" s="1723"/>
      <c r="V18" s="79">
        <v>8</v>
      </c>
      <c r="W18" s="32"/>
      <c r="X18" s="33" t="s">
        <v>12</v>
      </c>
      <c r="Y18" s="34"/>
      <c r="AA18" s="31"/>
    </row>
    <row r="19" spans="2:27" ht="24" customHeight="1" x14ac:dyDescent="0.2">
      <c r="B19" s="1982"/>
      <c r="C19" s="1983"/>
      <c r="D19" s="1983"/>
      <c r="E19" s="1984"/>
      <c r="F19" s="1949"/>
      <c r="G19" s="1949"/>
      <c r="H19" s="1949"/>
      <c r="I19" s="1949"/>
      <c r="J19" s="1949"/>
      <c r="K19" s="1970"/>
      <c r="L19" s="1946"/>
      <c r="M19" s="1963"/>
      <c r="N19" s="1850"/>
      <c r="O19" s="1928"/>
      <c r="Q19" s="1705"/>
      <c r="R19" s="1844"/>
      <c r="S19" s="1724"/>
      <c r="T19" s="1725"/>
      <c r="U19" s="1726"/>
      <c r="V19" s="80">
        <v>7</v>
      </c>
      <c r="W19" s="35"/>
      <c r="X19" s="36" t="s">
        <v>12</v>
      </c>
      <c r="Y19" s="37"/>
      <c r="AA19" s="31"/>
    </row>
    <row r="20" spans="2:27" ht="24" customHeight="1" x14ac:dyDescent="0.2">
      <c r="B20" s="62"/>
      <c r="C20" s="1985" t="s">
        <v>933</v>
      </c>
      <c r="D20" s="1986"/>
      <c r="E20" s="1987"/>
      <c r="F20" s="1756">
        <f>IFERROR('法人入力シート（要入力）'!D94,"－")</f>
        <v>0</v>
      </c>
      <c r="G20" s="1756">
        <f>IFERROR('法人入力シート（要入力）'!E94,"－")</f>
        <v>0</v>
      </c>
      <c r="H20" s="1756">
        <f>IFERROR('法人入力シート（要入力）'!F94,"－")</f>
        <v>0</v>
      </c>
      <c r="I20" s="1756">
        <f>IFERROR('法人入力シート（要入力）'!G94,"－")</f>
        <v>0</v>
      </c>
      <c r="J20" s="1965">
        <f>IFERROR('法人入力シート（要入力）'!H94,"－")</f>
        <v>0</v>
      </c>
      <c r="K20" s="1709">
        <f>IFERROR((J20-F20),"－")</f>
        <v>0</v>
      </c>
      <c r="L20" s="1943" t="str">
        <f>IF(OR(F20="－",F20=0,J20="－",J20=0),"－",(IF(AND(F20&lt;0,J20&lt;0),(J20-F20)/F20*-1,IF(AND(F20&lt;0,J20&gt;0),(J20-F20)/F20*-1,(J20-F20)/F20))))</f>
        <v>－</v>
      </c>
      <c r="M20" s="1963"/>
      <c r="N20" s="1850"/>
      <c r="O20" s="1928"/>
      <c r="Q20" s="1705">
        <v>6</v>
      </c>
      <c r="R20" s="1844" t="s">
        <v>91</v>
      </c>
      <c r="S20" s="1727" t="s">
        <v>598</v>
      </c>
      <c r="T20" s="1722"/>
      <c r="U20" s="1723"/>
      <c r="V20" s="79">
        <v>6</v>
      </c>
      <c r="W20" s="32"/>
      <c r="X20" s="33" t="s">
        <v>12</v>
      </c>
      <c r="Y20" s="34"/>
      <c r="AA20" s="31"/>
    </row>
    <row r="21" spans="2:27" ht="24" customHeight="1" x14ac:dyDescent="0.2">
      <c r="B21" s="62"/>
      <c r="C21" s="1988"/>
      <c r="D21" s="1989"/>
      <c r="E21" s="1990"/>
      <c r="F21" s="1839"/>
      <c r="G21" s="1839"/>
      <c r="H21" s="1839"/>
      <c r="I21" s="1839"/>
      <c r="J21" s="1974"/>
      <c r="K21" s="1830"/>
      <c r="L21" s="1973"/>
      <c r="M21" s="1963"/>
      <c r="N21" s="1850"/>
      <c r="O21" s="1928"/>
      <c r="Q21" s="1705"/>
      <c r="R21" s="1844"/>
      <c r="S21" s="1724"/>
      <c r="T21" s="1725"/>
      <c r="U21" s="1726"/>
      <c r="V21" s="80">
        <v>5</v>
      </c>
      <c r="W21" s="35"/>
      <c r="X21" s="36" t="s">
        <v>12</v>
      </c>
      <c r="Y21" s="37"/>
      <c r="AA21" s="31"/>
    </row>
    <row r="22" spans="2:27" ht="24" customHeight="1" x14ac:dyDescent="0.2">
      <c r="B22" s="62"/>
      <c r="C22" s="1991"/>
      <c r="D22" s="1992"/>
      <c r="E22" s="1993"/>
      <c r="F22" s="1757"/>
      <c r="G22" s="1757"/>
      <c r="H22" s="1757"/>
      <c r="I22" s="1757"/>
      <c r="J22" s="1966"/>
      <c r="K22" s="1710"/>
      <c r="L22" s="1946"/>
      <c r="M22" s="1963"/>
      <c r="N22" s="1850"/>
      <c r="O22" s="1928"/>
      <c r="Q22" s="1705">
        <v>4</v>
      </c>
      <c r="R22" s="1844" t="s">
        <v>617</v>
      </c>
      <c r="S22" s="1727" t="s">
        <v>599</v>
      </c>
      <c r="T22" s="1722"/>
      <c r="U22" s="1723"/>
      <c r="V22" s="79">
        <v>4</v>
      </c>
      <c r="W22" s="32"/>
      <c r="X22" s="33" t="s">
        <v>12</v>
      </c>
      <c r="Y22" s="34"/>
      <c r="AA22" s="31"/>
    </row>
    <row r="23" spans="2:27" ht="24" customHeight="1" x14ac:dyDescent="0.2">
      <c r="B23" s="90"/>
      <c r="C23" s="1801" t="s">
        <v>916</v>
      </c>
      <c r="D23" s="1801"/>
      <c r="E23" s="1801"/>
      <c r="F23" s="1965">
        <f>IFERROR('法人入力シート（要入力）'!D41-'法人入力シート（要入力）'!D42+'法人入力シート（要入力）'!D43,"－")</f>
        <v>0</v>
      </c>
      <c r="G23" s="1965">
        <f>IFERROR('法人入力シート（要入力）'!E41-'法人入力シート（要入力）'!E42+'法人入力シート（要入力）'!E43,"－")</f>
        <v>0</v>
      </c>
      <c r="H23" s="1965">
        <f>IFERROR('法人入力シート（要入力）'!F41-'法人入力シート（要入力）'!F42+'法人入力シート（要入力）'!F43,"－")</f>
        <v>0</v>
      </c>
      <c r="I23" s="1965">
        <f>IFERROR('法人入力シート（要入力）'!G41-'法人入力シート（要入力）'!G42+'法人入力シート（要入力）'!G43,"－")</f>
        <v>0</v>
      </c>
      <c r="J23" s="1965">
        <f>IFERROR('法人入力シート（要入力）'!H41-'法人入力シート（要入力）'!H42+'法人入力シート（要入力）'!H43,"－")</f>
        <v>0</v>
      </c>
      <c r="K23" s="1976">
        <f>IFERROR(J23-F23,"－")</f>
        <v>0</v>
      </c>
      <c r="L23" s="1943" t="str">
        <f>IF(OR(F23="－",F23=0,J23="－",J23=0),"－",(IF(AND(F23&lt;0,J23&lt;0),(J23-F23)/F23*-1,IF(AND(F23&lt;0,J23&gt;0),(J23-F23)/F23*-1,(J23-F23)/F23))))</f>
        <v>－</v>
      </c>
      <c r="M23" s="1963"/>
      <c r="N23" s="1850"/>
      <c r="O23" s="1928"/>
      <c r="Q23" s="1705"/>
      <c r="R23" s="1844"/>
      <c r="S23" s="1724"/>
      <c r="T23" s="1725"/>
      <c r="U23" s="1726"/>
      <c r="V23" s="80">
        <v>3</v>
      </c>
      <c r="W23" s="35"/>
      <c r="X23" s="36" t="s">
        <v>12</v>
      </c>
      <c r="Y23" s="37"/>
      <c r="AA23" s="31"/>
    </row>
    <row r="24" spans="2:27" ht="24" customHeight="1" x14ac:dyDescent="0.2">
      <c r="B24" s="95"/>
      <c r="C24" s="1818"/>
      <c r="D24" s="1818"/>
      <c r="E24" s="1818"/>
      <c r="F24" s="1974"/>
      <c r="G24" s="1974"/>
      <c r="H24" s="1974"/>
      <c r="I24" s="1974"/>
      <c r="J24" s="1974"/>
      <c r="K24" s="1977"/>
      <c r="L24" s="1973"/>
      <c r="M24" s="1963"/>
      <c r="N24" s="1850"/>
      <c r="O24" s="1928"/>
      <c r="Q24" s="1705">
        <v>2</v>
      </c>
      <c r="R24" s="1844" t="s">
        <v>618</v>
      </c>
      <c r="S24" s="1918" t="s">
        <v>600</v>
      </c>
      <c r="T24" s="1729"/>
      <c r="U24" s="1730"/>
      <c r="V24" s="79">
        <v>2</v>
      </c>
      <c r="W24" s="32"/>
      <c r="X24" s="33" t="s">
        <v>12</v>
      </c>
      <c r="Y24" s="34"/>
      <c r="AA24" s="31"/>
    </row>
    <row r="25" spans="2:27" ht="24" customHeight="1" x14ac:dyDescent="0.2">
      <c r="B25" s="30"/>
      <c r="C25" s="1807"/>
      <c r="D25" s="1807"/>
      <c r="E25" s="1807"/>
      <c r="F25" s="1975"/>
      <c r="G25" s="1975"/>
      <c r="H25" s="1975"/>
      <c r="I25" s="1975"/>
      <c r="J25" s="1975"/>
      <c r="K25" s="1978"/>
      <c r="L25" s="1979"/>
      <c r="M25" s="1964"/>
      <c r="N25" s="1851"/>
      <c r="O25" s="1929"/>
      <c r="Q25" s="1705"/>
      <c r="R25" s="1844"/>
      <c r="S25" s="1731"/>
      <c r="T25" s="1732"/>
      <c r="U25" s="1733"/>
      <c r="V25" s="80">
        <v>1</v>
      </c>
      <c r="W25" s="35"/>
      <c r="X25" s="36" t="s">
        <v>12</v>
      </c>
      <c r="Y25" s="37"/>
    </row>
    <row r="26" spans="2:27" s="595" customFormat="1" ht="24" customHeight="1" x14ac:dyDescent="0.15">
      <c r="B26" s="820" t="s">
        <v>932</v>
      </c>
      <c r="Q26" s="1941" t="s">
        <v>602</v>
      </c>
      <c r="R26" s="1941"/>
      <c r="S26" s="1941"/>
      <c r="T26" s="1941"/>
      <c r="U26" s="1941"/>
      <c r="V26" s="1941"/>
      <c r="W26" s="1941"/>
      <c r="X26" s="1941"/>
      <c r="Y26" s="1941"/>
    </row>
    <row r="27" spans="2:27" ht="24" customHeight="1" x14ac:dyDescent="0.2">
      <c r="B27" s="851" t="s">
        <v>944</v>
      </c>
      <c r="Q27" s="1940" t="s">
        <v>101</v>
      </c>
      <c r="R27" s="1940"/>
      <c r="S27" s="1940"/>
      <c r="T27" s="1940"/>
      <c r="U27" s="1940"/>
      <c r="V27" s="1940"/>
      <c r="W27" s="1940"/>
      <c r="X27" s="1940"/>
      <c r="Y27" s="1940"/>
    </row>
  </sheetData>
  <mergeCells count="66">
    <mergeCell ref="W13:Y15"/>
    <mergeCell ref="R13:R15"/>
    <mergeCell ref="V13:V15"/>
    <mergeCell ref="K13:K15"/>
    <mergeCell ref="S13:U15"/>
    <mergeCell ref="N13:N15"/>
    <mergeCell ref="O13:O15"/>
    <mergeCell ref="L13:L15"/>
    <mergeCell ref="M13:M15"/>
    <mergeCell ref="R1:Y1"/>
    <mergeCell ref="A1:C1"/>
    <mergeCell ref="D1:H1"/>
    <mergeCell ref="C9:E9"/>
    <mergeCell ref="C10:E10"/>
    <mergeCell ref="I6:Y10"/>
    <mergeCell ref="F23:F25"/>
    <mergeCell ref="G23:G25"/>
    <mergeCell ref="F16:F19"/>
    <mergeCell ref="G16:G19"/>
    <mergeCell ref="Q13:Q15"/>
    <mergeCell ref="Q18:Q19"/>
    <mergeCell ref="H13:H15"/>
    <mergeCell ref="F13:F15"/>
    <mergeCell ref="I13:I15"/>
    <mergeCell ref="J13:J15"/>
    <mergeCell ref="G13:G15"/>
    <mergeCell ref="B13:E15"/>
    <mergeCell ref="L20:L22"/>
    <mergeCell ref="H23:H25"/>
    <mergeCell ref="I23:I25"/>
    <mergeCell ref="J23:J25"/>
    <mergeCell ref="K23:K25"/>
    <mergeCell ref="L23:L25"/>
    <mergeCell ref="H20:H22"/>
    <mergeCell ref="I20:I22"/>
    <mergeCell ref="J20:J22"/>
    <mergeCell ref="K20:K22"/>
    <mergeCell ref="B16:E19"/>
    <mergeCell ref="C23:E25"/>
    <mergeCell ref="C20:E22"/>
    <mergeCell ref="F20:F22"/>
    <mergeCell ref="G20:G22"/>
    <mergeCell ref="R18:R19"/>
    <mergeCell ref="S16:U17"/>
    <mergeCell ref="S18:U19"/>
    <mergeCell ref="H16:H19"/>
    <mergeCell ref="I16:I19"/>
    <mergeCell ref="J16:J19"/>
    <mergeCell ref="K16:K19"/>
    <mergeCell ref="L16:L19"/>
    <mergeCell ref="S22:U23"/>
    <mergeCell ref="S24:U25"/>
    <mergeCell ref="Q26:Y26"/>
    <mergeCell ref="Q27:Y27"/>
    <mergeCell ref="M16:M25"/>
    <mergeCell ref="N16:N25"/>
    <mergeCell ref="O16:O25"/>
    <mergeCell ref="Q20:Q21"/>
    <mergeCell ref="R20:R21"/>
    <mergeCell ref="Q22:Q23"/>
    <mergeCell ref="R22:R23"/>
    <mergeCell ref="Q24:Q25"/>
    <mergeCell ref="R24:R25"/>
    <mergeCell ref="S20:U21"/>
    <mergeCell ref="Q16:Q17"/>
    <mergeCell ref="R16:R17"/>
  </mergeCells>
  <phoneticPr fontId="1"/>
  <conditionalFormatting sqref="R16:R17">
    <cfRule type="expression" dxfId="421" priority="14">
      <formula>$M$16=10</formula>
    </cfRule>
  </conditionalFormatting>
  <conditionalFormatting sqref="R18:R19">
    <cfRule type="expression" dxfId="420" priority="13">
      <formula>$M$16=8</formula>
    </cfRule>
  </conditionalFormatting>
  <conditionalFormatting sqref="R22:R23">
    <cfRule type="expression" dxfId="419" priority="12">
      <formula>$M$16=4</formula>
    </cfRule>
  </conditionalFormatting>
  <conditionalFormatting sqref="R24:R25">
    <cfRule type="expression" dxfId="418" priority="11">
      <formula>$M$16=2</formula>
    </cfRule>
  </conditionalFormatting>
  <conditionalFormatting sqref="S16:U17">
    <cfRule type="expression" dxfId="417" priority="5">
      <formula>$N$16=10</formula>
    </cfRule>
  </conditionalFormatting>
  <conditionalFormatting sqref="S18:U19">
    <cfRule type="expression" dxfId="416" priority="4">
      <formula>$N$16=8</formula>
    </cfRule>
  </conditionalFormatting>
  <conditionalFormatting sqref="S20:U21">
    <cfRule type="expression" dxfId="415" priority="3">
      <formula>$N$16=6</formula>
    </cfRule>
  </conditionalFormatting>
  <conditionalFormatting sqref="S22:U23">
    <cfRule type="expression" dxfId="414" priority="2">
      <formula>$N$16=4</formula>
    </cfRule>
  </conditionalFormatting>
  <conditionalFormatting sqref="S24:U25">
    <cfRule type="expression" dxfId="413" priority="1">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9" orientation="landscape" r:id="rId1"/>
  <headerFooter scaleWithDoc="0">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ECFF"/>
  </sheetPr>
  <dimension ref="A1:AE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10.6640625" style="1"/>
    <col min="6" max="10" width="10.6640625" style="1" customWidth="1"/>
    <col min="11" max="12" width="8.6640625" style="1" customWidth="1"/>
    <col min="13" max="15" width="6.6640625" style="1" customWidth="1"/>
    <col min="16" max="16" width="1.6640625" style="1" customWidth="1"/>
    <col min="17" max="17" width="3.6640625" style="2" customWidth="1"/>
    <col min="18" max="18" width="13.77734375" style="1" customWidth="1"/>
    <col min="19" max="19" width="4.6640625" style="1" customWidth="1"/>
    <col min="20" max="20" width="2.44140625" style="2" customWidth="1"/>
    <col min="21" max="22" width="4.6640625" style="1" customWidth="1"/>
    <col min="23" max="23" width="6.88671875" style="1" customWidth="1"/>
    <col min="24" max="24" width="3.44140625" style="1" bestFit="1" customWidth="1"/>
    <col min="25" max="25" width="6.88671875" style="1" customWidth="1"/>
    <col min="26" max="26" width="4.6640625" style="1" customWidth="1"/>
    <col min="27" max="27" width="2.44140625" style="1" customWidth="1"/>
    <col min="28" max="29" width="4.6640625" style="1" customWidth="1"/>
    <col min="30" max="30" width="2.44140625" style="1" customWidth="1"/>
    <col min="31" max="31" width="4.6640625" style="1" customWidth="1"/>
    <col min="32" max="16384" width="10.6640625" style="1"/>
  </cols>
  <sheetData>
    <row r="1" spans="1:31" ht="24" customHeight="1" thickBot="1" x14ac:dyDescent="0.25">
      <c r="A1" s="1768" t="s">
        <v>0</v>
      </c>
      <c r="B1" s="1769"/>
      <c r="C1" s="1770"/>
      <c r="D1" s="1765" t="str">
        <f>IF('法人入力シート（要入力）'!E4="","",'法人入力シート（要入力）'!E4)</f>
        <v/>
      </c>
      <c r="E1" s="1766"/>
      <c r="F1" s="1766"/>
      <c r="G1" s="1766"/>
      <c r="H1" s="1767"/>
      <c r="I1" s="72"/>
      <c r="J1" s="72"/>
      <c r="R1" s="1795" t="s">
        <v>590</v>
      </c>
      <c r="S1" s="1796"/>
      <c r="T1" s="1796"/>
      <c r="U1" s="1796"/>
      <c r="V1" s="1796"/>
      <c r="W1" s="1796"/>
      <c r="X1" s="1796"/>
      <c r="Y1" s="1796"/>
    </row>
    <row r="2" spans="1:31" ht="24" customHeight="1" x14ac:dyDescent="0.2">
      <c r="A2" s="72"/>
      <c r="B2" s="72"/>
      <c r="C2" s="72"/>
      <c r="D2" s="72"/>
      <c r="E2" s="72"/>
      <c r="F2" s="72"/>
      <c r="G2" s="72"/>
      <c r="H2" s="72"/>
      <c r="I2" s="72"/>
      <c r="J2" s="72"/>
    </row>
    <row r="3" spans="1:31" ht="24" customHeight="1" x14ac:dyDescent="0.2">
      <c r="A3" s="71" t="s">
        <v>1</v>
      </c>
      <c r="B3" s="72"/>
      <c r="C3" s="72"/>
      <c r="D3" s="72"/>
      <c r="E3" s="72"/>
      <c r="F3" s="72"/>
      <c r="G3" s="72"/>
      <c r="H3" s="72"/>
      <c r="I3" s="72"/>
      <c r="J3" s="72"/>
    </row>
    <row r="4" spans="1:31" ht="24" customHeight="1" x14ac:dyDescent="0.2">
      <c r="A4" s="71" t="s">
        <v>44</v>
      </c>
      <c r="B4" s="72"/>
      <c r="C4" s="72"/>
      <c r="D4" s="72"/>
      <c r="E4" s="72"/>
      <c r="F4" s="72"/>
      <c r="G4" s="72"/>
      <c r="H4" s="72"/>
      <c r="I4" s="72"/>
      <c r="J4" s="72"/>
    </row>
    <row r="5" spans="1:31" ht="24" customHeight="1" x14ac:dyDescent="0.2">
      <c r="G5" s="72" t="s">
        <v>3</v>
      </c>
      <c r="Q5" s="1"/>
      <c r="R5" s="2"/>
      <c r="T5" s="1"/>
      <c r="U5" s="2"/>
    </row>
    <row r="6" spans="1:31" ht="24" customHeight="1" x14ac:dyDescent="0.2">
      <c r="A6" s="72"/>
      <c r="B6" s="73" t="s">
        <v>57</v>
      </c>
      <c r="C6" s="72"/>
      <c r="D6" s="72"/>
      <c r="E6" s="72"/>
      <c r="G6" s="1826" t="s">
        <v>1298</v>
      </c>
      <c r="H6" s="1826"/>
      <c r="I6" s="1826"/>
      <c r="J6" s="1826"/>
      <c r="K6" s="1826"/>
      <c r="L6" s="1826"/>
      <c r="M6" s="1826"/>
      <c r="N6" s="1826"/>
      <c r="O6" s="1826"/>
      <c r="P6" s="1826"/>
      <c r="Q6" s="1826"/>
      <c r="R6" s="1826"/>
      <c r="S6" s="1826"/>
      <c r="T6" s="1826"/>
      <c r="U6" s="1826"/>
      <c r="V6" s="1826"/>
      <c r="W6" s="1826"/>
      <c r="X6" s="1826"/>
      <c r="Y6" s="1826"/>
      <c r="Z6" s="105"/>
      <c r="AA6" s="1138"/>
      <c r="AB6" s="105"/>
      <c r="AC6" s="105"/>
      <c r="AD6" s="105"/>
      <c r="AE6" s="105"/>
    </row>
    <row r="7" spans="1:31" ht="24" customHeight="1" x14ac:dyDescent="0.2">
      <c r="A7" s="72"/>
      <c r="B7" s="73"/>
      <c r="C7" s="73" t="s">
        <v>17</v>
      </c>
      <c r="D7" s="72"/>
      <c r="E7" s="72"/>
      <c r="G7" s="1826"/>
      <c r="H7" s="1826"/>
      <c r="I7" s="1826"/>
      <c r="J7" s="1826"/>
      <c r="K7" s="1826"/>
      <c r="L7" s="1826"/>
      <c r="M7" s="1826"/>
      <c r="N7" s="1826"/>
      <c r="O7" s="1826"/>
      <c r="P7" s="1826"/>
      <c r="Q7" s="1826"/>
      <c r="R7" s="1826"/>
      <c r="S7" s="1826"/>
      <c r="T7" s="1826"/>
      <c r="U7" s="1826"/>
      <c r="V7" s="1826"/>
      <c r="W7" s="1826"/>
      <c r="X7" s="1826"/>
      <c r="Y7" s="1826"/>
      <c r="Z7" s="105"/>
      <c r="AA7" s="1138"/>
      <c r="AB7" s="105"/>
      <c r="AC7" s="105"/>
      <c r="AD7" s="105"/>
      <c r="AE7" s="105"/>
    </row>
    <row r="8" spans="1:31" ht="24" customHeight="1" x14ac:dyDescent="0.2">
      <c r="A8" s="72"/>
      <c r="B8" s="72"/>
      <c r="C8" s="1772" t="s">
        <v>58</v>
      </c>
      <c r="D8" s="1772"/>
      <c r="E8" s="1772"/>
      <c r="F8" s="9"/>
      <c r="G8" s="1826"/>
      <c r="H8" s="1826"/>
      <c r="I8" s="1826"/>
      <c r="J8" s="1826"/>
      <c r="K8" s="1826"/>
      <c r="L8" s="1826"/>
      <c r="M8" s="1826"/>
      <c r="N8" s="1826"/>
      <c r="O8" s="1826"/>
      <c r="P8" s="1826"/>
      <c r="Q8" s="1826"/>
      <c r="R8" s="1826"/>
      <c r="S8" s="1826"/>
      <c r="T8" s="1826"/>
      <c r="U8" s="1826"/>
      <c r="V8" s="1826"/>
      <c r="W8" s="1826"/>
      <c r="X8" s="1826"/>
      <c r="Y8" s="1826"/>
      <c r="Z8" s="105"/>
      <c r="AA8" s="1138"/>
      <c r="AB8" s="105"/>
      <c r="AC8" s="105"/>
      <c r="AD8" s="105"/>
      <c r="AE8" s="105"/>
    </row>
    <row r="9" spans="1:31" ht="24" customHeight="1" x14ac:dyDescent="0.2">
      <c r="A9" s="72"/>
      <c r="B9" s="73"/>
      <c r="C9" s="1773" t="s">
        <v>59</v>
      </c>
      <c r="D9" s="1773"/>
      <c r="E9" s="1773"/>
      <c r="F9" s="9"/>
      <c r="G9" s="1826"/>
      <c r="H9" s="1826"/>
      <c r="I9" s="1826"/>
      <c r="J9" s="1826"/>
      <c r="K9" s="1826"/>
      <c r="L9" s="1826"/>
      <c r="M9" s="1826"/>
      <c r="N9" s="1826"/>
      <c r="O9" s="1826"/>
      <c r="P9" s="1826"/>
      <c r="Q9" s="1826"/>
      <c r="R9" s="1826"/>
      <c r="S9" s="1826"/>
      <c r="T9" s="1826"/>
      <c r="U9" s="1826"/>
      <c r="V9" s="1826"/>
      <c r="W9" s="1826"/>
      <c r="X9" s="1826"/>
      <c r="Y9" s="1826"/>
      <c r="Z9" s="105"/>
      <c r="AA9" s="1138"/>
      <c r="AB9" s="105"/>
      <c r="AC9" s="105"/>
      <c r="AD9" s="105"/>
      <c r="AE9" s="105"/>
    </row>
    <row r="10" spans="1:31" ht="60" customHeight="1" x14ac:dyDescent="0.2">
      <c r="A10" s="72"/>
      <c r="B10" s="73"/>
      <c r="C10" s="94"/>
      <c r="D10" s="94"/>
      <c r="E10" s="94"/>
      <c r="F10" s="9"/>
      <c r="G10" s="1826"/>
      <c r="H10" s="1826"/>
      <c r="I10" s="1826"/>
      <c r="J10" s="1826"/>
      <c r="K10" s="1826"/>
      <c r="L10" s="1826"/>
      <c r="M10" s="1826"/>
      <c r="N10" s="1826"/>
      <c r="O10" s="1826"/>
      <c r="P10" s="1826"/>
      <c r="Q10" s="1826"/>
      <c r="R10" s="1826"/>
      <c r="S10" s="1826"/>
      <c r="T10" s="1826"/>
      <c r="U10" s="1826"/>
      <c r="V10" s="1826"/>
      <c r="W10" s="1826"/>
      <c r="X10" s="1826"/>
      <c r="Y10" s="1826"/>
      <c r="Z10" s="105"/>
      <c r="AA10" s="1138"/>
      <c r="AB10" s="105"/>
      <c r="AC10" s="105"/>
      <c r="AD10" s="105"/>
      <c r="AE10" s="105"/>
    </row>
    <row r="11" spans="1:31" ht="60" customHeight="1" x14ac:dyDescent="0.2">
      <c r="B11" s="9"/>
      <c r="C11" s="69"/>
      <c r="D11" s="69"/>
      <c r="E11" s="69"/>
      <c r="F11" s="9"/>
      <c r="G11" s="1826"/>
      <c r="H11" s="1826"/>
      <c r="I11" s="1826"/>
      <c r="J11" s="1826"/>
      <c r="K11" s="1826"/>
      <c r="L11" s="1826"/>
      <c r="M11" s="1826"/>
      <c r="N11" s="1826"/>
      <c r="O11" s="1826"/>
      <c r="P11" s="1826"/>
      <c r="Q11" s="1826"/>
      <c r="R11" s="1826"/>
      <c r="S11" s="1826"/>
      <c r="T11" s="1826"/>
      <c r="U11" s="1826"/>
      <c r="V11" s="1826"/>
      <c r="W11" s="1826"/>
      <c r="X11" s="1826"/>
      <c r="Y11" s="1826"/>
      <c r="Z11" s="105"/>
      <c r="AA11" s="105"/>
      <c r="AB11" s="105"/>
      <c r="AC11" s="105"/>
      <c r="AD11" s="105"/>
      <c r="AE11" s="105"/>
    </row>
    <row r="12" spans="1:31" ht="24" customHeight="1" x14ac:dyDescent="0.2">
      <c r="B12" s="1" t="s">
        <v>1296</v>
      </c>
      <c r="O12" s="38" t="s">
        <v>60</v>
      </c>
      <c r="Q12" s="4" t="s">
        <v>62</v>
      </c>
    </row>
    <row r="13" spans="1:31" ht="24" customHeight="1" x14ac:dyDescent="0.2">
      <c r="B13" s="1693" t="s">
        <v>16</v>
      </c>
      <c r="C13" s="1694"/>
      <c r="D13" s="1694"/>
      <c r="E13" s="1695"/>
      <c r="F13" s="1690">
        <f>'法人入力シート（要入力）'!$D$11</f>
        <v>2018</v>
      </c>
      <c r="G13" s="1690">
        <f>'法人入力シート（要入力）'!$E$11</f>
        <v>2019</v>
      </c>
      <c r="H13" s="1749">
        <f>'法人入力シート（要入力）'!$F$11</f>
        <v>2020</v>
      </c>
      <c r="I13" s="1690">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0" t="s">
        <v>10</v>
      </c>
      <c r="S13" s="1774" t="s">
        <v>72</v>
      </c>
      <c r="T13" s="1758"/>
      <c r="U13" s="1746"/>
      <c r="V13" s="1792" t="s">
        <v>50</v>
      </c>
      <c r="W13" s="1907" t="s">
        <v>61</v>
      </c>
      <c r="X13" s="1759"/>
      <c r="Y13" s="1760"/>
    </row>
    <row r="14" spans="1:31" ht="24" customHeight="1" x14ac:dyDescent="0.2">
      <c r="B14" s="1696"/>
      <c r="C14" s="1697"/>
      <c r="D14" s="1697"/>
      <c r="E14" s="1698"/>
      <c r="F14" s="1837"/>
      <c r="G14" s="1837"/>
      <c r="H14" s="1750"/>
      <c r="I14" s="1837"/>
      <c r="J14" s="1750"/>
      <c r="K14" s="1790"/>
      <c r="L14" s="1798"/>
      <c r="M14" s="1747"/>
      <c r="N14" s="1787"/>
      <c r="O14" s="1787"/>
      <c r="P14" s="3"/>
      <c r="Q14" s="1784"/>
      <c r="R14" s="1781"/>
      <c r="S14" s="1775"/>
      <c r="T14" s="1776"/>
      <c r="U14" s="1747"/>
      <c r="V14" s="1793"/>
      <c r="W14" s="1809"/>
      <c r="X14" s="1761"/>
      <c r="Y14" s="1762"/>
    </row>
    <row r="15" spans="1:31" ht="24" customHeight="1" x14ac:dyDescent="0.2">
      <c r="B15" s="1699"/>
      <c r="C15" s="1700"/>
      <c r="D15" s="1700"/>
      <c r="E15" s="1701"/>
      <c r="F15" s="1838"/>
      <c r="G15" s="1838"/>
      <c r="H15" s="1751"/>
      <c r="I15" s="1838"/>
      <c r="J15" s="1751"/>
      <c r="K15" s="1791"/>
      <c r="L15" s="1799"/>
      <c r="M15" s="1747"/>
      <c r="N15" s="1788"/>
      <c r="O15" s="1788"/>
      <c r="Q15" s="1785"/>
      <c r="R15" s="1782"/>
      <c r="S15" s="1777"/>
      <c r="T15" s="1778"/>
      <c r="U15" s="1748"/>
      <c r="V15" s="1794"/>
      <c r="W15" s="1810"/>
      <c r="X15" s="1763"/>
      <c r="Y15" s="1764"/>
    </row>
    <row r="16" spans="1:31" ht="24" customHeight="1" x14ac:dyDescent="0.2">
      <c r="B16" s="1811" t="s">
        <v>918</v>
      </c>
      <c r="C16" s="1812"/>
      <c r="D16" s="1812"/>
      <c r="E16" s="1813"/>
      <c r="F16" s="1716" t="str">
        <f>IFERROR((ROUND(F20/F23,3)),"－")</f>
        <v>－</v>
      </c>
      <c r="G16" s="1716" t="str">
        <f>IFERROR((ROUND(G20/G23,3)),"－")</f>
        <v>－</v>
      </c>
      <c r="H16" s="1716" t="str">
        <f>IFERROR((ROUND(H20/H23,3)),"－")</f>
        <v>－</v>
      </c>
      <c r="I16" s="1716" t="str">
        <f>IFERROR((ROUND(I20/I23,3)),"－")</f>
        <v>－</v>
      </c>
      <c r="J16" s="1716" t="str">
        <f>IFERROR((ROUND(J20/J23,3)),"－")</f>
        <v>－</v>
      </c>
      <c r="K16" s="1833" t="str">
        <f>IFERROR((J16-F16)*100,"－")</f>
        <v>－</v>
      </c>
      <c r="L16" s="1995"/>
      <c r="M16" s="1998" t="str">
        <f>IF(J16="－","－",IF(AND(I16&lt;絶対評価シート!G52,J16&lt;絶対評価シート!G52),2,IF(J16&lt;絶対評価シート!G52,4,IF(J16&lt;絶対評価シート!F52,6,IF(AND(I16&lt;絶対評価シート!F52,J16&gt;=絶対評価シート!F52),8,IF(AND(I16&gt;=絶対評価シート!F52,J16&gt;=絶対評価シート!F52),10))))))</f>
        <v>－</v>
      </c>
      <c r="N16" s="1706" t="str">
        <f>IFERROR(LOOKUP($K$16/100,趨勢評価!$H$15:$H$19,趨勢評価!$I$15:$I$19),"－")</f>
        <v>－</v>
      </c>
      <c r="O16" s="1702" t="str">
        <f ca="1">IFERROR(OFFSET(INDEX(Y16:Y25,MATCH(J16,Y16:Y25,-1),1),0,-3),"－")</f>
        <v>－</v>
      </c>
      <c r="Q16" s="1715">
        <v>10</v>
      </c>
      <c r="R16" s="1844" t="s">
        <v>94</v>
      </c>
      <c r="S16" s="1727" t="s">
        <v>593</v>
      </c>
      <c r="T16" s="1722"/>
      <c r="U16" s="1723"/>
      <c r="V16" s="79">
        <v>10</v>
      </c>
      <c r="W16" s="1043">
        <f>IF(OR('法人入力シート（要入力）'!$E$5="",'法人入力シート（要入力）'!$E$5="大学法人"),大学法人!AB60,短大法人!AB60)</f>
        <v>6.617</v>
      </c>
      <c r="X16" s="785" t="s">
        <v>709</v>
      </c>
      <c r="Y16" s="1127">
        <v>1000</v>
      </c>
    </row>
    <row r="17" spans="2:25" ht="24" customHeight="1" x14ac:dyDescent="0.2">
      <c r="B17" s="1814"/>
      <c r="C17" s="1815"/>
      <c r="D17" s="1815"/>
      <c r="E17" s="1816"/>
      <c r="F17" s="1717"/>
      <c r="G17" s="1717"/>
      <c r="H17" s="1717"/>
      <c r="I17" s="1717"/>
      <c r="J17" s="1717"/>
      <c r="K17" s="1828"/>
      <c r="L17" s="1996"/>
      <c r="M17" s="1931"/>
      <c r="N17" s="1707"/>
      <c r="O17" s="1869"/>
      <c r="Q17" s="1715"/>
      <c r="R17" s="1844"/>
      <c r="S17" s="1724"/>
      <c r="T17" s="1725"/>
      <c r="U17" s="1726"/>
      <c r="V17" s="80">
        <v>9</v>
      </c>
      <c r="W17" s="787">
        <f>IF(OR('法人入力シート（要入力）'!$E$5="",'法人入力シート（要入力）'!$E$5="大学法人"),大学法人!Y60,短大法人!Y60)</f>
        <v>4.7680000000000007</v>
      </c>
      <c r="X17" s="788" t="s">
        <v>709</v>
      </c>
      <c r="Y17" s="1044">
        <f>IF(OR('法人入力シート（要入力）'!$E$5="",'法人入力シート（要入力）'!$E$5="大学法人"),大学法人!AA60,短大法人!AA60)</f>
        <v>6.6159999999999997</v>
      </c>
    </row>
    <row r="18" spans="2:25" ht="24" customHeight="1" x14ac:dyDescent="0.2">
      <c r="B18" s="1814"/>
      <c r="C18" s="1815"/>
      <c r="D18" s="1815"/>
      <c r="E18" s="1816"/>
      <c r="F18" s="1717"/>
      <c r="G18" s="1717"/>
      <c r="H18" s="1717"/>
      <c r="I18" s="1717"/>
      <c r="J18" s="1717"/>
      <c r="K18" s="1828"/>
      <c r="L18" s="1996"/>
      <c r="M18" s="1931"/>
      <c r="N18" s="1707"/>
      <c r="O18" s="1869"/>
      <c r="Q18" s="1705">
        <v>8</v>
      </c>
      <c r="R18" s="1844" t="s">
        <v>95</v>
      </c>
      <c r="S18" s="1727" t="s">
        <v>89</v>
      </c>
      <c r="T18" s="1722"/>
      <c r="U18" s="1723"/>
      <c r="V18" s="79">
        <v>8</v>
      </c>
      <c r="W18" s="784">
        <f>IF(OR('法人入力シート（要入力）'!$E$5="",'法人入力シート（要入力）'!$E$5="大学法人"),大学法人!V60,短大法人!V60)</f>
        <v>3.8849999999999998</v>
      </c>
      <c r="X18" s="785" t="s">
        <v>709</v>
      </c>
      <c r="Y18" s="790">
        <f>IF(OR('法人入力シート（要入力）'!$E$5="",'法人入力シート（要入力）'!$E$5="大学法人"),大学法人!X60,短大法人!X60)</f>
        <v>4.7670000000000003</v>
      </c>
    </row>
    <row r="19" spans="2:25" ht="24" customHeight="1" x14ac:dyDescent="0.2">
      <c r="B19" s="1814"/>
      <c r="C19" s="1815"/>
      <c r="D19" s="1815"/>
      <c r="E19" s="1816"/>
      <c r="F19" s="1718"/>
      <c r="G19" s="1718"/>
      <c r="H19" s="1718"/>
      <c r="I19" s="1718"/>
      <c r="J19" s="1718"/>
      <c r="K19" s="1829"/>
      <c r="L19" s="1997"/>
      <c r="M19" s="1931"/>
      <c r="N19" s="1707"/>
      <c r="O19" s="1869"/>
      <c r="Q19" s="1705"/>
      <c r="R19" s="1844"/>
      <c r="S19" s="1724"/>
      <c r="T19" s="1725"/>
      <c r="U19" s="1726"/>
      <c r="V19" s="80">
        <v>7</v>
      </c>
      <c r="W19" s="787">
        <f>IF(OR('法人入力シート（要入力）'!$E$5="",'法人入力シート（要入力）'!$E$5="大学法人"),大学法人!S60,短大法人!S60)</f>
        <v>3.2439999999999998</v>
      </c>
      <c r="X19" s="788" t="s">
        <v>709</v>
      </c>
      <c r="Y19" s="789">
        <f>IF(OR('法人入力シート（要入力）'!$E$5="",'法人入力シート（要入力）'!$E$5="大学法人"),大学法人!U60,短大法人!U60)</f>
        <v>3.8839999999999999</v>
      </c>
    </row>
    <row r="20" spans="2:25" ht="24" customHeight="1" x14ac:dyDescent="0.2">
      <c r="B20" s="62"/>
      <c r="C20" s="1800" t="s">
        <v>919</v>
      </c>
      <c r="D20" s="1801"/>
      <c r="E20" s="1802"/>
      <c r="F20" s="1756">
        <f>IFERROR('法人入力シート（要入力）'!D67,"－")</f>
        <v>0</v>
      </c>
      <c r="G20" s="1756">
        <f>IFERROR('法人入力シート（要入力）'!E67,"－")</f>
        <v>0</v>
      </c>
      <c r="H20" s="1756">
        <f>IFERROR('法人入力シート（要入力）'!F67,"－")</f>
        <v>0</v>
      </c>
      <c r="I20" s="1756">
        <f>IFERROR('法人入力シート（要入力）'!G67,"－")</f>
        <v>0</v>
      </c>
      <c r="J20" s="1965">
        <f>IFERROR('法人入力シート（要入力）'!H67,"－")</f>
        <v>0</v>
      </c>
      <c r="K20" s="1709">
        <f>IFERROR((J20-F20),"－")</f>
        <v>0</v>
      </c>
      <c r="L20" s="1712" t="str">
        <f>IF(OR(F20="－",F20=0,J20="－",J20=0),"－",(IF(AND(F20&lt;0,J20&lt;0),(J20-F20)/F20*-1,IF(AND(F20&lt;0,J20&gt;0),(J20-F20)/F20*-1,(J20-F20)/F20))))</f>
        <v>－</v>
      </c>
      <c r="M20" s="1931"/>
      <c r="N20" s="1707"/>
      <c r="O20" s="1869"/>
      <c r="Q20" s="1705">
        <v>6</v>
      </c>
      <c r="R20" s="1844" t="s">
        <v>96</v>
      </c>
      <c r="S20" s="1727" t="s">
        <v>84</v>
      </c>
      <c r="T20" s="1722"/>
      <c r="U20" s="1723"/>
      <c r="V20" s="79">
        <v>6</v>
      </c>
      <c r="W20" s="784">
        <f>IF(OR('法人入力シート（要入力）'!$E$5="",'法人入力シート（要入力）'!$E$5="大学法人"),大学法人!P60,短大法人!P60)</f>
        <v>2.7559999999999998</v>
      </c>
      <c r="X20" s="785" t="s">
        <v>709</v>
      </c>
      <c r="Y20" s="786">
        <f>IF(OR('法人入力シート（要入力）'!$E$5="",'法人入力シート（要入力）'!$E$5="大学法人"),大学法人!R60,短大法人!R60)</f>
        <v>3.2429999999999999</v>
      </c>
    </row>
    <row r="21" spans="2:25" ht="24" customHeight="1" x14ac:dyDescent="0.2">
      <c r="B21" s="62"/>
      <c r="C21" s="1817"/>
      <c r="D21" s="1818"/>
      <c r="E21" s="1819"/>
      <c r="F21" s="1839"/>
      <c r="G21" s="1839"/>
      <c r="H21" s="1839"/>
      <c r="I21" s="1839"/>
      <c r="J21" s="1974"/>
      <c r="K21" s="1994"/>
      <c r="L21" s="1831"/>
      <c r="M21" s="1931"/>
      <c r="N21" s="1707"/>
      <c r="O21" s="1869"/>
      <c r="Q21" s="1705"/>
      <c r="R21" s="1844"/>
      <c r="S21" s="1724"/>
      <c r="T21" s="1725"/>
      <c r="U21" s="1726"/>
      <c r="V21" s="80">
        <v>5</v>
      </c>
      <c r="W21" s="787">
        <f>IF(OR('法人入力シート（要入力）'!$E$5="",'法人入力シート（要入力）'!$E$5="大学法人"),大学法人!M60,短大法人!M60)</f>
        <v>2.3809999999999998</v>
      </c>
      <c r="X21" s="788" t="s">
        <v>709</v>
      </c>
      <c r="Y21" s="789">
        <f>IF(OR('法人入力シート（要入力）'!$E$5="",'法人入力シート（要入力）'!$E$5="大学法人"),大学法人!O60,短大法人!O60)</f>
        <v>2.7549999999999999</v>
      </c>
    </row>
    <row r="22" spans="2:25" ht="24" customHeight="1" x14ac:dyDescent="0.2">
      <c r="B22" s="62"/>
      <c r="C22" s="1803"/>
      <c r="D22" s="1804"/>
      <c r="E22" s="1805"/>
      <c r="F22" s="1757"/>
      <c r="G22" s="1757"/>
      <c r="H22" s="1757"/>
      <c r="I22" s="1757"/>
      <c r="J22" s="1966"/>
      <c r="K22" s="1945"/>
      <c r="L22" s="1713"/>
      <c r="M22" s="1931"/>
      <c r="N22" s="1707"/>
      <c r="O22" s="1869"/>
      <c r="Q22" s="1705">
        <v>4</v>
      </c>
      <c r="R22" s="1844" t="s">
        <v>92</v>
      </c>
      <c r="S22" s="1727" t="s">
        <v>584</v>
      </c>
      <c r="T22" s="1722"/>
      <c r="U22" s="1723"/>
      <c r="V22" s="79">
        <v>4</v>
      </c>
      <c r="W22" s="784">
        <f>IF(OR('法人入力シート（要入力）'!$E$5="",'法人入力シート（要入力）'!$E$5="大学法人"),大学法人!J60,短大法人!J60)</f>
        <v>2.0009999999999999</v>
      </c>
      <c r="X22" s="785" t="s">
        <v>709</v>
      </c>
      <c r="Y22" s="786">
        <f>IF(OR('法人入力シート（要入力）'!$E$5="",'法人入力シート（要入力）'!$E$5="大学法人"),大学法人!L60,短大法人!L60)</f>
        <v>2.38</v>
      </c>
    </row>
    <row r="23" spans="2:25" ht="24" customHeight="1" x14ac:dyDescent="0.2">
      <c r="B23" s="62"/>
      <c r="C23" s="1800" t="s">
        <v>920</v>
      </c>
      <c r="D23" s="1801"/>
      <c r="E23" s="1801"/>
      <c r="F23" s="1756">
        <f>IFERROR('法人入力シート（要入力）'!D77,"－")</f>
        <v>0</v>
      </c>
      <c r="G23" s="1756">
        <f>IFERROR('法人入力シート（要入力）'!E77,"－")</f>
        <v>0</v>
      </c>
      <c r="H23" s="1756">
        <f>IFERROR('法人入力シート（要入力）'!F77,"－")</f>
        <v>0</v>
      </c>
      <c r="I23" s="1756">
        <f>IFERROR('法人入力シート（要入力）'!G77,"－")</f>
        <v>0</v>
      </c>
      <c r="J23" s="1965">
        <f>IFERROR('法人入力シート（要入力）'!H77,"－")</f>
        <v>0</v>
      </c>
      <c r="K23" s="1709">
        <f>IFERROR((J23-F23),"－")</f>
        <v>0</v>
      </c>
      <c r="L23" s="1714" t="str">
        <f>IF(OR(F23="－",F23=0,J23="－",J23=0),"－",(IF(AND(F23&lt;0,J23&lt;0),(J23-F23)/F23*-1,IF(AND(F23&lt;0,J23&gt;0),(J23-F23)/F23*-1,(J23-F23)/F23))))</f>
        <v>－</v>
      </c>
      <c r="M23" s="1931"/>
      <c r="N23" s="1707"/>
      <c r="O23" s="1869"/>
      <c r="Q23" s="1705"/>
      <c r="R23" s="1844"/>
      <c r="S23" s="1724"/>
      <c r="T23" s="1725"/>
      <c r="U23" s="1726"/>
      <c r="V23" s="80">
        <v>3</v>
      </c>
      <c r="W23" s="787">
        <f>IF(OR('法人入力シート（要入力）'!$E$5="",'法人入力シート（要入力）'!$E$5="大学法人"),大学法人!G60,短大法人!G60)</f>
        <v>1.5339999999999998</v>
      </c>
      <c r="X23" s="788" t="s">
        <v>709</v>
      </c>
      <c r="Y23" s="789">
        <f>IF(OR('法人入力シート（要入力）'!$E$5="",'法人入力シート（要入力）'!$E$5="大学法人"),大学法人!I60,短大法人!I60)</f>
        <v>2</v>
      </c>
    </row>
    <row r="24" spans="2:25" ht="24" customHeight="1" x14ac:dyDescent="0.2">
      <c r="B24" s="62"/>
      <c r="C24" s="1817"/>
      <c r="D24" s="1818"/>
      <c r="E24" s="1818"/>
      <c r="F24" s="1839"/>
      <c r="G24" s="1839"/>
      <c r="H24" s="1839"/>
      <c r="I24" s="1839"/>
      <c r="J24" s="1974"/>
      <c r="K24" s="1994"/>
      <c r="L24" s="1831"/>
      <c r="M24" s="1931"/>
      <c r="N24" s="1707"/>
      <c r="O24" s="1869"/>
      <c r="Q24" s="1705">
        <v>2</v>
      </c>
      <c r="R24" s="1844" t="s">
        <v>93</v>
      </c>
      <c r="S24" s="1918" t="s">
        <v>585</v>
      </c>
      <c r="T24" s="1729"/>
      <c r="U24" s="1730"/>
      <c r="V24" s="79">
        <v>2</v>
      </c>
      <c r="W24" s="791">
        <f>IF(OR('法人入力シート（要入力）'!$E$5="",'法人入力シート（要入力）'!$E$5="大学法人"),大学法人!D60,短大法人!D60)</f>
        <v>1.117</v>
      </c>
      <c r="X24" s="785" t="s">
        <v>709</v>
      </c>
      <c r="Y24" s="792">
        <f>IF(OR('法人入力シート（要入力）'!$E$5="",'法人入力シート（要入力）'!$E$5="大学法人"),大学法人!F60,短大法人!F60)</f>
        <v>1.5329999999999999</v>
      </c>
    </row>
    <row r="25" spans="2:25" ht="24" customHeight="1" x14ac:dyDescent="0.2">
      <c r="B25" s="77"/>
      <c r="C25" s="1806"/>
      <c r="D25" s="1807"/>
      <c r="E25" s="1807"/>
      <c r="F25" s="1840"/>
      <c r="G25" s="1840"/>
      <c r="H25" s="1840"/>
      <c r="I25" s="1840"/>
      <c r="J25" s="1975"/>
      <c r="K25" s="1942"/>
      <c r="L25" s="1738"/>
      <c r="M25" s="1999"/>
      <c r="N25" s="1708"/>
      <c r="O25" s="1704"/>
      <c r="Q25" s="1705"/>
      <c r="R25" s="1844"/>
      <c r="S25" s="1731"/>
      <c r="T25" s="1732"/>
      <c r="U25" s="1733"/>
      <c r="V25" s="80">
        <v>1</v>
      </c>
      <c r="W25" s="793"/>
      <c r="X25" s="788" t="s">
        <v>709</v>
      </c>
      <c r="Y25" s="789">
        <f>IF(OR('法人入力シート（要入力）'!$E$5="",'法人入力シート（要入力）'!$E$5="大学法人"),大学法人!C60,短大法人!C60)</f>
        <v>1.1160000000000001</v>
      </c>
    </row>
    <row r="26" spans="2:25" ht="24" customHeight="1" x14ac:dyDescent="0.2">
      <c r="Q26" s="104"/>
    </row>
  </sheetData>
  <mergeCells count="64">
    <mergeCell ref="W13:Y15"/>
    <mergeCell ref="S13:U15"/>
    <mergeCell ref="J23:J25"/>
    <mergeCell ref="K23:K25"/>
    <mergeCell ref="R1:Y1"/>
    <mergeCell ref="Q22:Q23"/>
    <mergeCell ref="R22:R23"/>
    <mergeCell ref="Q24:Q25"/>
    <mergeCell ref="R24:R25"/>
    <mergeCell ref="R16:R17"/>
    <mergeCell ref="R18:R19"/>
    <mergeCell ref="R20:R21"/>
    <mergeCell ref="S16:U17"/>
    <mergeCell ref="S18:U19"/>
    <mergeCell ref="S20:U21"/>
    <mergeCell ref="S22:U23"/>
    <mergeCell ref="V13:V15"/>
    <mergeCell ref="S24:U25"/>
    <mergeCell ref="L23:L25"/>
    <mergeCell ref="M16:M25"/>
    <mergeCell ref="N16:N25"/>
    <mergeCell ref="O16:O25"/>
    <mergeCell ref="Q18:Q19"/>
    <mergeCell ref="Q16:Q17"/>
    <mergeCell ref="Q20:Q21"/>
    <mergeCell ref="M13:M15"/>
    <mergeCell ref="N13:N15"/>
    <mergeCell ref="O13:O15"/>
    <mergeCell ref="Q13:Q15"/>
    <mergeCell ref="R13:R15"/>
    <mergeCell ref="J13:J15"/>
    <mergeCell ref="K13:K15"/>
    <mergeCell ref="J20:J22"/>
    <mergeCell ref="K20:K22"/>
    <mergeCell ref="L20:L22"/>
    <mergeCell ref="L13:L15"/>
    <mergeCell ref="K16:K19"/>
    <mergeCell ref="L16:L19"/>
    <mergeCell ref="B13:E15"/>
    <mergeCell ref="F13:F15"/>
    <mergeCell ref="G13:G15"/>
    <mergeCell ref="H13:H15"/>
    <mergeCell ref="I13:I15"/>
    <mergeCell ref="G6:Y11"/>
    <mergeCell ref="A1:C1"/>
    <mergeCell ref="D1:H1"/>
    <mergeCell ref="C8:E8"/>
    <mergeCell ref="C9:E9"/>
    <mergeCell ref="H16:H19"/>
    <mergeCell ref="I16:I19"/>
    <mergeCell ref="J16:J19"/>
    <mergeCell ref="C23:E25"/>
    <mergeCell ref="C20:E22"/>
    <mergeCell ref="B16:E19"/>
    <mergeCell ref="F16:F19"/>
    <mergeCell ref="G16:G19"/>
    <mergeCell ref="F20:F22"/>
    <mergeCell ref="F23:F25"/>
    <mergeCell ref="G20:G22"/>
    <mergeCell ref="H20:H22"/>
    <mergeCell ref="I20:I22"/>
    <mergeCell ref="G23:G25"/>
    <mergeCell ref="H23:H25"/>
    <mergeCell ref="I23:I25"/>
  </mergeCells>
  <phoneticPr fontId="1"/>
  <conditionalFormatting sqref="R16:R17">
    <cfRule type="expression" dxfId="412" priority="22">
      <formula>$M$16=10</formula>
    </cfRule>
  </conditionalFormatting>
  <conditionalFormatting sqref="R18:R19">
    <cfRule type="expression" dxfId="411" priority="21">
      <formula>$M$16=8</formula>
    </cfRule>
  </conditionalFormatting>
  <conditionalFormatting sqref="R20:R21">
    <cfRule type="expression" dxfId="410" priority="20">
      <formula>$M$16=6</formula>
    </cfRule>
  </conditionalFormatting>
  <conditionalFormatting sqref="R22:R23">
    <cfRule type="expression" dxfId="409" priority="19">
      <formula>$M$16=4</formula>
    </cfRule>
  </conditionalFormatting>
  <conditionalFormatting sqref="R24:R25">
    <cfRule type="expression" dxfId="408" priority="18">
      <formula>$M$16=2</formula>
    </cfRule>
  </conditionalFormatting>
  <conditionalFormatting sqref="S16:U17">
    <cfRule type="expression" dxfId="407" priority="17">
      <formula>$N$16=10</formula>
    </cfRule>
  </conditionalFormatting>
  <conditionalFormatting sqref="S18:U19">
    <cfRule type="expression" dxfId="406" priority="16">
      <formula>$N$16=8</formula>
    </cfRule>
  </conditionalFormatting>
  <conditionalFormatting sqref="S20:U21">
    <cfRule type="expression" dxfId="405" priority="15">
      <formula>$N$16=6</formula>
    </cfRule>
  </conditionalFormatting>
  <conditionalFormatting sqref="S22:U23">
    <cfRule type="expression" dxfId="404" priority="14">
      <formula>$N$16=4</formula>
    </cfRule>
  </conditionalFormatting>
  <conditionalFormatting sqref="S24:U25">
    <cfRule type="expression" dxfId="403" priority="13">
      <formula>$N$16=2</formula>
    </cfRule>
  </conditionalFormatting>
  <conditionalFormatting sqref="W16:X16">
    <cfRule type="expression" dxfId="402" priority="12">
      <formula>$O$16=10</formula>
    </cfRule>
  </conditionalFormatting>
  <conditionalFormatting sqref="W17:Y17">
    <cfRule type="expression" dxfId="401" priority="11">
      <formula>$O$16=9</formula>
    </cfRule>
  </conditionalFormatting>
  <conditionalFormatting sqref="W18:Y18">
    <cfRule type="expression" dxfId="400" priority="10">
      <formula>$O$16=8</formula>
    </cfRule>
  </conditionalFormatting>
  <conditionalFormatting sqref="W19:Y19">
    <cfRule type="expression" dxfId="399" priority="9">
      <formula>$O$16=7</formula>
    </cfRule>
  </conditionalFormatting>
  <conditionalFormatting sqref="W20:Y20">
    <cfRule type="expression" dxfId="398" priority="8">
      <formula>$O$16=6</formula>
    </cfRule>
  </conditionalFormatting>
  <conditionalFormatting sqref="W21:Y21">
    <cfRule type="expression" dxfId="397" priority="7">
      <formula>$O$16=5</formula>
    </cfRule>
  </conditionalFormatting>
  <conditionalFormatting sqref="W22:Y22">
    <cfRule type="expression" dxfId="396" priority="6">
      <formula>$O$16=4</formula>
    </cfRule>
  </conditionalFormatting>
  <conditionalFormatting sqref="W23:Y23">
    <cfRule type="expression" dxfId="395" priority="5">
      <formula>$O$16=3</formula>
    </cfRule>
  </conditionalFormatting>
  <conditionalFormatting sqref="W24:Y24">
    <cfRule type="expression" dxfId="394" priority="4">
      <formula>$O$16=2</formula>
    </cfRule>
  </conditionalFormatting>
  <conditionalFormatting sqref="W25:Y25">
    <cfRule type="expression" dxfId="393" priority="3">
      <formula>$O$16=1</formula>
    </cfRule>
  </conditionalFormatting>
  <conditionalFormatting sqref="Y16">
    <cfRule type="expression" dxfId="392" priority="1">
      <formula>$O$16=10</formula>
    </cfRule>
  </conditionalFormatting>
  <conditionalFormatting sqref="Y16">
    <cfRule type="expression" dxfId="391"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5" orientation="landscape" r:id="rId1"/>
  <headerFooter scaleWithDoc="0">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ECFF"/>
  </sheetPr>
  <dimension ref="A1:AA28"/>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3.77734375" style="1" customWidth="1"/>
    <col min="24" max="24" width="2.44140625" style="1" customWidth="1"/>
    <col min="25" max="25" width="3.6640625" style="1" customWidth="1"/>
    <col min="26" max="16384" width="10.6640625" style="1"/>
  </cols>
  <sheetData>
    <row r="1" spans="1:27" ht="24" customHeight="1" thickBot="1" x14ac:dyDescent="0.25">
      <c r="A1" s="1768" t="s">
        <v>0</v>
      </c>
      <c r="B1" s="1769"/>
      <c r="C1" s="1770"/>
      <c r="D1" s="1765" t="str">
        <f>IF('法人入力シート（要入力）'!E4="","",'法人入力シート（要入力）'!E4)</f>
        <v/>
      </c>
      <c r="E1" s="1766"/>
      <c r="F1" s="1766"/>
      <c r="G1" s="1766"/>
      <c r="H1" s="1767"/>
      <c r="I1" s="72"/>
      <c r="J1" s="72"/>
      <c r="K1" s="72"/>
      <c r="L1" s="72"/>
      <c r="M1" s="72"/>
      <c r="N1" s="72"/>
      <c r="O1" s="72"/>
      <c r="P1" s="72"/>
      <c r="Q1" s="81"/>
      <c r="R1" s="1795" t="s">
        <v>590</v>
      </c>
      <c r="S1" s="1796"/>
      <c r="T1" s="1796"/>
      <c r="U1" s="1796"/>
      <c r="V1" s="1796"/>
      <c r="W1" s="1796"/>
      <c r="X1" s="1796"/>
      <c r="Y1" s="1796"/>
    </row>
    <row r="2" spans="1:27" ht="24" customHeight="1" x14ac:dyDescent="0.2">
      <c r="A2" s="72"/>
      <c r="B2" s="72"/>
      <c r="C2" s="72"/>
      <c r="D2" s="72"/>
      <c r="E2" s="72"/>
      <c r="F2" s="72"/>
      <c r="G2" s="72"/>
      <c r="H2" s="72"/>
      <c r="I2" s="72"/>
      <c r="J2" s="72"/>
      <c r="K2" s="72"/>
      <c r="L2" s="72"/>
      <c r="M2" s="72"/>
      <c r="N2" s="72"/>
      <c r="O2" s="72"/>
      <c r="P2" s="72"/>
      <c r="Q2" s="81"/>
      <c r="R2" s="72"/>
      <c r="S2" s="72"/>
      <c r="T2" s="81"/>
      <c r="U2" s="72"/>
      <c r="V2" s="72"/>
      <c r="W2" s="72"/>
      <c r="X2" s="72"/>
      <c r="Y2" s="72"/>
    </row>
    <row r="3" spans="1:27" ht="24" customHeight="1" x14ac:dyDescent="0.2">
      <c r="A3" s="71" t="s">
        <v>1</v>
      </c>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71" t="s">
        <v>44</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
      <c r="A5" s="72"/>
      <c r="B5" s="72"/>
      <c r="C5" s="72"/>
      <c r="D5" s="72"/>
      <c r="E5" s="72"/>
      <c r="F5" s="72"/>
      <c r="G5" s="72"/>
      <c r="I5" s="96" t="s">
        <v>3</v>
      </c>
      <c r="J5" s="72"/>
      <c r="K5" s="72"/>
      <c r="L5" s="72"/>
      <c r="M5" s="72"/>
      <c r="N5" s="72"/>
      <c r="O5" s="72"/>
      <c r="P5" s="72"/>
      <c r="Q5" s="72"/>
      <c r="R5" s="81"/>
      <c r="S5" s="72"/>
      <c r="T5" s="72"/>
      <c r="U5" s="81"/>
      <c r="V5" s="72"/>
      <c r="W5" s="72"/>
      <c r="X5" s="72"/>
      <c r="Y5" s="72"/>
    </row>
    <row r="6" spans="1:27" ht="24" customHeight="1" x14ac:dyDescent="0.2">
      <c r="A6" s="72"/>
      <c r="B6" s="91" t="s">
        <v>45</v>
      </c>
      <c r="C6" s="93"/>
      <c r="D6" s="72"/>
      <c r="E6" s="72"/>
      <c r="F6" s="72"/>
      <c r="G6" s="72"/>
      <c r="I6" s="1826" t="s">
        <v>1299</v>
      </c>
      <c r="J6" s="1826"/>
      <c r="K6" s="1826"/>
      <c r="L6" s="1826"/>
      <c r="M6" s="1826"/>
      <c r="N6" s="1826"/>
      <c r="O6" s="1826"/>
      <c r="P6" s="1826"/>
      <c r="Q6" s="1826"/>
      <c r="R6" s="1826"/>
      <c r="S6" s="1826"/>
      <c r="T6" s="1826"/>
      <c r="U6" s="1826"/>
      <c r="V6" s="1826"/>
      <c r="W6" s="1826"/>
      <c r="X6" s="1826"/>
      <c r="Y6" s="1826"/>
    </row>
    <row r="7" spans="1:27" ht="24" customHeight="1" x14ac:dyDescent="0.2">
      <c r="A7" s="72"/>
      <c r="B7" s="91"/>
      <c r="C7" s="1000" t="s">
        <v>1080</v>
      </c>
      <c r="D7" s="72"/>
      <c r="E7" s="72"/>
      <c r="F7" s="72"/>
      <c r="G7" s="72"/>
      <c r="H7" s="86"/>
      <c r="I7" s="1826"/>
      <c r="J7" s="1826"/>
      <c r="K7" s="1826"/>
      <c r="L7" s="1826"/>
      <c r="M7" s="1826"/>
      <c r="N7" s="1826"/>
      <c r="O7" s="1826"/>
      <c r="P7" s="1826"/>
      <c r="Q7" s="1826"/>
      <c r="R7" s="1826"/>
      <c r="S7" s="1826"/>
      <c r="T7" s="1826"/>
      <c r="U7" s="1826"/>
      <c r="V7" s="1826"/>
      <c r="W7" s="1826"/>
      <c r="X7" s="1826"/>
      <c r="Y7" s="1826"/>
    </row>
    <row r="8" spans="1:27" ht="24" customHeight="1" x14ac:dyDescent="0.2">
      <c r="A8" s="72"/>
      <c r="B8" s="72"/>
      <c r="C8" s="73" t="s">
        <v>17</v>
      </c>
      <c r="D8" s="72"/>
      <c r="E8" s="72"/>
      <c r="F8" s="73"/>
      <c r="G8" s="73"/>
      <c r="H8" s="86"/>
      <c r="I8" s="1826"/>
      <c r="J8" s="1826"/>
      <c r="K8" s="1826"/>
      <c r="L8" s="1826"/>
      <c r="M8" s="1826"/>
      <c r="N8" s="1826"/>
      <c r="O8" s="1826"/>
      <c r="P8" s="1826"/>
      <c r="Q8" s="1826"/>
      <c r="R8" s="1826"/>
      <c r="S8" s="1826"/>
      <c r="T8" s="1826"/>
      <c r="U8" s="1826"/>
      <c r="V8" s="1826"/>
      <c r="W8" s="1826"/>
      <c r="X8" s="1826"/>
      <c r="Y8" s="1826"/>
    </row>
    <row r="9" spans="1:27" ht="24" customHeight="1" x14ac:dyDescent="0.2">
      <c r="A9" s="72"/>
      <c r="B9" s="73"/>
      <c r="C9" s="1772" t="s">
        <v>46</v>
      </c>
      <c r="D9" s="1772"/>
      <c r="E9" s="1772"/>
      <c r="F9" s="73"/>
      <c r="G9" s="73"/>
      <c r="H9" s="86"/>
      <c r="I9" s="1826"/>
      <c r="J9" s="1826"/>
      <c r="K9" s="1826"/>
      <c r="L9" s="1826"/>
      <c r="M9" s="1826"/>
      <c r="N9" s="1826"/>
      <c r="O9" s="1826"/>
      <c r="P9" s="1826"/>
      <c r="Q9" s="1826"/>
      <c r="R9" s="1826"/>
      <c r="S9" s="1826"/>
      <c r="T9" s="1826"/>
      <c r="U9" s="1826"/>
      <c r="V9" s="1826"/>
      <c r="W9" s="1826"/>
      <c r="X9" s="1826"/>
      <c r="Y9" s="1826"/>
    </row>
    <row r="10" spans="1:27" ht="24" customHeight="1" x14ac:dyDescent="0.2">
      <c r="A10" s="72"/>
      <c r="B10" s="73"/>
      <c r="C10" s="1773" t="s">
        <v>36</v>
      </c>
      <c r="D10" s="1773"/>
      <c r="E10" s="1773"/>
      <c r="F10" s="73"/>
      <c r="G10" s="73"/>
      <c r="H10" s="86"/>
      <c r="I10" s="1826"/>
      <c r="J10" s="1826"/>
      <c r="K10" s="1826"/>
      <c r="L10" s="1826"/>
      <c r="M10" s="1826"/>
      <c r="N10" s="1826"/>
      <c r="O10" s="1826"/>
      <c r="P10" s="1826"/>
      <c r="Q10" s="1826"/>
      <c r="R10" s="1826"/>
      <c r="S10" s="1826"/>
      <c r="T10" s="1826"/>
      <c r="U10" s="1826"/>
      <c r="V10" s="1826"/>
      <c r="W10" s="1826"/>
      <c r="X10" s="1826"/>
      <c r="Y10" s="1826"/>
    </row>
    <row r="11" spans="1:27" ht="24" customHeight="1" x14ac:dyDescent="0.2">
      <c r="B11" s="73"/>
      <c r="C11" s="94"/>
      <c r="D11" s="94"/>
      <c r="E11" s="94"/>
      <c r="F11" s="73"/>
      <c r="G11" s="73"/>
      <c r="H11" s="86"/>
      <c r="I11" s="86"/>
      <c r="J11" s="86"/>
      <c r="K11" s="86"/>
      <c r="L11" s="86"/>
      <c r="M11" s="86"/>
      <c r="N11" s="86"/>
      <c r="O11" s="86"/>
      <c r="P11" s="86"/>
      <c r="Q11" s="86"/>
      <c r="R11" s="86"/>
      <c r="S11" s="86"/>
      <c r="T11" s="86"/>
      <c r="U11" s="86"/>
      <c r="V11" s="86"/>
      <c r="W11" s="86"/>
      <c r="X11" s="86"/>
      <c r="Y11" s="86"/>
    </row>
    <row r="12" spans="1:27" ht="24" customHeight="1" x14ac:dyDescent="0.2">
      <c r="B12" s="1" t="s">
        <v>1296</v>
      </c>
      <c r="O12" s="38" t="s">
        <v>47</v>
      </c>
      <c r="Q12" s="4" t="s">
        <v>62</v>
      </c>
      <c r="AA12" s="61"/>
    </row>
    <row r="13" spans="1:27"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0" t="s">
        <v>10</v>
      </c>
      <c r="S13" s="1774" t="s">
        <v>140</v>
      </c>
      <c r="T13" s="1758"/>
      <c r="U13" s="1746"/>
      <c r="V13" s="1792" t="s">
        <v>50</v>
      </c>
      <c r="W13" s="1759" t="s">
        <v>51</v>
      </c>
      <c r="X13" s="1759"/>
      <c r="Y13" s="1760"/>
      <c r="AA13" s="61"/>
    </row>
    <row r="14" spans="1:27" ht="24" customHeight="1" x14ac:dyDescent="0.2">
      <c r="B14" s="1696"/>
      <c r="C14" s="1697"/>
      <c r="D14" s="1697"/>
      <c r="E14" s="1698"/>
      <c r="F14" s="1691"/>
      <c r="G14" s="1691"/>
      <c r="H14" s="1691"/>
      <c r="I14" s="1750"/>
      <c r="J14" s="1750"/>
      <c r="K14" s="1790"/>
      <c r="L14" s="1798"/>
      <c r="M14" s="1747"/>
      <c r="N14" s="1787"/>
      <c r="O14" s="1787"/>
      <c r="P14" s="3"/>
      <c r="Q14" s="1784"/>
      <c r="R14" s="1781"/>
      <c r="S14" s="1775"/>
      <c r="T14" s="1776"/>
      <c r="U14" s="1747"/>
      <c r="V14" s="1793"/>
      <c r="W14" s="1761"/>
      <c r="X14" s="1761"/>
      <c r="Y14" s="1762"/>
      <c r="AA14" s="61"/>
    </row>
    <row r="15" spans="1:27" ht="24" customHeight="1" x14ac:dyDescent="0.2">
      <c r="B15" s="1699"/>
      <c r="C15" s="1700"/>
      <c r="D15" s="1700"/>
      <c r="E15" s="1701"/>
      <c r="F15" s="1692"/>
      <c r="G15" s="1692"/>
      <c r="H15" s="1692"/>
      <c r="I15" s="1751"/>
      <c r="J15" s="1751"/>
      <c r="K15" s="1791"/>
      <c r="L15" s="1799"/>
      <c r="M15" s="1748"/>
      <c r="N15" s="1788"/>
      <c r="O15" s="1788"/>
      <c r="Q15" s="1785"/>
      <c r="R15" s="1782"/>
      <c r="S15" s="1777"/>
      <c r="T15" s="1778"/>
      <c r="U15" s="1748"/>
      <c r="V15" s="1794"/>
      <c r="W15" s="1763"/>
      <c r="X15" s="1763"/>
      <c r="Y15" s="1764"/>
      <c r="AA15" s="31"/>
    </row>
    <row r="16" spans="1:27" ht="24" customHeight="1" x14ac:dyDescent="0.2">
      <c r="B16" s="1952" t="s">
        <v>924</v>
      </c>
      <c r="C16" s="1980"/>
      <c r="D16" s="1980"/>
      <c r="E16" s="1981"/>
      <c r="F16" s="2004" t="str">
        <f>IFERROR(IF(AND(F24&gt;0,F22&gt;0),(ROUND(F22/F24,3)),"－"),"－")</f>
        <v>－</v>
      </c>
      <c r="G16" s="2004" t="str">
        <f>IFERROR(IF(AND(G24&gt;0,G22&gt;0),(ROUND(G22/G24,3)),"－"),"－")</f>
        <v>－</v>
      </c>
      <c r="H16" s="2004" t="str">
        <f>IFERROR(IF(AND(H24&gt;0,H22&gt;0),(ROUND(H22/H24,3)),"－"),"－")</f>
        <v>－</v>
      </c>
      <c r="I16" s="2004" t="str">
        <f>IFERROR(IF(AND(I24&gt;0,I22&gt;0),(ROUND(I22/I24,3)),"－"),"－")</f>
        <v>－</v>
      </c>
      <c r="J16" s="2006" t="str">
        <f>IFERROR(IF(AND(J24&gt;0,J22&gt;0),(ROUND(J22/J24,3)),"－"),"－")</f>
        <v>－</v>
      </c>
      <c r="K16" s="1968" t="str">
        <f>IFERROR((J16-F16),"－")</f>
        <v>－</v>
      </c>
      <c r="L16" s="2003" t="str">
        <f>IF(OR(F16="－",F16=0,J16="－",J16=0),"－",(IF(AND(F16&lt;0,J16&lt;0),(J16-F16)/F16*-1,IF(AND(F16&lt;0,J16&gt;0),(J16-F16)/F16*-1,(J16-F16)/F16))))</f>
        <v>－</v>
      </c>
      <c r="M16" s="1753" t="str">
        <f>IF(AND(J24&gt;=0,J16&lt;&gt;"－"),IF(AND(I16&lt;&gt;"－",I16&gt;絶対評価シート!$G$55,J16&gt;絶対評価シート!$G$55),2,IF(J16&gt;絶対評価シート!$G$55,4,IF(AND(I16&gt;絶対評価シート!$G$55,J16&lt;=絶対評価シート!$G$55),8,IF(AND(I16&lt;=絶対評価シート!$G$55,J16&lt;=絶対評価シート!$G$55),10)))),"－")</f>
        <v>－</v>
      </c>
      <c r="N16" s="1706" t="str">
        <f>IFERROR(LOOKUP(L16,趨勢評価!$N$15:$N$19,趨勢評価!$O$15:$O$19),"－")</f>
        <v>－</v>
      </c>
      <c r="O16" s="1927"/>
      <c r="Q16" s="1715">
        <v>10</v>
      </c>
      <c r="R16" s="1844" t="s">
        <v>97</v>
      </c>
      <c r="S16" s="1727" t="s">
        <v>603</v>
      </c>
      <c r="T16" s="1722"/>
      <c r="U16" s="1723"/>
      <c r="V16" s="79">
        <v>10</v>
      </c>
      <c r="W16" s="32"/>
      <c r="X16" s="33" t="s">
        <v>12</v>
      </c>
      <c r="Y16" s="34"/>
      <c r="AA16" s="31"/>
    </row>
    <row r="17" spans="2:27" ht="24" customHeight="1" x14ac:dyDescent="0.2">
      <c r="B17" s="1982"/>
      <c r="C17" s="1983"/>
      <c r="D17" s="1983"/>
      <c r="E17" s="1984"/>
      <c r="F17" s="2005"/>
      <c r="G17" s="2005"/>
      <c r="H17" s="2005"/>
      <c r="I17" s="2005"/>
      <c r="J17" s="2007"/>
      <c r="K17" s="1970"/>
      <c r="L17" s="2001"/>
      <c r="M17" s="1754"/>
      <c r="N17" s="1707"/>
      <c r="O17" s="1928"/>
      <c r="Q17" s="1715"/>
      <c r="R17" s="1844"/>
      <c r="S17" s="1724"/>
      <c r="T17" s="1725"/>
      <c r="U17" s="1726"/>
      <c r="V17" s="80">
        <v>9</v>
      </c>
      <c r="W17" s="35"/>
      <c r="X17" s="36" t="s">
        <v>12</v>
      </c>
      <c r="Y17" s="37"/>
      <c r="AA17" s="31"/>
    </row>
    <row r="18" spans="2:27" ht="24" customHeight="1" x14ac:dyDescent="0.2">
      <c r="B18" s="62"/>
      <c r="C18" s="1800" t="s">
        <v>915</v>
      </c>
      <c r="D18" s="1801"/>
      <c r="E18" s="1802"/>
      <c r="F18" s="1756">
        <f>IFERROR('法人入力シート（要入力）'!D94,"－")</f>
        <v>0</v>
      </c>
      <c r="G18" s="1756">
        <f>IFERROR('法人入力シート（要入力）'!E94,"－")</f>
        <v>0</v>
      </c>
      <c r="H18" s="1756">
        <f>IFERROR('法人入力シート（要入力）'!F94,"－")</f>
        <v>0</v>
      </c>
      <c r="I18" s="1756">
        <f>IFERROR('法人入力シート（要入力）'!G94,"－")</f>
        <v>0</v>
      </c>
      <c r="J18" s="1965">
        <f>IFERROR('法人入力シート（要入力）'!H94,"－")</f>
        <v>0</v>
      </c>
      <c r="K18" s="1709">
        <f>IFERROR(J18-F18,"－")</f>
        <v>0</v>
      </c>
      <c r="L18" s="2000" t="str">
        <f>IF(OR(F18="－",F18=0,J18="－",J18=0),"－",(IF(AND(F18&lt;0,J18&lt;0),(J18-F18)/F18*-1,IF(AND(F18&lt;0,J18&gt;0),(J18-F18)/F18*-1,(J18-F18)/F18))))</f>
        <v>－</v>
      </c>
      <c r="M18" s="1754"/>
      <c r="N18" s="1707"/>
      <c r="O18" s="1928"/>
      <c r="Q18" s="1705">
        <v>8</v>
      </c>
      <c r="R18" s="1844" t="s">
        <v>98</v>
      </c>
      <c r="S18" s="1727" t="s">
        <v>604</v>
      </c>
      <c r="T18" s="1722"/>
      <c r="U18" s="1723"/>
      <c r="V18" s="79">
        <v>8</v>
      </c>
      <c r="W18" s="32"/>
      <c r="X18" s="33" t="s">
        <v>12</v>
      </c>
      <c r="Y18" s="34"/>
      <c r="AA18" s="31"/>
    </row>
    <row r="19" spans="2:27" ht="24" customHeight="1" x14ac:dyDescent="0.2">
      <c r="B19" s="62"/>
      <c r="C19" s="1803"/>
      <c r="D19" s="1804"/>
      <c r="E19" s="1805"/>
      <c r="F19" s="1757"/>
      <c r="G19" s="1757"/>
      <c r="H19" s="1757"/>
      <c r="I19" s="1757"/>
      <c r="J19" s="1966"/>
      <c r="K19" s="1710"/>
      <c r="L19" s="2001"/>
      <c r="M19" s="1754"/>
      <c r="N19" s="1707"/>
      <c r="O19" s="1928"/>
      <c r="Q19" s="1705"/>
      <c r="R19" s="1844"/>
      <c r="S19" s="1724"/>
      <c r="T19" s="1725"/>
      <c r="U19" s="1726"/>
      <c r="V19" s="80">
        <v>7</v>
      </c>
      <c r="W19" s="35"/>
      <c r="X19" s="36" t="s">
        <v>12</v>
      </c>
      <c r="Y19" s="37"/>
      <c r="AA19" s="31"/>
    </row>
    <row r="20" spans="2:27" ht="24" customHeight="1" x14ac:dyDescent="0.2">
      <c r="B20" s="62"/>
      <c r="C20" s="1800" t="s">
        <v>921</v>
      </c>
      <c r="D20" s="1801"/>
      <c r="E20" s="1802"/>
      <c r="F20" s="1756">
        <f>IFERROR('法人入力シート（要入力）'!D99,"－")</f>
        <v>0</v>
      </c>
      <c r="G20" s="1756">
        <f>IFERROR('法人入力シート（要入力）'!E99,"－")</f>
        <v>0</v>
      </c>
      <c r="H20" s="1756">
        <f>IFERROR('法人入力シート（要入力）'!F99,"－")</f>
        <v>0</v>
      </c>
      <c r="I20" s="1756">
        <f>IFERROR('法人入力シート（要入力）'!G99,"－")</f>
        <v>0</v>
      </c>
      <c r="J20" s="1965">
        <f>IFERROR('法人入力シート（要入力）'!H99,"－")</f>
        <v>0</v>
      </c>
      <c r="K20" s="1709">
        <f>IFERROR(J20-F20,"－")</f>
        <v>0</v>
      </c>
      <c r="L20" s="2000" t="str">
        <f>IF(OR(F20="－",F20=0,J20="－",J20=0),"－",(IF(AND(F20&lt;0,J20&lt;0),(J20-F20)/F20*-1,IF(AND(F20&lt;0,J20&gt;0),(J20-F20)/F20*-1,(J20-F20)/F20))))</f>
        <v>－</v>
      </c>
      <c r="M20" s="1754"/>
      <c r="N20" s="1707"/>
      <c r="O20" s="1928"/>
      <c r="Q20" s="1705">
        <v>6</v>
      </c>
      <c r="R20" s="1844" t="s">
        <v>91</v>
      </c>
      <c r="S20" s="1727" t="s">
        <v>1030</v>
      </c>
      <c r="T20" s="1722"/>
      <c r="U20" s="1723"/>
      <c r="V20" s="79">
        <v>6</v>
      </c>
      <c r="W20" s="32"/>
      <c r="X20" s="33" t="s">
        <v>12</v>
      </c>
      <c r="Y20" s="34"/>
      <c r="AA20" s="31"/>
    </row>
    <row r="21" spans="2:27" ht="24" customHeight="1" x14ac:dyDescent="0.2">
      <c r="B21" s="62"/>
      <c r="C21" s="1803"/>
      <c r="D21" s="1804"/>
      <c r="E21" s="1805"/>
      <c r="F21" s="1757"/>
      <c r="G21" s="1757"/>
      <c r="H21" s="1757"/>
      <c r="I21" s="1757"/>
      <c r="J21" s="1966"/>
      <c r="K21" s="1945"/>
      <c r="L21" s="2001"/>
      <c r="M21" s="1754"/>
      <c r="N21" s="1707"/>
      <c r="O21" s="1928"/>
      <c r="Q21" s="1705"/>
      <c r="R21" s="1844"/>
      <c r="S21" s="1724"/>
      <c r="T21" s="1725"/>
      <c r="U21" s="1726"/>
      <c r="V21" s="80">
        <v>5</v>
      </c>
      <c r="W21" s="35"/>
      <c r="X21" s="36" t="s">
        <v>12</v>
      </c>
      <c r="Y21" s="37"/>
      <c r="AA21" s="31"/>
    </row>
    <row r="22" spans="2:27" ht="24" customHeight="1" x14ac:dyDescent="0.2">
      <c r="B22" s="62"/>
      <c r="C22" s="1800" t="s">
        <v>925</v>
      </c>
      <c r="D22" s="1801"/>
      <c r="E22" s="1802"/>
      <c r="F22" s="1756">
        <f>IFERROR(F20-F18,"－")</f>
        <v>0</v>
      </c>
      <c r="G22" s="1756">
        <f t="shared" ref="G22:J22" si="0">IFERROR(G20-G18,"－")</f>
        <v>0</v>
      </c>
      <c r="H22" s="1756">
        <f t="shared" si="0"/>
        <v>0</v>
      </c>
      <c r="I22" s="1756">
        <f t="shared" si="0"/>
        <v>0</v>
      </c>
      <c r="J22" s="1965">
        <f t="shared" si="0"/>
        <v>0</v>
      </c>
      <c r="K22" s="1709">
        <f>IFERROR(J22-F22,"－")</f>
        <v>0</v>
      </c>
      <c r="L22" s="2000" t="str">
        <f>IF(OR(F22="－",F22=0,J22="－",J22=0),"－",(IF(AND(F22&lt;0,J22&lt;0),(J22-F22)/F22*-1,IF(AND(F22&lt;0,J22&gt;0),(J22-F22)/F22*-1,(J22-F22)/F22))))</f>
        <v>－</v>
      </c>
      <c r="M22" s="1754"/>
      <c r="N22" s="1707"/>
      <c r="O22" s="1928"/>
      <c r="Q22" s="1705">
        <v>4</v>
      </c>
      <c r="R22" s="1844" t="s">
        <v>99</v>
      </c>
      <c r="S22" s="1727" t="s">
        <v>605</v>
      </c>
      <c r="T22" s="1722"/>
      <c r="U22" s="1723"/>
      <c r="V22" s="79">
        <v>4</v>
      </c>
      <c r="W22" s="32"/>
      <c r="X22" s="33" t="s">
        <v>12</v>
      </c>
      <c r="Y22" s="34"/>
      <c r="AA22" s="31"/>
    </row>
    <row r="23" spans="2:27" ht="24" customHeight="1" x14ac:dyDescent="0.2">
      <c r="B23" s="62"/>
      <c r="C23" s="1803"/>
      <c r="D23" s="1804"/>
      <c r="E23" s="1805"/>
      <c r="F23" s="1757"/>
      <c r="G23" s="1757"/>
      <c r="H23" s="1757"/>
      <c r="I23" s="1757"/>
      <c r="J23" s="1966"/>
      <c r="K23" s="1945"/>
      <c r="L23" s="2001"/>
      <c r="M23" s="1754"/>
      <c r="N23" s="1707"/>
      <c r="O23" s="1928"/>
      <c r="Q23" s="1705"/>
      <c r="R23" s="1844"/>
      <c r="S23" s="1724"/>
      <c r="T23" s="1725"/>
      <c r="U23" s="1726"/>
      <c r="V23" s="80">
        <v>3</v>
      </c>
      <c r="W23" s="35"/>
      <c r="X23" s="36" t="s">
        <v>12</v>
      </c>
      <c r="Y23" s="37"/>
      <c r="AA23" s="31"/>
    </row>
    <row r="24" spans="2:27" ht="24" customHeight="1" x14ac:dyDescent="0.2">
      <c r="B24" s="62"/>
      <c r="C24" s="1800" t="s">
        <v>916</v>
      </c>
      <c r="D24" s="1801"/>
      <c r="E24" s="1801"/>
      <c r="F24" s="1756">
        <f>IFERROR('法人入力シート（要入力）'!D41-'法人入力シート（要入力）'!D42+'法人入力シート（要入力）'!D43,"－")</f>
        <v>0</v>
      </c>
      <c r="G24" s="1756">
        <f>IFERROR('法人入力シート（要入力）'!E41-'法人入力シート（要入力）'!E42+'法人入力シート（要入力）'!E43,"－")</f>
        <v>0</v>
      </c>
      <c r="H24" s="1756">
        <f>IFERROR('法人入力シート（要入力）'!F41-'法人入力シート（要入力）'!F42+'法人入力シート（要入力）'!F43,"－")</f>
        <v>0</v>
      </c>
      <c r="I24" s="1756">
        <f>IFERROR('法人入力シート（要入力）'!G41-'法人入力シート（要入力）'!G42+'法人入力シート（要入力）'!G43,"－")</f>
        <v>0</v>
      </c>
      <c r="J24" s="1756">
        <f>IFERROR('法人入力シート（要入力）'!H41-'法人入力シート（要入力）'!H42+'法人入力シート（要入力）'!H43,"－")</f>
        <v>0</v>
      </c>
      <c r="K24" s="1709">
        <f>IFERROR(J24-F24,"－")</f>
        <v>0</v>
      </c>
      <c r="L24" s="2000" t="str">
        <f>IF(OR(F24="－",F24=0,J24="－",J24=0),"－",(IF(AND(F24&lt;0,J24&lt;0),(J24-F24)/F24*-1,IF(AND(F24&lt;0,J24&gt;0),(J24-F24)/F24*-1,(J24-F24)/F24))))</f>
        <v>－</v>
      </c>
      <c r="M24" s="1754"/>
      <c r="N24" s="1707"/>
      <c r="O24" s="1928"/>
      <c r="Q24" s="1705">
        <v>2</v>
      </c>
      <c r="R24" s="1844" t="s">
        <v>100</v>
      </c>
      <c r="S24" s="1918" t="s">
        <v>606</v>
      </c>
      <c r="T24" s="1729"/>
      <c r="U24" s="1730"/>
      <c r="V24" s="79">
        <v>2</v>
      </c>
      <c r="W24" s="32"/>
      <c r="X24" s="33" t="s">
        <v>12</v>
      </c>
      <c r="Y24" s="34"/>
      <c r="AA24" s="31"/>
    </row>
    <row r="25" spans="2:27" ht="24" customHeight="1" x14ac:dyDescent="0.2">
      <c r="B25" s="8"/>
      <c r="C25" s="1806"/>
      <c r="D25" s="1807"/>
      <c r="E25" s="1807"/>
      <c r="F25" s="1840"/>
      <c r="G25" s="1840"/>
      <c r="H25" s="1840"/>
      <c r="I25" s="1840"/>
      <c r="J25" s="1840"/>
      <c r="K25" s="1942"/>
      <c r="L25" s="2002"/>
      <c r="M25" s="1755"/>
      <c r="N25" s="1708"/>
      <c r="O25" s="1929"/>
      <c r="Q25" s="1705"/>
      <c r="R25" s="1844"/>
      <c r="S25" s="1731"/>
      <c r="T25" s="1732"/>
      <c r="U25" s="1733"/>
      <c r="V25" s="80">
        <v>1</v>
      </c>
      <c r="W25" s="35"/>
      <c r="X25" s="36" t="s">
        <v>12</v>
      </c>
      <c r="Y25" s="37"/>
    </row>
    <row r="26" spans="2:27" s="595" customFormat="1" ht="24" customHeight="1" x14ac:dyDescent="0.2">
      <c r="B26" s="820" t="s">
        <v>932</v>
      </c>
      <c r="C26" s="603"/>
      <c r="D26" s="603"/>
      <c r="E26" s="603"/>
      <c r="F26" s="596"/>
      <c r="G26" s="596"/>
      <c r="H26" s="596"/>
      <c r="I26" s="596"/>
      <c r="J26" s="596"/>
      <c r="K26" s="596"/>
      <c r="L26" s="597"/>
      <c r="M26" s="101"/>
      <c r="N26" s="101"/>
      <c r="O26" s="101"/>
      <c r="Q26" s="101"/>
      <c r="R26" s="598"/>
      <c r="S26" s="599"/>
      <c r="T26" s="599"/>
      <c r="U26" s="599"/>
      <c r="V26" s="600"/>
      <c r="W26" s="601"/>
      <c r="X26" s="101"/>
      <c r="Y26" s="602"/>
    </row>
    <row r="27" spans="2:27" s="595" customFormat="1" ht="24" customHeight="1" x14ac:dyDescent="0.2">
      <c r="B27" s="595" t="s">
        <v>571</v>
      </c>
      <c r="Q27" s="604"/>
      <c r="T27" s="604"/>
    </row>
    <row r="28" spans="2:27" ht="24" customHeight="1" x14ac:dyDescent="0.2">
      <c r="B28" s="828"/>
      <c r="C28" s="680" t="s">
        <v>1079</v>
      </c>
    </row>
  </sheetData>
  <mergeCells count="80">
    <mergeCell ref="R1:Y1"/>
    <mergeCell ref="S24:U25"/>
    <mergeCell ref="A1:C1"/>
    <mergeCell ref="D1:H1"/>
    <mergeCell ref="C9:E9"/>
    <mergeCell ref="C10:E10"/>
    <mergeCell ref="Q20:Q21"/>
    <mergeCell ref="Q16:Q17"/>
    <mergeCell ref="Q18:Q19"/>
    <mergeCell ref="F16:F17"/>
    <mergeCell ref="B13:E15"/>
    <mergeCell ref="J13:J15"/>
    <mergeCell ref="K13:K15"/>
    <mergeCell ref="L13:L15"/>
    <mergeCell ref="R13:R15"/>
    <mergeCell ref="S13:U15"/>
    <mergeCell ref="Q13:Q15"/>
    <mergeCell ref="I13:I15"/>
    <mergeCell ref="H13:H15"/>
    <mergeCell ref="G13:G15"/>
    <mergeCell ref="F13:F15"/>
    <mergeCell ref="C24:E25"/>
    <mergeCell ref="C22:E23"/>
    <mergeCell ref="C20:E21"/>
    <mergeCell ref="C18:E19"/>
    <mergeCell ref="H22:H23"/>
    <mergeCell ref="G24:G25"/>
    <mergeCell ref="H24:H25"/>
    <mergeCell ref="F20:F21"/>
    <mergeCell ref="F22:F23"/>
    <mergeCell ref="F24:F25"/>
    <mergeCell ref="H20:H21"/>
    <mergeCell ref="G20:G21"/>
    <mergeCell ref="G22:G23"/>
    <mergeCell ref="J20:J21"/>
    <mergeCell ref="B16:E17"/>
    <mergeCell ref="H18:H19"/>
    <mergeCell ref="I18:I19"/>
    <mergeCell ref="J18:J19"/>
    <mergeCell ref="G16:G17"/>
    <mergeCell ref="H16:H17"/>
    <mergeCell ref="I16:I17"/>
    <mergeCell ref="J16:J17"/>
    <mergeCell ref="F18:F19"/>
    <mergeCell ref="G18:G19"/>
    <mergeCell ref="I20:I21"/>
    <mergeCell ref="I22:I23"/>
    <mergeCell ref="J22:J23"/>
    <mergeCell ref="K22:K23"/>
    <mergeCell ref="I24:I25"/>
    <mergeCell ref="J24:J25"/>
    <mergeCell ref="K24:K25"/>
    <mergeCell ref="I6:Y10"/>
    <mergeCell ref="L20:L21"/>
    <mergeCell ref="L22:L23"/>
    <mergeCell ref="L16:L17"/>
    <mergeCell ref="V13:V15"/>
    <mergeCell ref="M13:M15"/>
    <mergeCell ref="N13:N15"/>
    <mergeCell ref="O13:O15"/>
    <mergeCell ref="R20:R21"/>
    <mergeCell ref="S16:U17"/>
    <mergeCell ref="S18:U19"/>
    <mergeCell ref="S20:U21"/>
    <mergeCell ref="S22:U23"/>
    <mergeCell ref="R18:R19"/>
    <mergeCell ref="W13:Y15"/>
    <mergeCell ref="Q22:Q23"/>
    <mergeCell ref="R22:R23"/>
    <mergeCell ref="O16:O25"/>
    <mergeCell ref="L18:L19"/>
    <mergeCell ref="K20:K21"/>
    <mergeCell ref="Q24:Q25"/>
    <mergeCell ref="R24:R25"/>
    <mergeCell ref="L24:L25"/>
    <mergeCell ref="M16:M25"/>
    <mergeCell ref="N16:N25"/>
    <mergeCell ref="K18:K19"/>
    <mergeCell ref="K16:K17"/>
    <mergeCell ref="R16:R17"/>
  </mergeCells>
  <phoneticPr fontId="1"/>
  <conditionalFormatting sqref="R16:R17">
    <cfRule type="expression" dxfId="390" priority="13">
      <formula>$M$16=10</formula>
    </cfRule>
  </conditionalFormatting>
  <conditionalFormatting sqref="R18:R19">
    <cfRule type="expression" dxfId="389" priority="11">
      <formula>$M$16=8</formula>
    </cfRule>
  </conditionalFormatting>
  <conditionalFormatting sqref="R20:R21">
    <cfRule type="expression" dxfId="388" priority="10">
      <formula>$M$16=6</formula>
    </cfRule>
  </conditionalFormatting>
  <conditionalFormatting sqref="R22:R23">
    <cfRule type="expression" dxfId="387" priority="9">
      <formula>$M$16=4</formula>
    </cfRule>
  </conditionalFormatting>
  <conditionalFormatting sqref="R24:R25">
    <cfRule type="expression" dxfId="386" priority="8">
      <formula>$M$16=2</formula>
    </cfRule>
  </conditionalFormatting>
  <conditionalFormatting sqref="S16:U17">
    <cfRule type="expression" dxfId="385" priority="7">
      <formula>$N$16=10</formula>
    </cfRule>
  </conditionalFormatting>
  <conditionalFormatting sqref="S18:U19">
    <cfRule type="expression" dxfId="384" priority="6">
      <formula>$N$16=8</formula>
    </cfRule>
  </conditionalFormatting>
  <conditionalFormatting sqref="S20:U21">
    <cfRule type="expression" dxfId="383" priority="5">
      <formula>$N$16=6</formula>
    </cfRule>
  </conditionalFormatting>
  <conditionalFormatting sqref="S22:U23">
    <cfRule type="expression" dxfId="382" priority="4">
      <formula>$N$16=4</formula>
    </cfRule>
  </conditionalFormatting>
  <conditionalFormatting sqref="S24:U25">
    <cfRule type="expression" dxfId="381" priority="3">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9" orientation="landscape" r:id="rId1"/>
  <headerFooter scaleWithDoc="0">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CFF"/>
  </sheetPr>
  <dimension ref="A1:AI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33203125" style="2" customWidth="1"/>
    <col min="21" max="21" width="5.6640625" style="1" customWidth="1"/>
    <col min="22" max="22" width="3.44140625" style="1" bestFit="1" customWidth="1"/>
    <col min="23" max="23" width="6.21875" style="1" customWidth="1"/>
    <col min="24" max="24" width="4.88671875" style="1" customWidth="1"/>
    <col min="25" max="25" width="7" style="1" customWidth="1"/>
    <col min="26" max="16384" width="10.6640625" style="1"/>
  </cols>
  <sheetData>
    <row r="1" spans="1:27"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7"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W2" s="72"/>
      <c r="X2" s="72"/>
      <c r="Y2" s="72"/>
    </row>
    <row r="3" spans="1:27" ht="24" customHeight="1" x14ac:dyDescent="0.2">
      <c r="A3" s="72"/>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71" t="s">
        <v>132</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
      <c r="A5" s="823" t="s">
        <v>938</v>
      </c>
      <c r="B5" s="72"/>
      <c r="C5" s="72"/>
      <c r="D5" s="72"/>
      <c r="E5" s="72"/>
      <c r="F5" s="72"/>
      <c r="G5" s="72"/>
      <c r="I5" s="72"/>
      <c r="J5" s="72"/>
      <c r="K5" s="72"/>
      <c r="L5" s="72"/>
      <c r="M5" s="72"/>
      <c r="N5" s="72"/>
      <c r="O5" s="72"/>
      <c r="P5" s="72"/>
      <c r="Q5" s="81"/>
      <c r="R5" s="72"/>
      <c r="S5" s="72"/>
      <c r="T5" s="81"/>
      <c r="U5" s="72"/>
      <c r="V5" s="72"/>
      <c r="W5" s="72"/>
      <c r="X5" s="72"/>
      <c r="Y5" s="72"/>
    </row>
    <row r="6" spans="1:27" ht="24" customHeight="1" x14ac:dyDescent="0.2">
      <c r="A6" s="72"/>
      <c r="B6" s="72"/>
      <c r="C6" s="72"/>
      <c r="D6" s="72"/>
      <c r="E6" s="72"/>
      <c r="F6" s="72"/>
      <c r="G6" s="72"/>
      <c r="H6" s="72" t="s">
        <v>3</v>
      </c>
      <c r="I6" s="137"/>
      <c r="J6" s="137"/>
      <c r="K6" s="137"/>
      <c r="L6" s="137"/>
      <c r="M6" s="137"/>
      <c r="N6" s="137"/>
      <c r="O6" s="137"/>
      <c r="P6" s="137"/>
      <c r="Q6" s="137"/>
      <c r="R6" s="137"/>
      <c r="S6" s="137"/>
      <c r="T6" s="137"/>
      <c r="U6" s="137"/>
      <c r="V6" s="137"/>
      <c r="W6" s="137"/>
      <c r="X6" s="137"/>
      <c r="Y6" s="137"/>
    </row>
    <row r="7" spans="1:27" ht="24" customHeight="1" x14ac:dyDescent="0.2">
      <c r="A7" s="72"/>
      <c r="B7" s="73" t="s">
        <v>2</v>
      </c>
      <c r="C7" s="72"/>
      <c r="D7" s="72"/>
      <c r="E7" s="72"/>
      <c r="F7" s="72"/>
      <c r="G7" s="72"/>
      <c r="H7" s="1880" t="s">
        <v>1276</v>
      </c>
      <c r="I7" s="1880"/>
      <c r="J7" s="1880"/>
      <c r="K7" s="1880"/>
      <c r="L7" s="1880"/>
      <c r="M7" s="1880"/>
      <c r="N7" s="1880"/>
      <c r="O7" s="1880"/>
      <c r="P7" s="1880"/>
      <c r="Q7" s="1880"/>
      <c r="R7" s="1880"/>
      <c r="S7" s="1880"/>
      <c r="T7" s="1880"/>
      <c r="U7" s="1880"/>
      <c r="V7" s="1880"/>
      <c r="W7" s="1880"/>
      <c r="X7" s="1880"/>
      <c r="Y7" s="1880"/>
    </row>
    <row r="8" spans="1:27" ht="24" customHeight="1" x14ac:dyDescent="0.2">
      <c r="A8" s="72"/>
      <c r="B8" s="73"/>
      <c r="C8" s="73" t="s">
        <v>17</v>
      </c>
      <c r="D8" s="72"/>
      <c r="E8" s="72"/>
      <c r="F8" s="72"/>
      <c r="G8" s="72"/>
      <c r="H8" s="1880"/>
      <c r="I8" s="1880"/>
      <c r="J8" s="1880"/>
      <c r="K8" s="1880"/>
      <c r="L8" s="1880"/>
      <c r="M8" s="1880"/>
      <c r="N8" s="1880"/>
      <c r="O8" s="1880"/>
      <c r="P8" s="1880"/>
      <c r="Q8" s="1880"/>
      <c r="R8" s="1880"/>
      <c r="S8" s="1880"/>
      <c r="T8" s="1880"/>
      <c r="U8" s="1880"/>
      <c r="V8" s="1880"/>
      <c r="W8" s="1880"/>
      <c r="X8" s="1880"/>
      <c r="Y8" s="1880"/>
    </row>
    <row r="9" spans="1:27" ht="24" customHeight="1" x14ac:dyDescent="0.2">
      <c r="A9" s="72"/>
      <c r="B9" s="72"/>
      <c r="C9" s="1772" t="s">
        <v>5</v>
      </c>
      <c r="D9" s="1772"/>
      <c r="E9" s="1772"/>
      <c r="F9" s="73"/>
      <c r="G9" s="73"/>
      <c r="H9" s="1880"/>
      <c r="I9" s="1880"/>
      <c r="J9" s="1880"/>
      <c r="K9" s="1880"/>
      <c r="L9" s="1880"/>
      <c r="M9" s="1880"/>
      <c r="N9" s="1880"/>
      <c r="O9" s="1880"/>
      <c r="P9" s="1880"/>
      <c r="Q9" s="1880"/>
      <c r="R9" s="1880"/>
      <c r="S9" s="1880"/>
      <c r="T9" s="1880"/>
      <c r="U9" s="1880"/>
      <c r="V9" s="1880"/>
      <c r="W9" s="1880"/>
      <c r="X9" s="1880"/>
      <c r="Y9" s="1880"/>
    </row>
    <row r="10" spans="1:27" ht="24" customHeight="1" x14ac:dyDescent="0.2">
      <c r="A10" s="72"/>
      <c r="B10" s="73"/>
      <c r="C10" s="1773" t="s">
        <v>4</v>
      </c>
      <c r="D10" s="1773"/>
      <c r="E10" s="1773"/>
      <c r="F10" s="73"/>
      <c r="G10" s="73"/>
      <c r="H10" s="1880"/>
      <c r="I10" s="1880"/>
      <c r="J10" s="1880"/>
      <c r="K10" s="1880"/>
      <c r="L10" s="1880"/>
      <c r="M10" s="1880"/>
      <c r="N10" s="1880"/>
      <c r="O10" s="1880"/>
      <c r="P10" s="1880"/>
      <c r="Q10" s="1880"/>
      <c r="R10" s="1880"/>
      <c r="S10" s="1880"/>
      <c r="T10" s="1880"/>
      <c r="U10" s="1880"/>
      <c r="V10" s="1880"/>
      <c r="W10" s="1880"/>
      <c r="X10" s="1880"/>
      <c r="Y10" s="1880"/>
    </row>
    <row r="11" spans="1:27" ht="39.9" customHeight="1" x14ac:dyDescent="0.2">
      <c r="B11" s="9"/>
      <c r="C11" s="1771"/>
      <c r="D11" s="1771"/>
      <c r="E11" s="1771"/>
      <c r="F11" s="9"/>
      <c r="G11" s="9"/>
      <c r="H11" s="1880"/>
      <c r="I11" s="1880"/>
      <c r="J11" s="1880"/>
      <c r="K11" s="1880"/>
      <c r="L11" s="1880"/>
      <c r="M11" s="1880"/>
      <c r="N11" s="1880"/>
      <c r="O11" s="1880"/>
      <c r="P11" s="1880"/>
      <c r="Q11" s="1880"/>
      <c r="R11" s="1880"/>
      <c r="S11" s="1880"/>
      <c r="T11" s="1880"/>
      <c r="U11" s="1880"/>
      <c r="V11" s="1880"/>
      <c r="W11" s="1880"/>
      <c r="X11" s="1880"/>
      <c r="Y11" s="1880"/>
    </row>
    <row r="12" spans="1:27" ht="39.9" customHeight="1" x14ac:dyDescent="0.2">
      <c r="B12" s="9"/>
      <c r="C12" s="971"/>
      <c r="D12" s="971"/>
      <c r="E12" s="971"/>
      <c r="F12" s="9"/>
      <c r="G12" s="9"/>
      <c r="H12" s="1880"/>
      <c r="I12" s="1880"/>
      <c r="J12" s="1880"/>
      <c r="K12" s="1880"/>
      <c r="L12" s="1880"/>
      <c r="M12" s="1880"/>
      <c r="N12" s="1880"/>
      <c r="O12" s="1880"/>
      <c r="P12" s="1880"/>
      <c r="Q12" s="1880"/>
      <c r="R12" s="1880"/>
      <c r="S12" s="1880"/>
      <c r="T12" s="1880"/>
      <c r="U12" s="1880"/>
      <c r="V12" s="1880"/>
      <c r="W12" s="1880"/>
      <c r="X12" s="1880"/>
      <c r="Y12" s="1880"/>
    </row>
    <row r="13" spans="1:27" ht="39.9" customHeight="1" x14ac:dyDescent="0.2">
      <c r="B13" s="1" t="s">
        <v>1295</v>
      </c>
      <c r="O13" s="38" t="s">
        <v>47</v>
      </c>
      <c r="Q13" s="4" t="s">
        <v>62</v>
      </c>
    </row>
    <row r="14" spans="1:27" ht="24" customHeight="1" x14ac:dyDescent="0.2">
      <c r="B14" s="1693" t="s">
        <v>16</v>
      </c>
      <c r="C14" s="1694"/>
      <c r="D14" s="1694"/>
      <c r="E14" s="1695"/>
      <c r="F14" s="1824">
        <f>'法人入力シート（要入力）'!$D$11</f>
        <v>2018</v>
      </c>
      <c r="G14" s="1752">
        <f>'法人入力シート（要入力）'!$E$11</f>
        <v>2019</v>
      </c>
      <c r="H14" s="1690">
        <f>'法人入力シート（要入力）'!$F$11</f>
        <v>2020</v>
      </c>
      <c r="I14" s="1749">
        <f>'法人入力シート（要入力）'!$G$11</f>
        <v>2021</v>
      </c>
      <c r="J14" s="1749">
        <f>'法人入力シート（要入力）'!$H$11</f>
        <v>2022</v>
      </c>
      <c r="K14" s="1789" t="str">
        <f>"増減
"&amp;$J$14&amp;"-"&amp;$F$14</f>
        <v>増減
2022-2018</v>
      </c>
      <c r="L14" s="1797" t="str">
        <f>"対"&amp;$F$14&amp;"年度
伸び率(%)"</f>
        <v>対2018年度
伸び率(%)</v>
      </c>
      <c r="M14" s="2008" t="s">
        <v>14</v>
      </c>
      <c r="N14" s="1786" t="s">
        <v>13</v>
      </c>
      <c r="O14" s="1786" t="s">
        <v>15</v>
      </c>
      <c r="P14" s="3"/>
      <c r="Q14" s="1783" t="s">
        <v>50</v>
      </c>
      <c r="R14" s="1780" t="s">
        <v>10</v>
      </c>
      <c r="S14" s="1774" t="s">
        <v>72</v>
      </c>
      <c r="T14" s="1758"/>
      <c r="U14" s="1746"/>
      <c r="V14" s="1792" t="s">
        <v>50</v>
      </c>
      <c r="W14" s="1907" t="s">
        <v>51</v>
      </c>
      <c r="X14" s="1759"/>
      <c r="Y14" s="1760"/>
    </row>
    <row r="15" spans="1:27" ht="24" customHeight="1" x14ac:dyDescent="0.2">
      <c r="B15" s="1696"/>
      <c r="C15" s="1697"/>
      <c r="D15" s="1697"/>
      <c r="E15" s="1698"/>
      <c r="F15" s="1691"/>
      <c r="G15" s="1691"/>
      <c r="H15" s="1691"/>
      <c r="I15" s="1750"/>
      <c r="J15" s="1750"/>
      <c r="K15" s="1790"/>
      <c r="L15" s="1798"/>
      <c r="M15" s="2009"/>
      <c r="N15" s="1787"/>
      <c r="O15" s="1787"/>
      <c r="P15" s="3"/>
      <c r="Q15" s="1784"/>
      <c r="R15" s="1781"/>
      <c r="S15" s="1775"/>
      <c r="T15" s="1776"/>
      <c r="U15" s="1747"/>
      <c r="V15" s="1793"/>
      <c r="W15" s="1809"/>
      <c r="X15" s="1761"/>
      <c r="Y15" s="1762"/>
      <c r="AA15" s="61"/>
    </row>
    <row r="16" spans="1:27" ht="24" customHeight="1" x14ac:dyDescent="0.2">
      <c r="B16" s="1699"/>
      <c r="C16" s="1700"/>
      <c r="D16" s="1700"/>
      <c r="E16" s="1701"/>
      <c r="F16" s="1692"/>
      <c r="G16" s="1692"/>
      <c r="H16" s="1692"/>
      <c r="I16" s="1751"/>
      <c r="J16" s="1751"/>
      <c r="K16" s="1791"/>
      <c r="L16" s="1799"/>
      <c r="M16" s="2010"/>
      <c r="N16" s="1788"/>
      <c r="O16" s="1788"/>
      <c r="Q16" s="1785"/>
      <c r="R16" s="1782"/>
      <c r="S16" s="1777"/>
      <c r="T16" s="1778"/>
      <c r="U16" s="1748"/>
      <c r="V16" s="1794"/>
      <c r="W16" s="1810"/>
      <c r="X16" s="1763"/>
      <c r="Y16" s="1764"/>
      <c r="AA16" s="61"/>
    </row>
    <row r="17" spans="2:35" ht="24" customHeight="1" x14ac:dyDescent="0.2">
      <c r="B17" s="1811" t="s">
        <v>9</v>
      </c>
      <c r="C17" s="1812"/>
      <c r="D17" s="1812"/>
      <c r="E17" s="1813"/>
      <c r="F17" s="1716" t="str">
        <f>IFERROR((ROUNDUP(F25/F21,3)),"－")</f>
        <v>－</v>
      </c>
      <c r="G17" s="1716" t="str">
        <f>IFERROR((ROUNDUP(G25/G21,3)),"－")</f>
        <v>－</v>
      </c>
      <c r="H17" s="1716" t="str">
        <f>IFERROR((ROUNDUP(H25/H21,3)),"－")</f>
        <v>－</v>
      </c>
      <c r="I17" s="1716" t="str">
        <f>IFERROR((ROUNDUP(I25/I21,3)),"－")</f>
        <v>－</v>
      </c>
      <c r="J17" s="1716" t="str">
        <f>IFERROR((ROUNDUP(J25/J21,3)),"－")</f>
        <v>－</v>
      </c>
      <c r="K17" s="2015" t="str">
        <f>IFERROR((J17-F17)*100,"－")</f>
        <v>－</v>
      </c>
      <c r="L17" s="2018"/>
      <c r="M17" s="1753" t="str">
        <f>IF(J17="－","－",IF(AND($I$17&lt;絶対評価シート!D67,$J$17&lt;絶対評価シート!F67),絶対評価シート!G67,IF(AND($I$17&gt;=絶対評価シート!C66,$J$17&lt;絶対評価シート!F66),絶対評価シート!G66,IF(AND($J$17&gt;=絶対評価シート!E65,$J$17&lt;絶対評価シート!F65),絶対評価シート!G65,IF(AND($J$17&gt;=絶対評価シート!D64,$I$17&lt;絶対評価シート!E64),絶対評価シート!G64,IF(AND($I$17&gt;=絶対評価シート!C63,$J$17&gt;=絶対評価シート!F63),絶対評価シート!G63))))))</f>
        <v>－</v>
      </c>
      <c r="N17" s="1849" t="str">
        <f>IFERROR(LOOKUP(K17/100,趨勢評価!$C$27:$C$31,趨勢評価!$L$27:$L$31),"－")</f>
        <v>－</v>
      </c>
      <c r="O17" s="1702" t="str">
        <f ca="1">IFERROR(OFFSET(INDEX(Y17:Y26,MATCH(J17,Y17:Y26,-1),1),0,-3),"－")</f>
        <v>－</v>
      </c>
      <c r="Q17" s="1715">
        <v>10</v>
      </c>
      <c r="R17" s="1844" t="s">
        <v>66</v>
      </c>
      <c r="S17" s="1727" t="s">
        <v>71</v>
      </c>
      <c r="T17" s="1722"/>
      <c r="U17" s="1723"/>
      <c r="V17" s="79">
        <v>10</v>
      </c>
      <c r="W17" s="784">
        <f>IF(OR('学校入力シート（要入力）'!$F$4="",'学校入力シート（要入力）'!$F$4="大学"),大学部門!AB8,短大部門!AB8)</f>
        <v>0.17</v>
      </c>
      <c r="X17" s="785" t="s">
        <v>709</v>
      </c>
      <c r="Y17" s="1127">
        <v>10</v>
      </c>
      <c r="AA17" s="61"/>
    </row>
    <row r="18" spans="2:35" ht="24" customHeight="1" x14ac:dyDescent="0.2">
      <c r="B18" s="1814"/>
      <c r="C18" s="1815"/>
      <c r="D18" s="1815"/>
      <c r="E18" s="1816"/>
      <c r="F18" s="1717"/>
      <c r="G18" s="1717"/>
      <c r="H18" s="1717"/>
      <c r="I18" s="1717"/>
      <c r="J18" s="1717"/>
      <c r="K18" s="2016"/>
      <c r="L18" s="2019"/>
      <c r="M18" s="1754"/>
      <c r="N18" s="1850"/>
      <c r="O18" s="1703"/>
      <c r="Q18" s="1715"/>
      <c r="R18" s="1844"/>
      <c r="S18" s="1724"/>
      <c r="T18" s="1725"/>
      <c r="U18" s="1726"/>
      <c r="V18" s="80">
        <v>9</v>
      </c>
      <c r="W18" s="787">
        <f>IF(OR('学校入力シート（要入力）'!$F$4="",'学校入力シート（要入力）'!$F$4="大学"),大学部門!Y8,短大部門!Y8)</f>
        <v>0.13100000000000001</v>
      </c>
      <c r="X18" s="788" t="s">
        <v>709</v>
      </c>
      <c r="Y18" s="789">
        <f>IF(OR('学校入力シート（要入力）'!$F$4="",'学校入力シート（要入力）'!$F$4="大学"),大学部門!AA8,短大部門!AA8)</f>
        <v>0.16900000000000001</v>
      </c>
      <c r="AA18" s="31"/>
    </row>
    <row r="19" spans="2:35" ht="24" customHeight="1" x14ac:dyDescent="0.2">
      <c r="B19" s="1814"/>
      <c r="C19" s="1815"/>
      <c r="D19" s="1815"/>
      <c r="E19" s="1816"/>
      <c r="F19" s="1717"/>
      <c r="G19" s="1717"/>
      <c r="H19" s="1717"/>
      <c r="I19" s="1717"/>
      <c r="J19" s="1717"/>
      <c r="K19" s="2016"/>
      <c r="L19" s="2019"/>
      <c r="M19" s="1754"/>
      <c r="N19" s="1850"/>
      <c r="O19" s="1703"/>
      <c r="Q19" s="1705">
        <v>8</v>
      </c>
      <c r="R19" s="1844" t="s">
        <v>67</v>
      </c>
      <c r="S19" s="1727" t="s">
        <v>73</v>
      </c>
      <c r="T19" s="1722"/>
      <c r="U19" s="1723"/>
      <c r="V19" s="79">
        <v>8</v>
      </c>
      <c r="W19" s="784">
        <f>IF(OR('学校入力シート（要入力）'!$F$4="",'学校入力シート（要入力）'!$F$4="大学"),大学部門!V8,短大部門!V8)</f>
        <v>9.8000000000000004E-2</v>
      </c>
      <c r="X19" s="785" t="s">
        <v>709</v>
      </c>
      <c r="Y19" s="790">
        <f>IF(OR('学校入力シート（要入力）'!$F$4="",'学校入力シート（要入力）'!$F$4="大学"),大学部門!X8,短大部門!X8)</f>
        <v>0.13</v>
      </c>
      <c r="AA19" s="31"/>
    </row>
    <row r="20" spans="2:35" ht="24" customHeight="1" x14ac:dyDescent="0.2">
      <c r="B20" s="1814"/>
      <c r="C20" s="1815"/>
      <c r="D20" s="1815"/>
      <c r="E20" s="1816"/>
      <c r="F20" s="1718"/>
      <c r="G20" s="1718"/>
      <c r="H20" s="1718"/>
      <c r="I20" s="1718"/>
      <c r="J20" s="1718"/>
      <c r="K20" s="2017"/>
      <c r="L20" s="2020"/>
      <c r="M20" s="1754"/>
      <c r="N20" s="1850"/>
      <c r="O20" s="1703"/>
      <c r="Q20" s="1705"/>
      <c r="R20" s="1844"/>
      <c r="S20" s="1724"/>
      <c r="T20" s="1725"/>
      <c r="U20" s="1726"/>
      <c r="V20" s="80">
        <v>7</v>
      </c>
      <c r="W20" s="787">
        <f>IF(OR('学校入力シート（要入力）'!$F$4="",'学校入力シート（要入力）'!$F$4="大学"),大学部門!S8,短大部門!S8)</f>
        <v>6.9000000000000006E-2</v>
      </c>
      <c r="X20" s="788" t="s">
        <v>709</v>
      </c>
      <c r="Y20" s="789">
        <f>IF(OR('学校入力シート（要入力）'!$F$4="",'学校入力シート（要入力）'!$F$4="大学"),大学部門!U8,短大部門!U8)</f>
        <v>9.7000000000000003E-2</v>
      </c>
      <c r="AA20" s="31"/>
    </row>
    <row r="21" spans="2:35" ht="24" customHeight="1" x14ac:dyDescent="0.2">
      <c r="B21" s="6"/>
      <c r="C21" s="1800" t="s">
        <v>6</v>
      </c>
      <c r="D21" s="1801"/>
      <c r="E21" s="1802"/>
      <c r="F21" s="1756">
        <f>'学校入力シート（要入力）'!D18</f>
        <v>0</v>
      </c>
      <c r="G21" s="1756">
        <f>'学校入力シート（要入力）'!E18</f>
        <v>0</v>
      </c>
      <c r="H21" s="1756">
        <f>'学校入力シート（要入力）'!F18</f>
        <v>0</v>
      </c>
      <c r="I21" s="1756">
        <f>'学校入力シート（要入力）'!G18</f>
        <v>0</v>
      </c>
      <c r="J21" s="1965">
        <f>'学校入力シート（要入力）'!H18</f>
        <v>0</v>
      </c>
      <c r="K21" s="1709">
        <f>IFERROR(J21-F21,"－")</f>
        <v>0</v>
      </c>
      <c r="L21" s="2021" t="str">
        <f>IF(OR(F21="－",F21=0,J21="－",J21=0),"－",(IF(AND(F21&lt;0,J21&lt;0),(J21-F21)/F21*-1,IF(AND(F21&lt;0,J21&gt;0),(J21-F21)/F21*-1,(J21-F21)/F21))))</f>
        <v>－</v>
      </c>
      <c r="M21" s="1754"/>
      <c r="N21" s="1850"/>
      <c r="O21" s="1703"/>
      <c r="Q21" s="1705">
        <v>6</v>
      </c>
      <c r="R21" s="1844" t="s">
        <v>68</v>
      </c>
      <c r="S21" s="1727" t="s">
        <v>74</v>
      </c>
      <c r="T21" s="1722"/>
      <c r="U21" s="1723"/>
      <c r="V21" s="79">
        <v>6</v>
      </c>
      <c r="W21" s="784">
        <f>IF(OR('学校入力シート（要入力）'!$F$4="",'学校入力シート（要入力）'!$F$4="大学"),大学部門!P8,短大部門!P8)</f>
        <v>4.3000000000000003E-2</v>
      </c>
      <c r="X21" s="785" t="s">
        <v>709</v>
      </c>
      <c r="Y21" s="786">
        <f>IF(OR('学校入力シート（要入力）'!$F$4="",'学校入力シート（要入力）'!$F$4="大学"),大学部門!R8,短大部門!R8)</f>
        <v>6.8000000000000005E-2</v>
      </c>
      <c r="AA21" s="31"/>
    </row>
    <row r="22" spans="2:35" ht="24" customHeight="1" x14ac:dyDescent="0.2">
      <c r="B22" s="6"/>
      <c r="C22" s="1803"/>
      <c r="D22" s="1804"/>
      <c r="E22" s="1805"/>
      <c r="F22" s="1757"/>
      <c r="G22" s="1757"/>
      <c r="H22" s="1757"/>
      <c r="I22" s="1757"/>
      <c r="J22" s="1966"/>
      <c r="K22" s="1945"/>
      <c r="L22" s="2022"/>
      <c r="M22" s="1754"/>
      <c r="N22" s="1850"/>
      <c r="O22" s="1703"/>
      <c r="Q22" s="1705"/>
      <c r="R22" s="1844"/>
      <c r="S22" s="1724"/>
      <c r="T22" s="1725"/>
      <c r="U22" s="1726"/>
      <c r="V22" s="80">
        <v>5</v>
      </c>
      <c r="W22" s="787">
        <f>IF(OR('学校入力シート（要入力）'!$F$4="",'学校入力シート（要入力）'!$F$4="大学"),大学部門!M8,短大部門!M8)</f>
        <v>1.3999999999999999E-2</v>
      </c>
      <c r="X22" s="788" t="s">
        <v>709</v>
      </c>
      <c r="Y22" s="789">
        <f>IF(OR('学校入力シート（要入力）'!$F$4="",'学校入力シート（要入力）'!$F$4="大学"),大学部門!O8,短大部門!O8)</f>
        <v>4.2000000000000003E-2</v>
      </c>
      <c r="AA22" s="31"/>
      <c r="AI22" s="820"/>
    </row>
    <row r="23" spans="2:35" ht="24" customHeight="1" x14ac:dyDescent="0.2">
      <c r="B23" s="6"/>
      <c r="C23" s="1800" t="s">
        <v>7</v>
      </c>
      <c r="D23" s="1801"/>
      <c r="E23" s="1802"/>
      <c r="F23" s="1756">
        <f>'学校入力シート（要入力）'!D19</f>
        <v>0</v>
      </c>
      <c r="G23" s="1756">
        <f>'学校入力シート（要入力）'!E19</f>
        <v>0</v>
      </c>
      <c r="H23" s="1756">
        <f>'学校入力シート（要入力）'!F19</f>
        <v>0</v>
      </c>
      <c r="I23" s="1756">
        <f>'学校入力シート（要入力）'!G19</f>
        <v>0</v>
      </c>
      <c r="J23" s="1965">
        <f>'学校入力シート（要入力）'!H19</f>
        <v>0</v>
      </c>
      <c r="K23" s="1709">
        <f>IFERROR(J23-F23,"－")</f>
        <v>0</v>
      </c>
      <c r="L23" s="2023" t="str">
        <f>IF(OR(F23="－",F23=0,J23="－",J23=0),"－",(IF(AND(F23&lt;0,J23&lt;0),(J23-F23)/F23*-1,IF(AND(F23&lt;0,J23&gt;0),(J23-F23)/F23*-1,(J23-F23)/F23))))</f>
        <v>－</v>
      </c>
      <c r="M23" s="1754"/>
      <c r="N23" s="1850"/>
      <c r="O23" s="1703"/>
      <c r="Q23" s="1705">
        <v>4</v>
      </c>
      <c r="R23" s="1844" t="s">
        <v>69</v>
      </c>
      <c r="S23" s="1727" t="s">
        <v>133</v>
      </c>
      <c r="T23" s="1722"/>
      <c r="U23" s="1723"/>
      <c r="V23" s="79">
        <v>4</v>
      </c>
      <c r="W23" s="784">
        <f>IF(OR('学校入力シート（要入力）'!$F$4="",'学校入力シート（要入力）'!$F$4="大学"),大学部門!J8,短大部門!J8)</f>
        <v>-3.5999999999999997E-2</v>
      </c>
      <c r="X23" s="785" t="s">
        <v>709</v>
      </c>
      <c r="Y23" s="786">
        <f>IF(OR('学校入力シート（要入力）'!$F$4="",'学校入力シート（要入力）'!$F$4="大学"),大学部門!L8,短大部門!L8)</f>
        <v>1.2999999999999999E-2</v>
      </c>
      <c r="AA23" s="31"/>
    </row>
    <row r="24" spans="2:35" ht="24" customHeight="1" x14ac:dyDescent="0.2">
      <c r="B24" s="6"/>
      <c r="C24" s="1803"/>
      <c r="D24" s="1804"/>
      <c r="E24" s="1805"/>
      <c r="F24" s="1757"/>
      <c r="G24" s="1757"/>
      <c r="H24" s="1757"/>
      <c r="I24" s="1757"/>
      <c r="J24" s="1966"/>
      <c r="K24" s="1945"/>
      <c r="L24" s="2022"/>
      <c r="M24" s="1754"/>
      <c r="N24" s="1850"/>
      <c r="O24" s="1703"/>
      <c r="Q24" s="1705"/>
      <c r="R24" s="1844"/>
      <c r="S24" s="1724"/>
      <c r="T24" s="1725"/>
      <c r="U24" s="1726"/>
      <c r="V24" s="80">
        <v>3</v>
      </c>
      <c r="W24" s="787">
        <f>IF(OR('学校入力シート（要入力）'!$F$4="",'学校入力シート（要入力）'!$F$4="大学"),大学部門!G8,短大部門!G8)</f>
        <v>-0.10099999999999999</v>
      </c>
      <c r="X24" s="788" t="s">
        <v>709</v>
      </c>
      <c r="Y24" s="789">
        <f>IF(OR('学校入力シート（要入力）'!$F$4="",'学校入力シート（要入力）'!$F$4="大学"),大学部門!I8,短大部門!I8)</f>
        <v>-3.6999999999999998E-2</v>
      </c>
      <c r="AA24" s="31"/>
    </row>
    <row r="25" spans="2:35" ht="24" customHeight="1" x14ac:dyDescent="0.2">
      <c r="B25" s="6"/>
      <c r="C25" s="1800" t="s">
        <v>8</v>
      </c>
      <c r="D25" s="1801"/>
      <c r="E25" s="1802"/>
      <c r="F25" s="1756">
        <f>F21-F23</f>
        <v>0</v>
      </c>
      <c r="G25" s="1756">
        <f>G21-G23</f>
        <v>0</v>
      </c>
      <c r="H25" s="1756">
        <f>H21-H23</f>
        <v>0</v>
      </c>
      <c r="I25" s="1756">
        <f>I21-I23</f>
        <v>0</v>
      </c>
      <c r="J25" s="1965">
        <f>J21-J23</f>
        <v>0</v>
      </c>
      <c r="K25" s="1709">
        <f>IFERROR(J25-F25,"－")</f>
        <v>0</v>
      </c>
      <c r="L25" s="2023" t="str">
        <f>IF(OR(F25="－",F25=0,J25="－",J25=0),"－",(IF(AND(F25&lt;0,J25&lt;0),(J25-F25)/F25*-1,IF(AND(F25&lt;0,J25&gt;0),(J25-F25)/F25*-1,(J25-F25)/F25))))</f>
        <v>－</v>
      </c>
      <c r="M25" s="1754"/>
      <c r="N25" s="1850"/>
      <c r="O25" s="1703"/>
      <c r="Q25" s="1705">
        <v>2</v>
      </c>
      <c r="R25" s="1844" t="s">
        <v>134</v>
      </c>
      <c r="S25" s="1918" t="s">
        <v>135</v>
      </c>
      <c r="T25" s="1729"/>
      <c r="U25" s="1730"/>
      <c r="V25" s="79">
        <v>2</v>
      </c>
      <c r="W25" s="791">
        <f>IF(OR('学校入力シート（要入力）'!$F$4="",'学校入力シート（要入力）'!$F$4="大学"),大学部門!D8,短大部門!D8)</f>
        <v>-0.22800000000000001</v>
      </c>
      <c r="X25" s="785" t="s">
        <v>709</v>
      </c>
      <c r="Y25" s="792">
        <f>IF(OR('学校入力シート（要入力）'!$F$4="",'学校入力シート（要入力）'!$F$4="大学"),大学部門!F8,短大部門!F8)</f>
        <v>-0.10199999999999999</v>
      </c>
      <c r="AA25" s="31"/>
    </row>
    <row r="26" spans="2:35" ht="24" customHeight="1" x14ac:dyDescent="0.2">
      <c r="B26" s="8"/>
      <c r="C26" s="1806"/>
      <c r="D26" s="1807"/>
      <c r="E26" s="1808"/>
      <c r="F26" s="1840"/>
      <c r="G26" s="1840"/>
      <c r="H26" s="1840"/>
      <c r="I26" s="1840"/>
      <c r="J26" s="1975"/>
      <c r="K26" s="1942"/>
      <c r="L26" s="2024"/>
      <c r="M26" s="1755"/>
      <c r="N26" s="1851"/>
      <c r="O26" s="1704"/>
      <c r="Q26" s="1705"/>
      <c r="R26" s="1844"/>
      <c r="S26" s="1731"/>
      <c r="T26" s="1732"/>
      <c r="U26" s="1733"/>
      <c r="V26" s="80">
        <v>1</v>
      </c>
      <c r="W26" s="793"/>
      <c r="X26" s="788" t="s">
        <v>709</v>
      </c>
      <c r="Y26" s="789">
        <f>IF(OR('学校入力シート（要入力）'!$F$4="",'学校入力シート（要入力）'!$F$4="大学"),大学部門!C8,短大部門!C8)</f>
        <v>-0.22900000000000001</v>
      </c>
      <c r="AA26" s="31"/>
    </row>
    <row r="27" spans="2:35" ht="24" customHeight="1" x14ac:dyDescent="0.2">
      <c r="AA27" s="31"/>
    </row>
  </sheetData>
  <mergeCells count="75">
    <mergeCell ref="S17:U18"/>
    <mergeCell ref="Q19:Q20"/>
    <mergeCell ref="R19:R20"/>
    <mergeCell ref="S19:U20"/>
    <mergeCell ref="R23:R24"/>
    <mergeCell ref="S23:U24"/>
    <mergeCell ref="Q21:Q22"/>
    <mergeCell ref="S21:U22"/>
    <mergeCell ref="S25:U26"/>
    <mergeCell ref="Q23:Q24"/>
    <mergeCell ref="C25:E26"/>
    <mergeCell ref="F25:F26"/>
    <mergeCell ref="G25:G26"/>
    <mergeCell ref="H25:H26"/>
    <mergeCell ref="I25:I26"/>
    <mergeCell ref="C23:E24"/>
    <mergeCell ref="F23:F24"/>
    <mergeCell ref="G23:G24"/>
    <mergeCell ref="H23:H24"/>
    <mergeCell ref="I23:I24"/>
    <mergeCell ref="N17:N26"/>
    <mergeCell ref="R21:R22"/>
    <mergeCell ref="Q17:Q18"/>
    <mergeCell ref="R17:R18"/>
    <mergeCell ref="L17:L20"/>
    <mergeCell ref="M17:M26"/>
    <mergeCell ref="J14:J16"/>
    <mergeCell ref="K14:K16"/>
    <mergeCell ref="L14:L16"/>
    <mergeCell ref="J25:J26"/>
    <mergeCell ref="K25:K26"/>
    <mergeCell ref="J23:J24"/>
    <mergeCell ref="K23:K24"/>
    <mergeCell ref="J21:J22"/>
    <mergeCell ref="K21:K22"/>
    <mergeCell ref="L21:L22"/>
    <mergeCell ref="L23:L24"/>
    <mergeCell ref="L25:L26"/>
    <mergeCell ref="R25:R26"/>
    <mergeCell ref="O17:O26"/>
    <mergeCell ref="Q25:Q26"/>
    <mergeCell ref="I17:I20"/>
    <mergeCell ref="B14:E16"/>
    <mergeCell ref="B17:E20"/>
    <mergeCell ref="F17:F20"/>
    <mergeCell ref="G17:G20"/>
    <mergeCell ref="H17:H20"/>
    <mergeCell ref="C21:E22"/>
    <mergeCell ref="F21:F22"/>
    <mergeCell ref="G21:G22"/>
    <mergeCell ref="H21:H22"/>
    <mergeCell ref="I21:I22"/>
    <mergeCell ref="J17:J20"/>
    <mergeCell ref="K17:K20"/>
    <mergeCell ref="A1:C1"/>
    <mergeCell ref="D1:H1"/>
    <mergeCell ref="A2:C2"/>
    <mergeCell ref="D2:H2"/>
    <mergeCell ref="C9:E9"/>
    <mergeCell ref="H7:Y12"/>
    <mergeCell ref="C10:E10"/>
    <mergeCell ref="C11:E11"/>
    <mergeCell ref="R1:Y1"/>
    <mergeCell ref="F14:F16"/>
    <mergeCell ref="W14:Y16"/>
    <mergeCell ref="V14:V16"/>
    <mergeCell ref="S14:U16"/>
    <mergeCell ref="I14:I16"/>
    <mergeCell ref="R14:R16"/>
    <mergeCell ref="M14:M16"/>
    <mergeCell ref="N14:N16"/>
    <mergeCell ref="O14:O16"/>
    <mergeCell ref="Q14:Q16"/>
    <mergeCell ref="H14:H16"/>
    <mergeCell ref="G14:G16"/>
  </mergeCells>
  <phoneticPr fontId="1"/>
  <conditionalFormatting sqref="S25:U26">
    <cfRule type="expression" dxfId="380" priority="15">
      <formula>$N$17=2</formula>
    </cfRule>
  </conditionalFormatting>
  <conditionalFormatting sqref="R17:R18">
    <cfRule type="expression" dxfId="379" priority="24">
      <formula>$M$17=10</formula>
    </cfRule>
  </conditionalFormatting>
  <conditionalFormatting sqref="R19:R20">
    <cfRule type="expression" dxfId="378" priority="23">
      <formula>$M$17=8</formula>
    </cfRule>
  </conditionalFormatting>
  <conditionalFormatting sqref="R21:R22">
    <cfRule type="expression" dxfId="377" priority="22">
      <formula>$M$17=6</formula>
    </cfRule>
  </conditionalFormatting>
  <conditionalFormatting sqref="R23:R24">
    <cfRule type="expression" dxfId="376" priority="21">
      <formula>$M$17=4</formula>
    </cfRule>
  </conditionalFormatting>
  <conditionalFormatting sqref="R25:R26">
    <cfRule type="expression" dxfId="375" priority="20">
      <formula>$M$17=2</formula>
    </cfRule>
  </conditionalFormatting>
  <conditionalFormatting sqref="S17:U18">
    <cfRule type="expression" dxfId="374" priority="19">
      <formula>$N$17=10</formula>
    </cfRule>
  </conditionalFormatting>
  <conditionalFormatting sqref="S19:U20">
    <cfRule type="expression" dxfId="373" priority="18">
      <formula>$N$17=8</formula>
    </cfRule>
  </conditionalFormatting>
  <conditionalFormatting sqref="S21:U22">
    <cfRule type="expression" dxfId="372" priority="17">
      <formula>$N$17=6</formula>
    </cfRule>
  </conditionalFormatting>
  <conditionalFormatting sqref="S23:U24">
    <cfRule type="expression" dxfId="371" priority="16">
      <formula>$N$17=4</formula>
    </cfRule>
  </conditionalFormatting>
  <conditionalFormatting sqref="Y17">
    <cfRule type="expression" dxfId="370" priority="1">
      <formula>$O$17=10</formula>
    </cfRule>
  </conditionalFormatting>
  <conditionalFormatting sqref="Y17">
    <cfRule type="expression" dxfId="369" priority="2">
      <formula>$O$17=10</formula>
    </cfRule>
  </conditionalFormatting>
  <conditionalFormatting sqref="W17:X17">
    <cfRule type="expression" dxfId="368" priority="12">
      <formula>$O$17=10</formula>
    </cfRule>
  </conditionalFormatting>
  <conditionalFormatting sqref="W18:Y18">
    <cfRule type="expression" dxfId="367" priority="11">
      <formula>$O$17=9</formula>
    </cfRule>
  </conditionalFormatting>
  <conditionalFormatting sqref="W19:Y19">
    <cfRule type="expression" dxfId="366" priority="10">
      <formula>$O$17=8</formula>
    </cfRule>
  </conditionalFormatting>
  <conditionalFormatting sqref="W20:Y20">
    <cfRule type="expression" dxfId="365" priority="9">
      <formula>$O$17=7</formula>
    </cfRule>
  </conditionalFormatting>
  <conditionalFormatting sqref="W21:Y21">
    <cfRule type="expression" dxfId="364" priority="8">
      <formula>$O$17=6</formula>
    </cfRule>
  </conditionalFormatting>
  <conditionalFormatting sqref="W22:Y22">
    <cfRule type="expression" dxfId="363" priority="7">
      <formula>$O$17=5</formula>
    </cfRule>
  </conditionalFormatting>
  <conditionalFormatting sqref="W23:Y23">
    <cfRule type="expression" dxfId="362" priority="6">
      <formula>$O$17=4</formula>
    </cfRule>
  </conditionalFormatting>
  <conditionalFormatting sqref="W24:Y24">
    <cfRule type="expression" dxfId="361" priority="5">
      <formula>$O$17=3</formula>
    </cfRule>
  </conditionalFormatting>
  <conditionalFormatting sqref="W25:Y25">
    <cfRule type="expression" dxfId="360" priority="4">
      <formula>$O$17=2</formula>
    </cfRule>
  </conditionalFormatting>
  <conditionalFormatting sqref="W26:Y26">
    <cfRule type="expression" dxfId="359" priority="3">
      <formula>$O$17=1</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7"/>
  </sheetPr>
  <dimension ref="A1:R106"/>
  <sheetViews>
    <sheetView showGridLines="0" zoomScaleNormal="100" zoomScaleSheetLayoutView="100" workbookViewId="0"/>
  </sheetViews>
  <sheetFormatPr defaultRowHeight="13.2" x14ac:dyDescent="0.2"/>
  <cols>
    <col min="1" max="1" width="2.6640625" style="159" customWidth="1"/>
    <col min="2" max="2" width="39.33203125" style="166" customWidth="1"/>
    <col min="3" max="3" width="4.44140625" style="166" bestFit="1" customWidth="1"/>
    <col min="4" max="5" width="12.6640625" style="166" customWidth="1"/>
    <col min="6" max="7" width="13.109375" style="166" customWidth="1"/>
    <col min="8" max="8" width="13.109375" style="159" customWidth="1"/>
    <col min="9" max="9" width="2.6640625" style="159" customWidth="1"/>
    <col min="10" max="11" width="39.33203125" style="166" customWidth="1"/>
    <col min="12" max="12" width="4.44140625" style="166" bestFit="1" customWidth="1"/>
    <col min="13" max="17" width="12.6640625" style="166" customWidth="1"/>
    <col min="18" max="18" width="12.109375" style="159" bestFit="1" customWidth="1"/>
    <col min="19" max="23" width="9" style="159"/>
    <col min="24" max="24" width="6.33203125" style="159" customWidth="1"/>
    <col min="25" max="265" width="9" style="159"/>
    <col min="266" max="266" width="2.6640625" style="159" customWidth="1"/>
    <col min="267" max="267" width="39.33203125" style="159" customWidth="1"/>
    <col min="268" max="268" width="4.44140625" style="159" bestFit="1" customWidth="1"/>
    <col min="269" max="269" width="6.44140625" style="159" customWidth="1"/>
    <col min="270" max="273" width="6.44140625" style="159" bestFit="1" customWidth="1"/>
    <col min="274" max="279" width="9" style="159"/>
    <col min="280" max="280" width="6.33203125" style="159" customWidth="1"/>
    <col min="281" max="521" width="9" style="159"/>
    <col min="522" max="522" width="2.6640625" style="159" customWidth="1"/>
    <col min="523" max="523" width="39.33203125" style="159" customWidth="1"/>
    <col min="524" max="524" width="4.44140625" style="159" bestFit="1" customWidth="1"/>
    <col min="525" max="525" width="6.44140625" style="159" customWidth="1"/>
    <col min="526" max="529" width="6.44140625" style="159" bestFit="1" customWidth="1"/>
    <col min="530" max="535" width="9" style="159"/>
    <col min="536" max="536" width="6.33203125" style="159" customWidth="1"/>
    <col min="537" max="777" width="9" style="159"/>
    <col min="778" max="778" width="2.6640625" style="159" customWidth="1"/>
    <col min="779" max="779" width="39.33203125" style="159" customWidth="1"/>
    <col min="780" max="780" width="4.44140625" style="159" bestFit="1" customWidth="1"/>
    <col min="781" max="781" width="6.44140625" style="159" customWidth="1"/>
    <col min="782" max="785" width="6.44140625" style="159" bestFit="1" customWidth="1"/>
    <col min="786" max="791" width="9" style="159"/>
    <col min="792" max="792" width="6.33203125" style="159" customWidth="1"/>
    <col min="793" max="1033" width="9" style="159"/>
    <col min="1034" max="1034" width="2.6640625" style="159" customWidth="1"/>
    <col min="1035" max="1035" width="39.33203125" style="159" customWidth="1"/>
    <col min="1036" max="1036" width="4.44140625" style="159" bestFit="1" customWidth="1"/>
    <col min="1037" max="1037" width="6.44140625" style="159" customWidth="1"/>
    <col min="1038" max="1041" width="6.44140625" style="159" bestFit="1" customWidth="1"/>
    <col min="1042" max="1047" width="9" style="159"/>
    <col min="1048" max="1048" width="6.33203125" style="159" customWidth="1"/>
    <col min="1049" max="1289" width="9" style="159"/>
    <col min="1290" max="1290" width="2.6640625" style="159" customWidth="1"/>
    <col min="1291" max="1291" width="39.33203125" style="159" customWidth="1"/>
    <col min="1292" max="1292" width="4.44140625" style="159" bestFit="1" customWidth="1"/>
    <col min="1293" max="1293" width="6.44140625" style="159" customWidth="1"/>
    <col min="1294" max="1297" width="6.44140625" style="159" bestFit="1" customWidth="1"/>
    <col min="1298" max="1303" width="9" style="159"/>
    <col min="1304" max="1304" width="6.33203125" style="159" customWidth="1"/>
    <col min="1305" max="1545" width="9" style="159"/>
    <col min="1546" max="1546" width="2.6640625" style="159" customWidth="1"/>
    <col min="1547" max="1547" width="39.33203125" style="159" customWidth="1"/>
    <col min="1548" max="1548" width="4.44140625" style="159" bestFit="1" customWidth="1"/>
    <col min="1549" max="1549" width="6.44140625" style="159" customWidth="1"/>
    <col min="1550" max="1553" width="6.44140625" style="159" bestFit="1" customWidth="1"/>
    <col min="1554" max="1559" width="9" style="159"/>
    <col min="1560" max="1560" width="6.33203125" style="159" customWidth="1"/>
    <col min="1561" max="1801" width="9" style="159"/>
    <col min="1802" max="1802" width="2.6640625" style="159" customWidth="1"/>
    <col min="1803" max="1803" width="39.33203125" style="159" customWidth="1"/>
    <col min="1804" max="1804" width="4.44140625" style="159" bestFit="1" customWidth="1"/>
    <col min="1805" max="1805" width="6.44140625" style="159" customWidth="1"/>
    <col min="1806" max="1809" width="6.44140625" style="159" bestFit="1" customWidth="1"/>
    <col min="1810" max="1815" width="9" style="159"/>
    <col min="1816" max="1816" width="6.33203125" style="159" customWidth="1"/>
    <col min="1817" max="2057" width="9" style="159"/>
    <col min="2058" max="2058" width="2.6640625" style="159" customWidth="1"/>
    <col min="2059" max="2059" width="39.33203125" style="159" customWidth="1"/>
    <col min="2060" max="2060" width="4.44140625" style="159" bestFit="1" customWidth="1"/>
    <col min="2061" max="2061" width="6.44140625" style="159" customWidth="1"/>
    <col min="2062" max="2065" width="6.44140625" style="159" bestFit="1" customWidth="1"/>
    <col min="2066" max="2071" width="9" style="159"/>
    <col min="2072" max="2072" width="6.33203125" style="159" customWidth="1"/>
    <col min="2073" max="2313" width="9" style="159"/>
    <col min="2314" max="2314" width="2.6640625" style="159" customWidth="1"/>
    <col min="2315" max="2315" width="39.33203125" style="159" customWidth="1"/>
    <col min="2316" max="2316" width="4.44140625" style="159" bestFit="1" customWidth="1"/>
    <col min="2317" max="2317" width="6.44140625" style="159" customWidth="1"/>
    <col min="2318" max="2321" width="6.44140625" style="159" bestFit="1" customWidth="1"/>
    <col min="2322" max="2327" width="9" style="159"/>
    <col min="2328" max="2328" width="6.33203125" style="159" customWidth="1"/>
    <col min="2329" max="2569" width="9" style="159"/>
    <col min="2570" max="2570" width="2.6640625" style="159" customWidth="1"/>
    <col min="2571" max="2571" width="39.33203125" style="159" customWidth="1"/>
    <col min="2572" max="2572" width="4.44140625" style="159" bestFit="1" customWidth="1"/>
    <col min="2573" max="2573" width="6.44140625" style="159" customWidth="1"/>
    <col min="2574" max="2577" width="6.44140625" style="159" bestFit="1" customWidth="1"/>
    <col min="2578" max="2583" width="9" style="159"/>
    <col min="2584" max="2584" width="6.33203125" style="159" customWidth="1"/>
    <col min="2585" max="2825" width="9" style="159"/>
    <col min="2826" max="2826" width="2.6640625" style="159" customWidth="1"/>
    <col min="2827" max="2827" width="39.33203125" style="159" customWidth="1"/>
    <col min="2828" max="2828" width="4.44140625" style="159" bestFit="1" customWidth="1"/>
    <col min="2829" max="2829" width="6.44140625" style="159" customWidth="1"/>
    <col min="2830" max="2833" width="6.44140625" style="159" bestFit="1" customWidth="1"/>
    <col min="2834" max="2839" width="9" style="159"/>
    <col min="2840" max="2840" width="6.33203125" style="159" customWidth="1"/>
    <col min="2841" max="3081" width="9" style="159"/>
    <col min="3082" max="3082" width="2.6640625" style="159" customWidth="1"/>
    <col min="3083" max="3083" width="39.33203125" style="159" customWidth="1"/>
    <col min="3084" max="3084" width="4.44140625" style="159" bestFit="1" customWidth="1"/>
    <col min="3085" max="3085" width="6.44140625" style="159" customWidth="1"/>
    <col min="3086" max="3089" width="6.44140625" style="159" bestFit="1" customWidth="1"/>
    <col min="3090" max="3095" width="9" style="159"/>
    <col min="3096" max="3096" width="6.33203125" style="159" customWidth="1"/>
    <col min="3097" max="3337" width="9" style="159"/>
    <col min="3338" max="3338" width="2.6640625" style="159" customWidth="1"/>
    <col min="3339" max="3339" width="39.33203125" style="159" customWidth="1"/>
    <col min="3340" max="3340" width="4.44140625" style="159" bestFit="1" customWidth="1"/>
    <col min="3341" max="3341" width="6.44140625" style="159" customWidth="1"/>
    <col min="3342" max="3345" width="6.44140625" style="159" bestFit="1" customWidth="1"/>
    <col min="3346" max="3351" width="9" style="159"/>
    <col min="3352" max="3352" width="6.33203125" style="159" customWidth="1"/>
    <col min="3353" max="3593" width="9" style="159"/>
    <col min="3594" max="3594" width="2.6640625" style="159" customWidth="1"/>
    <col min="3595" max="3595" width="39.33203125" style="159" customWidth="1"/>
    <col min="3596" max="3596" width="4.44140625" style="159" bestFit="1" customWidth="1"/>
    <col min="3597" max="3597" width="6.44140625" style="159" customWidth="1"/>
    <col min="3598" max="3601" width="6.44140625" style="159" bestFit="1" customWidth="1"/>
    <col min="3602" max="3607" width="9" style="159"/>
    <col min="3608" max="3608" width="6.33203125" style="159" customWidth="1"/>
    <col min="3609" max="3849" width="9" style="159"/>
    <col min="3850" max="3850" width="2.6640625" style="159" customWidth="1"/>
    <col min="3851" max="3851" width="39.33203125" style="159" customWidth="1"/>
    <col min="3852" max="3852" width="4.44140625" style="159" bestFit="1" customWidth="1"/>
    <col min="3853" max="3853" width="6.44140625" style="159" customWidth="1"/>
    <col min="3854" max="3857" width="6.44140625" style="159" bestFit="1" customWidth="1"/>
    <col min="3858" max="3863" width="9" style="159"/>
    <col min="3864" max="3864" width="6.33203125" style="159" customWidth="1"/>
    <col min="3865" max="4105" width="9" style="159"/>
    <col min="4106" max="4106" width="2.6640625" style="159" customWidth="1"/>
    <col min="4107" max="4107" width="39.33203125" style="159" customWidth="1"/>
    <col min="4108" max="4108" width="4.44140625" style="159" bestFit="1" customWidth="1"/>
    <col min="4109" max="4109" width="6.44140625" style="159" customWidth="1"/>
    <col min="4110" max="4113" width="6.44140625" style="159" bestFit="1" customWidth="1"/>
    <col min="4114" max="4119" width="9" style="159"/>
    <col min="4120" max="4120" width="6.33203125" style="159" customWidth="1"/>
    <col min="4121" max="4361" width="9" style="159"/>
    <col min="4362" max="4362" width="2.6640625" style="159" customWidth="1"/>
    <col min="4363" max="4363" width="39.33203125" style="159" customWidth="1"/>
    <col min="4364" max="4364" width="4.44140625" style="159" bestFit="1" customWidth="1"/>
    <col min="4365" max="4365" width="6.44140625" style="159" customWidth="1"/>
    <col min="4366" max="4369" width="6.44140625" style="159" bestFit="1" customWidth="1"/>
    <col min="4370" max="4375" width="9" style="159"/>
    <col min="4376" max="4376" width="6.33203125" style="159" customWidth="1"/>
    <col min="4377" max="4617" width="9" style="159"/>
    <col min="4618" max="4618" width="2.6640625" style="159" customWidth="1"/>
    <col min="4619" max="4619" width="39.33203125" style="159" customWidth="1"/>
    <col min="4620" max="4620" width="4.44140625" style="159" bestFit="1" customWidth="1"/>
    <col min="4621" max="4621" width="6.44140625" style="159" customWidth="1"/>
    <col min="4622" max="4625" width="6.44140625" style="159" bestFit="1" customWidth="1"/>
    <col min="4626" max="4631" width="9" style="159"/>
    <col min="4632" max="4632" width="6.33203125" style="159" customWidth="1"/>
    <col min="4633" max="4873" width="9" style="159"/>
    <col min="4874" max="4874" width="2.6640625" style="159" customWidth="1"/>
    <col min="4875" max="4875" width="39.33203125" style="159" customWidth="1"/>
    <col min="4876" max="4876" width="4.44140625" style="159" bestFit="1" customWidth="1"/>
    <col min="4877" max="4877" width="6.44140625" style="159" customWidth="1"/>
    <col min="4878" max="4881" width="6.44140625" style="159" bestFit="1" customWidth="1"/>
    <col min="4882" max="4887" width="9" style="159"/>
    <col min="4888" max="4888" width="6.33203125" style="159" customWidth="1"/>
    <col min="4889" max="5129" width="9" style="159"/>
    <col min="5130" max="5130" width="2.6640625" style="159" customWidth="1"/>
    <col min="5131" max="5131" width="39.33203125" style="159" customWidth="1"/>
    <col min="5132" max="5132" width="4.44140625" style="159" bestFit="1" customWidth="1"/>
    <col min="5133" max="5133" width="6.44140625" style="159" customWidth="1"/>
    <col min="5134" max="5137" width="6.44140625" style="159" bestFit="1" customWidth="1"/>
    <col min="5138" max="5143" width="9" style="159"/>
    <col min="5144" max="5144" width="6.33203125" style="159" customWidth="1"/>
    <col min="5145" max="5385" width="9" style="159"/>
    <col min="5386" max="5386" width="2.6640625" style="159" customWidth="1"/>
    <col min="5387" max="5387" width="39.33203125" style="159" customWidth="1"/>
    <col min="5388" max="5388" width="4.44140625" style="159" bestFit="1" customWidth="1"/>
    <col min="5389" max="5389" width="6.44140625" style="159" customWidth="1"/>
    <col min="5390" max="5393" width="6.44140625" style="159" bestFit="1" customWidth="1"/>
    <col min="5394" max="5399" width="9" style="159"/>
    <col min="5400" max="5400" width="6.33203125" style="159" customWidth="1"/>
    <col min="5401" max="5641" width="9" style="159"/>
    <col min="5642" max="5642" width="2.6640625" style="159" customWidth="1"/>
    <col min="5643" max="5643" width="39.33203125" style="159" customWidth="1"/>
    <col min="5644" max="5644" width="4.44140625" style="159" bestFit="1" customWidth="1"/>
    <col min="5645" max="5645" width="6.44140625" style="159" customWidth="1"/>
    <col min="5646" max="5649" width="6.44140625" style="159" bestFit="1" customWidth="1"/>
    <col min="5650" max="5655" width="9" style="159"/>
    <col min="5656" max="5656" width="6.33203125" style="159" customWidth="1"/>
    <col min="5657" max="5897" width="9" style="159"/>
    <col min="5898" max="5898" width="2.6640625" style="159" customWidth="1"/>
    <col min="5899" max="5899" width="39.33203125" style="159" customWidth="1"/>
    <col min="5900" max="5900" width="4.44140625" style="159" bestFit="1" customWidth="1"/>
    <col min="5901" max="5901" width="6.44140625" style="159" customWidth="1"/>
    <col min="5902" max="5905" width="6.44140625" style="159" bestFit="1" customWidth="1"/>
    <col min="5906" max="5911" width="9" style="159"/>
    <col min="5912" max="5912" width="6.33203125" style="159" customWidth="1"/>
    <col min="5913" max="6153" width="9" style="159"/>
    <col min="6154" max="6154" width="2.6640625" style="159" customWidth="1"/>
    <col min="6155" max="6155" width="39.33203125" style="159" customWidth="1"/>
    <col min="6156" max="6156" width="4.44140625" style="159" bestFit="1" customWidth="1"/>
    <col min="6157" max="6157" width="6.44140625" style="159" customWidth="1"/>
    <col min="6158" max="6161" width="6.44140625" style="159" bestFit="1" customWidth="1"/>
    <col min="6162" max="6167" width="9" style="159"/>
    <col min="6168" max="6168" width="6.33203125" style="159" customWidth="1"/>
    <col min="6169" max="6409" width="9" style="159"/>
    <col min="6410" max="6410" width="2.6640625" style="159" customWidth="1"/>
    <col min="6411" max="6411" width="39.33203125" style="159" customWidth="1"/>
    <col min="6412" max="6412" width="4.44140625" style="159" bestFit="1" customWidth="1"/>
    <col min="6413" max="6413" width="6.44140625" style="159" customWidth="1"/>
    <col min="6414" max="6417" width="6.44140625" style="159" bestFit="1" customWidth="1"/>
    <col min="6418" max="6423" width="9" style="159"/>
    <col min="6424" max="6424" width="6.33203125" style="159" customWidth="1"/>
    <col min="6425" max="6665" width="9" style="159"/>
    <col min="6666" max="6666" width="2.6640625" style="159" customWidth="1"/>
    <col min="6667" max="6667" width="39.33203125" style="159" customWidth="1"/>
    <col min="6668" max="6668" width="4.44140625" style="159" bestFit="1" customWidth="1"/>
    <col min="6669" max="6669" width="6.44140625" style="159" customWidth="1"/>
    <col min="6670" max="6673" width="6.44140625" style="159" bestFit="1" customWidth="1"/>
    <col min="6674" max="6679" width="9" style="159"/>
    <col min="6680" max="6680" width="6.33203125" style="159" customWidth="1"/>
    <col min="6681" max="6921" width="9" style="159"/>
    <col min="6922" max="6922" width="2.6640625" style="159" customWidth="1"/>
    <col min="6923" max="6923" width="39.33203125" style="159" customWidth="1"/>
    <col min="6924" max="6924" width="4.44140625" style="159" bestFit="1" customWidth="1"/>
    <col min="6925" max="6925" width="6.44140625" style="159" customWidth="1"/>
    <col min="6926" max="6929" width="6.44140625" style="159" bestFit="1" customWidth="1"/>
    <col min="6930" max="6935" width="9" style="159"/>
    <col min="6936" max="6936" width="6.33203125" style="159" customWidth="1"/>
    <col min="6937" max="7177" width="9" style="159"/>
    <col min="7178" max="7178" width="2.6640625" style="159" customWidth="1"/>
    <col min="7179" max="7179" width="39.33203125" style="159" customWidth="1"/>
    <col min="7180" max="7180" width="4.44140625" style="159" bestFit="1" customWidth="1"/>
    <col min="7181" max="7181" width="6.44140625" style="159" customWidth="1"/>
    <col min="7182" max="7185" width="6.44140625" style="159" bestFit="1" customWidth="1"/>
    <col min="7186" max="7191" width="9" style="159"/>
    <col min="7192" max="7192" width="6.33203125" style="159" customWidth="1"/>
    <col min="7193" max="7433" width="9" style="159"/>
    <col min="7434" max="7434" width="2.6640625" style="159" customWidth="1"/>
    <col min="7435" max="7435" width="39.33203125" style="159" customWidth="1"/>
    <col min="7436" max="7436" width="4.44140625" style="159" bestFit="1" customWidth="1"/>
    <col min="7437" max="7437" width="6.44140625" style="159" customWidth="1"/>
    <col min="7438" max="7441" width="6.44140625" style="159" bestFit="1" customWidth="1"/>
    <col min="7442" max="7447" width="9" style="159"/>
    <col min="7448" max="7448" width="6.33203125" style="159" customWidth="1"/>
    <col min="7449" max="7689" width="9" style="159"/>
    <col min="7690" max="7690" width="2.6640625" style="159" customWidth="1"/>
    <col min="7691" max="7691" width="39.33203125" style="159" customWidth="1"/>
    <col min="7692" max="7692" width="4.44140625" style="159" bestFit="1" customWidth="1"/>
    <col min="7693" max="7693" width="6.44140625" style="159" customWidth="1"/>
    <col min="7694" max="7697" width="6.44140625" style="159" bestFit="1" customWidth="1"/>
    <col min="7698" max="7703" width="9" style="159"/>
    <col min="7704" max="7704" width="6.33203125" style="159" customWidth="1"/>
    <col min="7705" max="7945" width="9" style="159"/>
    <col min="7946" max="7946" width="2.6640625" style="159" customWidth="1"/>
    <col min="7947" max="7947" width="39.33203125" style="159" customWidth="1"/>
    <col min="7948" max="7948" width="4.44140625" style="159" bestFit="1" customWidth="1"/>
    <col min="7949" max="7949" width="6.44140625" style="159" customWidth="1"/>
    <col min="7950" max="7953" width="6.44140625" style="159" bestFit="1" customWidth="1"/>
    <col min="7954" max="7959" width="9" style="159"/>
    <col min="7960" max="7960" width="6.33203125" style="159" customWidth="1"/>
    <col min="7961" max="8201" width="9" style="159"/>
    <col min="8202" max="8202" width="2.6640625" style="159" customWidth="1"/>
    <col min="8203" max="8203" width="39.33203125" style="159" customWidth="1"/>
    <col min="8204" max="8204" width="4.44140625" style="159" bestFit="1" customWidth="1"/>
    <col min="8205" max="8205" width="6.44140625" style="159" customWidth="1"/>
    <col min="8206" max="8209" width="6.44140625" style="159" bestFit="1" customWidth="1"/>
    <col min="8210" max="8215" width="9" style="159"/>
    <col min="8216" max="8216" width="6.33203125" style="159" customWidth="1"/>
    <col min="8217" max="8457" width="9" style="159"/>
    <col min="8458" max="8458" width="2.6640625" style="159" customWidth="1"/>
    <col min="8459" max="8459" width="39.33203125" style="159" customWidth="1"/>
    <col min="8460" max="8460" width="4.44140625" style="159" bestFit="1" customWidth="1"/>
    <col min="8461" max="8461" width="6.44140625" style="159" customWidth="1"/>
    <col min="8462" max="8465" width="6.44140625" style="159" bestFit="1" customWidth="1"/>
    <col min="8466" max="8471" width="9" style="159"/>
    <col min="8472" max="8472" width="6.33203125" style="159" customWidth="1"/>
    <col min="8473" max="8713" width="9" style="159"/>
    <col min="8714" max="8714" width="2.6640625" style="159" customWidth="1"/>
    <col min="8715" max="8715" width="39.33203125" style="159" customWidth="1"/>
    <col min="8716" max="8716" width="4.44140625" style="159" bestFit="1" customWidth="1"/>
    <col min="8717" max="8717" width="6.44140625" style="159" customWidth="1"/>
    <col min="8718" max="8721" width="6.44140625" style="159" bestFit="1" customWidth="1"/>
    <col min="8722" max="8727" width="9" style="159"/>
    <col min="8728" max="8728" width="6.33203125" style="159" customWidth="1"/>
    <col min="8729" max="8969" width="9" style="159"/>
    <col min="8970" max="8970" width="2.6640625" style="159" customWidth="1"/>
    <col min="8971" max="8971" width="39.33203125" style="159" customWidth="1"/>
    <col min="8972" max="8972" width="4.44140625" style="159" bestFit="1" customWidth="1"/>
    <col min="8973" max="8973" width="6.44140625" style="159" customWidth="1"/>
    <col min="8974" max="8977" width="6.44140625" style="159" bestFit="1" customWidth="1"/>
    <col min="8978" max="8983" width="9" style="159"/>
    <col min="8984" max="8984" width="6.33203125" style="159" customWidth="1"/>
    <col min="8985" max="9225" width="9" style="159"/>
    <col min="9226" max="9226" width="2.6640625" style="159" customWidth="1"/>
    <col min="9227" max="9227" width="39.33203125" style="159" customWidth="1"/>
    <col min="9228" max="9228" width="4.44140625" style="159" bestFit="1" customWidth="1"/>
    <col min="9229" max="9229" width="6.44140625" style="159" customWidth="1"/>
    <col min="9230" max="9233" width="6.44140625" style="159" bestFit="1" customWidth="1"/>
    <col min="9234" max="9239" width="9" style="159"/>
    <col min="9240" max="9240" width="6.33203125" style="159" customWidth="1"/>
    <col min="9241" max="9481" width="9" style="159"/>
    <col min="9482" max="9482" width="2.6640625" style="159" customWidth="1"/>
    <col min="9483" max="9483" width="39.33203125" style="159" customWidth="1"/>
    <col min="9484" max="9484" width="4.44140625" style="159" bestFit="1" customWidth="1"/>
    <col min="9485" max="9485" width="6.44140625" style="159" customWidth="1"/>
    <col min="9486" max="9489" width="6.44140625" style="159" bestFit="1" customWidth="1"/>
    <col min="9490" max="9495" width="9" style="159"/>
    <col min="9496" max="9496" width="6.33203125" style="159" customWidth="1"/>
    <col min="9497" max="9737" width="9" style="159"/>
    <col min="9738" max="9738" width="2.6640625" style="159" customWidth="1"/>
    <col min="9739" max="9739" width="39.33203125" style="159" customWidth="1"/>
    <col min="9740" max="9740" width="4.44140625" style="159" bestFit="1" customWidth="1"/>
    <col min="9741" max="9741" width="6.44140625" style="159" customWidth="1"/>
    <col min="9742" max="9745" width="6.44140625" style="159" bestFit="1" customWidth="1"/>
    <col min="9746" max="9751" width="9" style="159"/>
    <col min="9752" max="9752" width="6.33203125" style="159" customWidth="1"/>
    <col min="9753" max="9993" width="9" style="159"/>
    <col min="9994" max="9994" width="2.6640625" style="159" customWidth="1"/>
    <col min="9995" max="9995" width="39.33203125" style="159" customWidth="1"/>
    <col min="9996" max="9996" width="4.44140625" style="159" bestFit="1" customWidth="1"/>
    <col min="9997" max="9997" width="6.44140625" style="159" customWidth="1"/>
    <col min="9998" max="10001" width="6.44140625" style="159" bestFit="1" customWidth="1"/>
    <col min="10002" max="10007" width="9" style="159"/>
    <col min="10008" max="10008" width="6.33203125" style="159" customWidth="1"/>
    <col min="10009" max="10249" width="9" style="159"/>
    <col min="10250" max="10250" width="2.6640625" style="159" customWidth="1"/>
    <col min="10251" max="10251" width="39.33203125" style="159" customWidth="1"/>
    <col min="10252" max="10252" width="4.44140625" style="159" bestFit="1" customWidth="1"/>
    <col min="10253" max="10253" width="6.44140625" style="159" customWidth="1"/>
    <col min="10254" max="10257" width="6.44140625" style="159" bestFit="1" customWidth="1"/>
    <col min="10258" max="10263" width="9" style="159"/>
    <col min="10264" max="10264" width="6.33203125" style="159" customWidth="1"/>
    <col min="10265" max="10505" width="9" style="159"/>
    <col min="10506" max="10506" width="2.6640625" style="159" customWidth="1"/>
    <col min="10507" max="10507" width="39.33203125" style="159" customWidth="1"/>
    <col min="10508" max="10508" width="4.44140625" style="159" bestFit="1" customWidth="1"/>
    <col min="10509" max="10509" width="6.44140625" style="159" customWidth="1"/>
    <col min="10510" max="10513" width="6.44140625" style="159" bestFit="1" customWidth="1"/>
    <col min="10514" max="10519" width="9" style="159"/>
    <col min="10520" max="10520" width="6.33203125" style="159" customWidth="1"/>
    <col min="10521" max="10761" width="9" style="159"/>
    <col min="10762" max="10762" width="2.6640625" style="159" customWidth="1"/>
    <col min="10763" max="10763" width="39.33203125" style="159" customWidth="1"/>
    <col min="10764" max="10764" width="4.44140625" style="159" bestFit="1" customWidth="1"/>
    <col min="10765" max="10765" width="6.44140625" style="159" customWidth="1"/>
    <col min="10766" max="10769" width="6.44140625" style="159" bestFit="1" customWidth="1"/>
    <col min="10770" max="10775" width="9" style="159"/>
    <col min="10776" max="10776" width="6.33203125" style="159" customWidth="1"/>
    <col min="10777" max="11017" width="9" style="159"/>
    <col min="11018" max="11018" width="2.6640625" style="159" customWidth="1"/>
    <col min="11019" max="11019" width="39.33203125" style="159" customWidth="1"/>
    <col min="11020" max="11020" width="4.44140625" style="159" bestFit="1" customWidth="1"/>
    <col min="11021" max="11021" width="6.44140625" style="159" customWidth="1"/>
    <col min="11022" max="11025" width="6.44140625" style="159" bestFit="1" customWidth="1"/>
    <col min="11026" max="11031" width="9" style="159"/>
    <col min="11032" max="11032" width="6.33203125" style="159" customWidth="1"/>
    <col min="11033" max="11273" width="9" style="159"/>
    <col min="11274" max="11274" width="2.6640625" style="159" customWidth="1"/>
    <col min="11275" max="11275" width="39.33203125" style="159" customWidth="1"/>
    <col min="11276" max="11276" width="4.44140625" style="159" bestFit="1" customWidth="1"/>
    <col min="11277" max="11277" width="6.44140625" style="159" customWidth="1"/>
    <col min="11278" max="11281" width="6.44140625" style="159" bestFit="1" customWidth="1"/>
    <col min="11282" max="11287" width="9" style="159"/>
    <col min="11288" max="11288" width="6.33203125" style="159" customWidth="1"/>
    <col min="11289" max="11529" width="9" style="159"/>
    <col min="11530" max="11530" width="2.6640625" style="159" customWidth="1"/>
    <col min="11531" max="11531" width="39.33203125" style="159" customWidth="1"/>
    <col min="11532" max="11532" width="4.44140625" style="159" bestFit="1" customWidth="1"/>
    <col min="11533" max="11533" width="6.44140625" style="159" customWidth="1"/>
    <col min="11534" max="11537" width="6.44140625" style="159" bestFit="1" customWidth="1"/>
    <col min="11538" max="11543" width="9" style="159"/>
    <col min="11544" max="11544" width="6.33203125" style="159" customWidth="1"/>
    <col min="11545" max="11785" width="9" style="159"/>
    <col min="11786" max="11786" width="2.6640625" style="159" customWidth="1"/>
    <col min="11787" max="11787" width="39.33203125" style="159" customWidth="1"/>
    <col min="11788" max="11788" width="4.44140625" style="159" bestFit="1" customWidth="1"/>
    <col min="11789" max="11789" width="6.44140625" style="159" customWidth="1"/>
    <col min="11790" max="11793" width="6.44140625" style="159" bestFit="1" customWidth="1"/>
    <col min="11794" max="11799" width="9" style="159"/>
    <col min="11800" max="11800" width="6.33203125" style="159" customWidth="1"/>
    <col min="11801" max="12041" width="9" style="159"/>
    <col min="12042" max="12042" width="2.6640625" style="159" customWidth="1"/>
    <col min="12043" max="12043" width="39.33203125" style="159" customWidth="1"/>
    <col min="12044" max="12044" width="4.44140625" style="159" bestFit="1" customWidth="1"/>
    <col min="12045" max="12045" width="6.44140625" style="159" customWidth="1"/>
    <col min="12046" max="12049" width="6.44140625" style="159" bestFit="1" customWidth="1"/>
    <col min="12050" max="12055" width="9" style="159"/>
    <col min="12056" max="12056" width="6.33203125" style="159" customWidth="1"/>
    <col min="12057" max="12297" width="9" style="159"/>
    <col min="12298" max="12298" width="2.6640625" style="159" customWidth="1"/>
    <col min="12299" max="12299" width="39.33203125" style="159" customWidth="1"/>
    <col min="12300" max="12300" width="4.44140625" style="159" bestFit="1" customWidth="1"/>
    <col min="12301" max="12301" width="6.44140625" style="159" customWidth="1"/>
    <col min="12302" max="12305" width="6.44140625" style="159" bestFit="1" customWidth="1"/>
    <col min="12306" max="12311" width="9" style="159"/>
    <col min="12312" max="12312" width="6.33203125" style="159" customWidth="1"/>
    <col min="12313" max="12553" width="9" style="159"/>
    <col min="12554" max="12554" width="2.6640625" style="159" customWidth="1"/>
    <col min="12555" max="12555" width="39.33203125" style="159" customWidth="1"/>
    <col min="12556" max="12556" width="4.44140625" style="159" bestFit="1" customWidth="1"/>
    <col min="12557" max="12557" width="6.44140625" style="159" customWidth="1"/>
    <col min="12558" max="12561" width="6.44140625" style="159" bestFit="1" customWidth="1"/>
    <col min="12562" max="12567" width="9" style="159"/>
    <col min="12568" max="12568" width="6.33203125" style="159" customWidth="1"/>
    <col min="12569" max="12809" width="9" style="159"/>
    <col min="12810" max="12810" width="2.6640625" style="159" customWidth="1"/>
    <col min="12811" max="12811" width="39.33203125" style="159" customWidth="1"/>
    <col min="12812" max="12812" width="4.44140625" style="159" bestFit="1" customWidth="1"/>
    <col min="12813" max="12813" width="6.44140625" style="159" customWidth="1"/>
    <col min="12814" max="12817" width="6.44140625" style="159" bestFit="1" customWidth="1"/>
    <col min="12818" max="12823" width="9" style="159"/>
    <col min="12824" max="12824" width="6.33203125" style="159" customWidth="1"/>
    <col min="12825" max="13065" width="9" style="159"/>
    <col min="13066" max="13066" width="2.6640625" style="159" customWidth="1"/>
    <col min="13067" max="13067" width="39.33203125" style="159" customWidth="1"/>
    <col min="13068" max="13068" width="4.44140625" style="159" bestFit="1" customWidth="1"/>
    <col min="13069" max="13069" width="6.44140625" style="159" customWidth="1"/>
    <col min="13070" max="13073" width="6.44140625" style="159" bestFit="1" customWidth="1"/>
    <col min="13074" max="13079" width="9" style="159"/>
    <col min="13080" max="13080" width="6.33203125" style="159" customWidth="1"/>
    <col min="13081" max="13321" width="9" style="159"/>
    <col min="13322" max="13322" width="2.6640625" style="159" customWidth="1"/>
    <col min="13323" max="13323" width="39.33203125" style="159" customWidth="1"/>
    <col min="13324" max="13324" width="4.44140625" style="159" bestFit="1" customWidth="1"/>
    <col min="13325" max="13325" width="6.44140625" style="159" customWidth="1"/>
    <col min="13326" max="13329" width="6.44140625" style="159" bestFit="1" customWidth="1"/>
    <col min="13330" max="13335" width="9" style="159"/>
    <col min="13336" max="13336" width="6.33203125" style="159" customWidth="1"/>
    <col min="13337" max="13577" width="9" style="159"/>
    <col min="13578" max="13578" width="2.6640625" style="159" customWidth="1"/>
    <col min="13579" max="13579" width="39.33203125" style="159" customWidth="1"/>
    <col min="13580" max="13580" width="4.44140625" style="159" bestFit="1" customWidth="1"/>
    <col min="13581" max="13581" width="6.44140625" style="159" customWidth="1"/>
    <col min="13582" max="13585" width="6.44140625" style="159" bestFit="1" customWidth="1"/>
    <col min="13586" max="13591" width="9" style="159"/>
    <col min="13592" max="13592" width="6.33203125" style="159" customWidth="1"/>
    <col min="13593" max="13833" width="9" style="159"/>
    <col min="13834" max="13834" width="2.6640625" style="159" customWidth="1"/>
    <col min="13835" max="13835" width="39.33203125" style="159" customWidth="1"/>
    <col min="13836" max="13836" width="4.44140625" style="159" bestFit="1" customWidth="1"/>
    <col min="13837" max="13837" width="6.44140625" style="159" customWidth="1"/>
    <col min="13838" max="13841" width="6.44140625" style="159" bestFit="1" customWidth="1"/>
    <col min="13842" max="13847" width="9" style="159"/>
    <col min="13848" max="13848" width="6.33203125" style="159" customWidth="1"/>
    <col min="13849" max="14089" width="9" style="159"/>
    <col min="14090" max="14090" width="2.6640625" style="159" customWidth="1"/>
    <col min="14091" max="14091" width="39.33203125" style="159" customWidth="1"/>
    <col min="14092" max="14092" width="4.44140625" style="159" bestFit="1" customWidth="1"/>
    <col min="14093" max="14093" width="6.44140625" style="159" customWidth="1"/>
    <col min="14094" max="14097" width="6.44140625" style="159" bestFit="1" customWidth="1"/>
    <col min="14098" max="14103" width="9" style="159"/>
    <col min="14104" max="14104" width="6.33203125" style="159" customWidth="1"/>
    <col min="14105" max="14345" width="9" style="159"/>
    <col min="14346" max="14346" width="2.6640625" style="159" customWidth="1"/>
    <col min="14347" max="14347" width="39.33203125" style="159" customWidth="1"/>
    <col min="14348" max="14348" width="4.44140625" style="159" bestFit="1" customWidth="1"/>
    <col min="14349" max="14349" width="6.44140625" style="159" customWidth="1"/>
    <col min="14350" max="14353" width="6.44140625" style="159" bestFit="1" customWidth="1"/>
    <col min="14354" max="14359" width="9" style="159"/>
    <col min="14360" max="14360" width="6.33203125" style="159" customWidth="1"/>
    <col min="14361" max="14601" width="9" style="159"/>
    <col min="14602" max="14602" width="2.6640625" style="159" customWidth="1"/>
    <col min="14603" max="14603" width="39.33203125" style="159" customWidth="1"/>
    <col min="14604" max="14604" width="4.44140625" style="159" bestFit="1" customWidth="1"/>
    <col min="14605" max="14605" width="6.44140625" style="159" customWidth="1"/>
    <col min="14606" max="14609" width="6.44140625" style="159" bestFit="1" customWidth="1"/>
    <col min="14610" max="14615" width="9" style="159"/>
    <col min="14616" max="14616" width="6.33203125" style="159" customWidth="1"/>
    <col min="14617" max="14857" width="9" style="159"/>
    <col min="14858" max="14858" width="2.6640625" style="159" customWidth="1"/>
    <col min="14859" max="14859" width="39.33203125" style="159" customWidth="1"/>
    <col min="14860" max="14860" width="4.44140625" style="159" bestFit="1" customWidth="1"/>
    <col min="14861" max="14861" width="6.44140625" style="159" customWidth="1"/>
    <col min="14862" max="14865" width="6.44140625" style="159" bestFit="1" customWidth="1"/>
    <col min="14866" max="14871" width="9" style="159"/>
    <col min="14872" max="14872" width="6.33203125" style="159" customWidth="1"/>
    <col min="14873" max="15113" width="9" style="159"/>
    <col min="15114" max="15114" width="2.6640625" style="159" customWidth="1"/>
    <col min="15115" max="15115" width="39.33203125" style="159" customWidth="1"/>
    <col min="15116" max="15116" width="4.44140625" style="159" bestFit="1" customWidth="1"/>
    <col min="15117" max="15117" width="6.44140625" style="159" customWidth="1"/>
    <col min="15118" max="15121" width="6.44140625" style="159" bestFit="1" customWidth="1"/>
    <col min="15122" max="15127" width="9" style="159"/>
    <col min="15128" max="15128" width="6.33203125" style="159" customWidth="1"/>
    <col min="15129" max="15369" width="9" style="159"/>
    <col min="15370" max="15370" width="2.6640625" style="159" customWidth="1"/>
    <col min="15371" max="15371" width="39.33203125" style="159" customWidth="1"/>
    <col min="15372" max="15372" width="4.44140625" style="159" bestFit="1" customWidth="1"/>
    <col min="15373" max="15373" width="6.44140625" style="159" customWidth="1"/>
    <col min="15374" max="15377" width="6.44140625" style="159" bestFit="1" customWidth="1"/>
    <col min="15378" max="15383" width="9" style="159"/>
    <col min="15384" max="15384" width="6.33203125" style="159" customWidth="1"/>
    <col min="15385" max="15625" width="9" style="159"/>
    <col min="15626" max="15626" width="2.6640625" style="159" customWidth="1"/>
    <col min="15627" max="15627" width="39.33203125" style="159" customWidth="1"/>
    <col min="15628" max="15628" width="4.44140625" style="159" bestFit="1" customWidth="1"/>
    <col min="15629" max="15629" width="6.44140625" style="159" customWidth="1"/>
    <col min="15630" max="15633" width="6.44140625" style="159" bestFit="1" customWidth="1"/>
    <col min="15634" max="15639" width="9" style="159"/>
    <col min="15640" max="15640" width="6.33203125" style="159" customWidth="1"/>
    <col min="15641" max="15881" width="9" style="159"/>
    <col min="15882" max="15882" width="2.6640625" style="159" customWidth="1"/>
    <col min="15883" max="15883" width="39.33203125" style="159" customWidth="1"/>
    <col min="15884" max="15884" width="4.44140625" style="159" bestFit="1" customWidth="1"/>
    <col min="15885" max="15885" width="6.44140625" style="159" customWidth="1"/>
    <col min="15886" max="15889" width="6.44140625" style="159" bestFit="1" customWidth="1"/>
    <col min="15890" max="15895" width="9" style="159"/>
    <col min="15896" max="15896" width="6.33203125" style="159" customWidth="1"/>
    <col min="15897" max="16137" width="9" style="159"/>
    <col min="16138" max="16138" width="2.6640625" style="159" customWidth="1"/>
    <col min="16139" max="16139" width="39.33203125" style="159" customWidth="1"/>
    <col min="16140" max="16140" width="4.44140625" style="159" bestFit="1" customWidth="1"/>
    <col min="16141" max="16141" width="6.44140625" style="159" customWidth="1"/>
    <col min="16142" max="16145" width="6.44140625" style="159" bestFit="1" customWidth="1"/>
    <col min="16146" max="16151" width="9" style="159"/>
    <col min="16152" max="16152" width="6.33203125" style="159" customWidth="1"/>
    <col min="16153" max="16384" width="9" style="159"/>
  </cols>
  <sheetData>
    <row r="1" spans="2:18" ht="11.25" customHeight="1" x14ac:dyDescent="0.2">
      <c r="B1" s="155"/>
      <c r="C1" s="156"/>
      <c r="D1" s="157"/>
      <c r="E1" s="158"/>
      <c r="F1" s="158"/>
      <c r="G1" s="158"/>
      <c r="J1" s="155"/>
      <c r="K1" s="155"/>
      <c r="L1" s="156"/>
      <c r="M1" s="157"/>
      <c r="N1" s="158"/>
      <c r="O1" s="158"/>
      <c r="P1" s="158"/>
      <c r="Q1" s="158"/>
    </row>
    <row r="2" spans="2:18" ht="11.25" customHeight="1" x14ac:dyDescent="0.2">
      <c r="B2" s="160"/>
      <c r="C2" s="156"/>
      <c r="D2" s="157"/>
      <c r="E2" s="158"/>
      <c r="F2" s="158"/>
      <c r="G2" s="158"/>
      <c r="J2" s="160"/>
      <c r="K2" s="160"/>
      <c r="L2" s="156"/>
      <c r="M2" s="157"/>
      <c r="N2" s="158"/>
      <c r="O2" s="158"/>
      <c r="P2" s="158"/>
      <c r="Q2" s="158"/>
    </row>
    <row r="3" spans="2:18" ht="2.25" customHeight="1" x14ac:dyDescent="0.2">
      <c r="B3" s="155"/>
      <c r="C3" s="156"/>
      <c r="D3" s="157"/>
      <c r="E3" s="158"/>
      <c r="F3" s="158"/>
      <c r="G3" s="158"/>
      <c r="J3" s="155"/>
      <c r="K3" s="155"/>
      <c r="L3" s="156"/>
      <c r="M3" s="157"/>
      <c r="N3" s="158"/>
      <c r="O3" s="158"/>
      <c r="P3" s="158"/>
      <c r="Q3" s="158"/>
    </row>
    <row r="4" spans="2:18" ht="24" customHeight="1" x14ac:dyDescent="0.2">
      <c r="B4" s="862" t="s">
        <v>587</v>
      </c>
      <c r="C4" s="1148" t="s">
        <v>230</v>
      </c>
      <c r="D4" s="1149"/>
      <c r="E4" s="1150"/>
      <c r="F4" s="1151"/>
      <c r="G4" s="1152"/>
      <c r="J4" s="161"/>
      <c r="K4" s="161"/>
      <c r="L4" s="514"/>
      <c r="M4" s="514"/>
      <c r="N4" s="515"/>
      <c r="O4" s="515"/>
      <c r="P4" s="515"/>
      <c r="Q4" s="162"/>
      <c r="R4" s="211"/>
    </row>
    <row r="5" spans="2:18" ht="24" customHeight="1" x14ac:dyDescent="0.2">
      <c r="B5" s="1135" t="s">
        <v>1253</v>
      </c>
      <c r="C5" s="1155" t="s">
        <v>855</v>
      </c>
      <c r="D5" s="1155"/>
      <c r="E5" s="1156"/>
      <c r="F5" s="1156"/>
      <c r="G5" s="1156"/>
      <c r="J5" s="163"/>
      <c r="K5" s="163"/>
      <c r="L5" s="1153"/>
      <c r="M5" s="1153"/>
      <c r="N5" s="1154"/>
      <c r="O5" s="1154"/>
      <c r="P5" s="1154"/>
      <c r="Q5" s="162"/>
      <c r="R5" s="211"/>
    </row>
    <row r="6" spans="2:18" ht="24" customHeight="1" x14ac:dyDescent="0.2">
      <c r="B6" s="862" t="s">
        <v>973</v>
      </c>
      <c r="C6" s="1155" t="s">
        <v>710</v>
      </c>
      <c r="D6" s="1155"/>
      <c r="E6" s="1157"/>
      <c r="F6" s="1158"/>
      <c r="G6" s="1159"/>
      <c r="J6" s="164"/>
      <c r="K6" s="164"/>
      <c r="L6" s="1153"/>
      <c r="M6" s="1153"/>
      <c r="N6" s="1154"/>
      <c r="O6" s="1154"/>
      <c r="P6" s="1154"/>
      <c r="Q6" s="162"/>
      <c r="R6" s="211"/>
    </row>
    <row r="7" spans="2:18" ht="24" customHeight="1" x14ac:dyDescent="0.2">
      <c r="B7" s="165"/>
      <c r="C7" s="1153"/>
      <c r="D7" s="1153"/>
      <c r="E7" s="1154"/>
      <c r="F7" s="1154"/>
      <c r="G7" s="1154"/>
      <c r="J7" s="165"/>
      <c r="K7" s="165"/>
      <c r="L7" s="1153"/>
      <c r="M7" s="1153"/>
      <c r="N7" s="1154"/>
      <c r="O7" s="1154"/>
      <c r="P7" s="1154"/>
      <c r="Q7" s="162"/>
    </row>
    <row r="8" spans="2:18" ht="8.25" customHeight="1" x14ac:dyDescent="0.2">
      <c r="C8" s="156"/>
      <c r="D8" s="157"/>
      <c r="E8" s="158"/>
      <c r="F8" s="158"/>
      <c r="G8" s="158"/>
      <c r="L8" s="156"/>
      <c r="M8" s="157"/>
      <c r="N8" s="158"/>
      <c r="O8" s="158"/>
      <c r="P8" s="158"/>
      <c r="Q8" s="158"/>
    </row>
    <row r="9" spans="2:18" ht="2.25" customHeight="1" x14ac:dyDescent="0.2">
      <c r="B9" s="155"/>
      <c r="C9" s="156"/>
      <c r="D9" s="157"/>
      <c r="E9" s="158"/>
      <c r="F9" s="158"/>
      <c r="G9" s="158"/>
      <c r="J9" s="155"/>
      <c r="K9" s="155"/>
      <c r="L9" s="156"/>
      <c r="M9" s="157"/>
      <c r="N9" s="158"/>
      <c r="O9" s="158"/>
      <c r="P9" s="158"/>
      <c r="Q9" s="158"/>
    </row>
    <row r="10" spans="2:18" ht="15" customHeight="1" thickBot="1" x14ac:dyDescent="0.25">
      <c r="B10" s="167" t="s">
        <v>503</v>
      </c>
      <c r="C10" s="156"/>
      <c r="D10" s="157"/>
      <c r="E10" s="158"/>
      <c r="F10" s="168"/>
      <c r="G10" s="168"/>
      <c r="H10" s="169" t="s">
        <v>289</v>
      </c>
      <c r="J10" s="159"/>
      <c r="K10" s="159"/>
      <c r="L10" s="159"/>
      <c r="M10" s="159"/>
      <c r="N10" s="159"/>
      <c r="O10" s="159"/>
      <c r="P10" s="159"/>
      <c r="Q10" s="159"/>
    </row>
    <row r="11" spans="2:18" ht="13.8" thickBot="1" x14ac:dyDescent="0.25">
      <c r="B11" s="170"/>
      <c r="C11" s="171" t="s">
        <v>232</v>
      </c>
      <c r="D11" s="1036">
        <v>2018</v>
      </c>
      <c r="E11" s="1036">
        <f>+D11+1</f>
        <v>2019</v>
      </c>
      <c r="F11" s="1036">
        <f>$E$11+1</f>
        <v>2020</v>
      </c>
      <c r="G11" s="1036">
        <f>$F$11+1</f>
        <v>2021</v>
      </c>
      <c r="H11" s="1037">
        <f>$G$11+1</f>
        <v>2022</v>
      </c>
      <c r="J11" s="159"/>
      <c r="K11" s="159"/>
      <c r="L11" s="159"/>
      <c r="M11" s="159"/>
      <c r="N11" s="159"/>
      <c r="O11" s="159"/>
      <c r="P11" s="159"/>
      <c r="Q11" s="159"/>
    </row>
    <row r="12" spans="2:18" x14ac:dyDescent="0.2">
      <c r="B12" s="172" t="s">
        <v>279</v>
      </c>
      <c r="C12" s="173"/>
      <c r="D12" s="173"/>
      <c r="E12" s="173"/>
      <c r="F12" s="173"/>
      <c r="G12" s="173"/>
      <c r="H12" s="174"/>
      <c r="J12" s="159"/>
      <c r="K12" s="159"/>
      <c r="L12" s="159"/>
      <c r="M12" s="159"/>
      <c r="N12" s="159"/>
      <c r="O12" s="159"/>
      <c r="P12" s="159"/>
      <c r="Q12" s="159"/>
    </row>
    <row r="13" spans="2:18" x14ac:dyDescent="0.2">
      <c r="B13" s="175" t="s">
        <v>233</v>
      </c>
      <c r="C13" s="176" t="s">
        <v>327</v>
      </c>
      <c r="D13" s="972"/>
      <c r="E13" s="972"/>
      <c r="F13" s="972"/>
      <c r="G13" s="972"/>
      <c r="H13" s="973"/>
      <c r="J13" s="159"/>
      <c r="K13" s="159"/>
      <c r="L13" s="159"/>
      <c r="M13" s="159"/>
      <c r="N13" s="159"/>
      <c r="O13" s="159"/>
      <c r="P13" s="159"/>
      <c r="Q13" s="159"/>
    </row>
    <row r="14" spans="2:18" x14ac:dyDescent="0.2">
      <c r="B14" s="175" t="s">
        <v>281</v>
      </c>
      <c r="C14" s="176"/>
      <c r="D14" s="972"/>
      <c r="E14" s="972"/>
      <c r="F14" s="972"/>
      <c r="G14" s="972"/>
      <c r="H14" s="973"/>
      <c r="J14" s="159"/>
      <c r="K14" s="159"/>
      <c r="L14" s="159"/>
      <c r="M14" s="159"/>
      <c r="N14" s="159"/>
      <c r="O14" s="159"/>
      <c r="P14" s="159"/>
      <c r="Q14" s="159"/>
    </row>
    <row r="15" spans="2:18" x14ac:dyDescent="0.2">
      <c r="B15" s="177" t="s">
        <v>283</v>
      </c>
      <c r="C15" s="178"/>
      <c r="D15" s="972"/>
      <c r="E15" s="972"/>
      <c r="F15" s="972"/>
      <c r="G15" s="972"/>
      <c r="H15" s="973"/>
      <c r="J15" s="159"/>
      <c r="K15" s="159"/>
      <c r="L15" s="159"/>
      <c r="M15" s="159"/>
      <c r="N15" s="159"/>
      <c r="O15" s="159"/>
      <c r="P15" s="159"/>
      <c r="Q15" s="159"/>
    </row>
    <row r="16" spans="2:18" x14ac:dyDescent="0.2">
      <c r="B16" s="179" t="s">
        <v>280</v>
      </c>
      <c r="C16" s="180"/>
      <c r="D16" s="180"/>
      <c r="E16" s="180"/>
      <c r="F16" s="180"/>
      <c r="G16" s="180"/>
      <c r="H16" s="181"/>
      <c r="J16" s="159"/>
      <c r="K16" s="159"/>
      <c r="L16" s="159"/>
      <c r="M16" s="159"/>
      <c r="N16" s="159"/>
      <c r="O16" s="159"/>
      <c r="P16" s="159"/>
      <c r="Q16" s="159"/>
    </row>
    <row r="17" spans="2:17" x14ac:dyDescent="0.2">
      <c r="B17" s="175" t="s">
        <v>234</v>
      </c>
      <c r="C17" s="176" t="s">
        <v>329</v>
      </c>
      <c r="D17" s="972"/>
      <c r="E17" s="972"/>
      <c r="F17" s="972"/>
      <c r="G17" s="972"/>
      <c r="H17" s="973"/>
      <c r="J17" s="159"/>
      <c r="K17" s="159"/>
      <c r="L17" s="159"/>
      <c r="M17" s="159"/>
      <c r="N17" s="159"/>
      <c r="O17" s="159"/>
      <c r="P17" s="159"/>
      <c r="Q17" s="159"/>
    </row>
    <row r="18" spans="2:17" x14ac:dyDescent="0.2">
      <c r="B18" s="175" t="s">
        <v>282</v>
      </c>
      <c r="C18" s="182"/>
      <c r="D18" s="972"/>
      <c r="E18" s="972"/>
      <c r="F18" s="972"/>
      <c r="G18" s="972"/>
      <c r="H18" s="973"/>
      <c r="J18" s="159"/>
      <c r="K18" s="159"/>
      <c r="L18" s="159"/>
      <c r="M18" s="159"/>
      <c r="N18" s="159"/>
      <c r="O18" s="159"/>
      <c r="P18" s="159"/>
      <c r="Q18" s="159"/>
    </row>
    <row r="19" spans="2:17" x14ac:dyDescent="0.2">
      <c r="B19" s="175" t="s">
        <v>291</v>
      </c>
      <c r="C19" s="212"/>
      <c r="D19" s="972"/>
      <c r="E19" s="972"/>
      <c r="F19" s="972"/>
      <c r="G19" s="972"/>
      <c r="H19" s="973"/>
      <c r="J19" s="159"/>
      <c r="K19" s="159"/>
      <c r="L19" s="159"/>
      <c r="M19" s="159"/>
      <c r="N19" s="159"/>
      <c r="O19" s="159"/>
      <c r="P19" s="159"/>
      <c r="Q19" s="159"/>
    </row>
    <row r="20" spans="2:17" x14ac:dyDescent="0.2">
      <c r="B20" s="183" t="s">
        <v>1250</v>
      </c>
      <c r="C20" s="184" t="s">
        <v>326</v>
      </c>
      <c r="D20" s="185">
        <f t="shared" ref="D20:G20" si="0">IFERROR(D14+D15,"－")</f>
        <v>0</v>
      </c>
      <c r="E20" s="185">
        <f t="shared" si="0"/>
        <v>0</v>
      </c>
      <c r="F20" s="185">
        <f t="shared" si="0"/>
        <v>0</v>
      </c>
      <c r="G20" s="185">
        <f t="shared" si="0"/>
        <v>0</v>
      </c>
      <c r="H20" s="186">
        <f>IFERROR(H14+H15,"－")</f>
        <v>0</v>
      </c>
      <c r="J20" s="159"/>
      <c r="K20" s="159"/>
      <c r="L20" s="159"/>
      <c r="M20" s="159"/>
      <c r="N20" s="159"/>
      <c r="O20" s="159"/>
      <c r="P20" s="159"/>
      <c r="Q20" s="159"/>
    </row>
    <row r="21" spans="2:17" x14ac:dyDescent="0.2">
      <c r="B21" s="218" t="s">
        <v>292</v>
      </c>
      <c r="C21" s="583" t="s">
        <v>125</v>
      </c>
      <c r="D21" s="584">
        <f t="shared" ref="D21:G21" si="1">D18+D19</f>
        <v>0</v>
      </c>
      <c r="E21" s="584">
        <f t="shared" si="1"/>
        <v>0</v>
      </c>
      <c r="F21" s="584">
        <f t="shared" si="1"/>
        <v>0</v>
      </c>
      <c r="G21" s="584">
        <f t="shared" si="1"/>
        <v>0</v>
      </c>
      <c r="H21" s="585">
        <f>H18+H19</f>
        <v>0</v>
      </c>
      <c r="J21" s="159"/>
      <c r="K21" s="159"/>
      <c r="L21" s="159"/>
      <c r="M21" s="159"/>
      <c r="N21" s="159"/>
      <c r="O21" s="159"/>
      <c r="P21" s="159"/>
      <c r="Q21" s="159"/>
    </row>
    <row r="22" spans="2:17" ht="13.8" thickBot="1" x14ac:dyDescent="0.25">
      <c r="B22" s="187" t="s">
        <v>566</v>
      </c>
      <c r="C22" s="188" t="s">
        <v>331</v>
      </c>
      <c r="D22" s="586">
        <f t="shared" ref="D22:G22" si="2">D20-D21</f>
        <v>0</v>
      </c>
      <c r="E22" s="586">
        <f t="shared" si="2"/>
        <v>0</v>
      </c>
      <c r="F22" s="586">
        <f t="shared" si="2"/>
        <v>0</v>
      </c>
      <c r="G22" s="586">
        <f t="shared" si="2"/>
        <v>0</v>
      </c>
      <c r="H22" s="587">
        <f>H20-H21</f>
        <v>0</v>
      </c>
      <c r="J22" s="159"/>
      <c r="K22" s="159"/>
      <c r="L22" s="159"/>
      <c r="M22" s="159"/>
      <c r="N22" s="159"/>
      <c r="O22" s="159"/>
      <c r="P22" s="159"/>
      <c r="Q22" s="159"/>
    </row>
    <row r="23" spans="2:17" x14ac:dyDescent="0.2">
      <c r="B23" s="163"/>
      <c r="C23" s="216"/>
      <c r="D23" s="217"/>
      <c r="E23" s="217"/>
      <c r="F23" s="217"/>
      <c r="G23" s="217"/>
      <c r="H23" s="217"/>
      <c r="J23" s="159"/>
      <c r="K23" s="159"/>
      <c r="L23" s="159"/>
      <c r="M23" s="159"/>
      <c r="N23" s="159"/>
      <c r="O23" s="159"/>
      <c r="P23" s="159"/>
      <c r="Q23" s="159"/>
    </row>
    <row r="24" spans="2:17" ht="14.25" customHeight="1" thickBot="1" x14ac:dyDescent="0.25">
      <c r="B24" s="167" t="s">
        <v>504</v>
      </c>
      <c r="C24" s="191"/>
      <c r="D24" s="191"/>
      <c r="E24" s="191"/>
      <c r="F24" s="191"/>
      <c r="G24" s="159"/>
      <c r="H24" s="169" t="s">
        <v>289</v>
      </c>
      <c r="J24" s="159"/>
      <c r="K24" s="159"/>
      <c r="L24" s="159"/>
      <c r="M24" s="159"/>
      <c r="N24" s="159"/>
      <c r="O24" s="159"/>
      <c r="P24" s="159"/>
      <c r="Q24" s="159"/>
    </row>
    <row r="25" spans="2:17" ht="13.5" customHeight="1" thickBot="1" x14ac:dyDescent="0.25">
      <c r="B25" s="192"/>
      <c r="C25" s="171" t="s">
        <v>232</v>
      </c>
      <c r="D25" s="1036">
        <f>$D$11</f>
        <v>2018</v>
      </c>
      <c r="E25" s="1036">
        <f>D25+1</f>
        <v>2019</v>
      </c>
      <c r="F25" s="1036">
        <f t="shared" ref="F25:H25" si="3">E25+1</f>
        <v>2020</v>
      </c>
      <c r="G25" s="1036">
        <f t="shared" si="3"/>
        <v>2021</v>
      </c>
      <c r="H25" s="1037">
        <f t="shared" si="3"/>
        <v>2022</v>
      </c>
      <c r="J25" s="159"/>
      <c r="K25" s="159"/>
      <c r="L25" s="159"/>
      <c r="M25" s="159"/>
      <c r="N25" s="159"/>
      <c r="O25" s="159"/>
      <c r="P25" s="159"/>
      <c r="Q25" s="159"/>
    </row>
    <row r="26" spans="2:17" ht="13.5" customHeight="1" x14ac:dyDescent="0.2">
      <c r="B26" s="172" t="s">
        <v>302</v>
      </c>
      <c r="C26" s="173"/>
      <c r="D26" s="173"/>
      <c r="E26" s="173"/>
      <c r="F26" s="173"/>
      <c r="G26" s="173"/>
      <c r="H26" s="174"/>
      <c r="J26" s="159"/>
      <c r="K26" s="159"/>
      <c r="L26" s="159"/>
      <c r="M26" s="159"/>
      <c r="N26" s="159"/>
      <c r="O26" s="159"/>
      <c r="P26" s="159"/>
      <c r="Q26" s="159"/>
    </row>
    <row r="27" spans="2:17" ht="13.5" customHeight="1" x14ac:dyDescent="0.2">
      <c r="B27" s="175" t="s">
        <v>237</v>
      </c>
      <c r="C27" s="176"/>
      <c r="D27" s="972"/>
      <c r="E27" s="972"/>
      <c r="F27" s="972"/>
      <c r="G27" s="972"/>
      <c r="H27" s="973"/>
      <c r="J27" s="159"/>
      <c r="K27" s="159"/>
      <c r="L27" s="159"/>
      <c r="M27" s="159"/>
      <c r="N27" s="159"/>
      <c r="O27" s="159"/>
      <c r="P27" s="159"/>
      <c r="Q27" s="159"/>
    </row>
    <row r="28" spans="2:17" ht="13.5" customHeight="1" x14ac:dyDescent="0.2">
      <c r="B28" s="175" t="s">
        <v>238</v>
      </c>
      <c r="C28" s="176"/>
      <c r="D28" s="972"/>
      <c r="E28" s="972"/>
      <c r="F28" s="972"/>
      <c r="G28" s="972"/>
      <c r="H28" s="973"/>
      <c r="J28" s="159"/>
      <c r="K28" s="159"/>
      <c r="L28" s="159"/>
      <c r="M28" s="159"/>
      <c r="N28" s="159"/>
      <c r="O28" s="159"/>
      <c r="P28" s="159"/>
      <c r="Q28" s="159"/>
    </row>
    <row r="29" spans="2:17" ht="13.5" customHeight="1" x14ac:dyDescent="0.2">
      <c r="B29" s="374" t="s">
        <v>293</v>
      </c>
      <c r="C29" s="213"/>
      <c r="D29" s="996">
        <f t="shared" ref="D29:G29" si="4">D30+D31</f>
        <v>0</v>
      </c>
      <c r="E29" s="996">
        <f t="shared" si="4"/>
        <v>0</v>
      </c>
      <c r="F29" s="996">
        <f t="shared" si="4"/>
        <v>0</v>
      </c>
      <c r="G29" s="996">
        <f t="shared" si="4"/>
        <v>0</v>
      </c>
      <c r="H29" s="997">
        <f t="shared" ref="H29" si="5">H30+H31</f>
        <v>0</v>
      </c>
      <c r="J29" s="159"/>
      <c r="K29" s="159"/>
      <c r="L29" s="159"/>
      <c r="M29" s="159"/>
      <c r="N29" s="159"/>
      <c r="O29" s="159"/>
      <c r="P29" s="159"/>
      <c r="Q29" s="159"/>
    </row>
    <row r="30" spans="2:17" ht="14.25" customHeight="1" x14ac:dyDescent="0.2">
      <c r="B30" s="215" t="s">
        <v>1076</v>
      </c>
      <c r="C30" s="198"/>
      <c r="D30" s="972"/>
      <c r="E30" s="972"/>
      <c r="F30" s="972"/>
      <c r="G30" s="972"/>
      <c r="H30" s="973"/>
      <c r="I30" s="193"/>
      <c r="J30" s="159"/>
      <c r="K30" s="159"/>
      <c r="L30" s="159"/>
      <c r="M30" s="159"/>
      <c r="N30" s="159"/>
      <c r="O30" s="159"/>
      <c r="P30" s="159"/>
      <c r="Q30" s="159"/>
    </row>
    <row r="31" spans="2:17" x14ac:dyDescent="0.2">
      <c r="B31" s="215" t="s">
        <v>1077</v>
      </c>
      <c r="C31" s="198"/>
      <c r="D31" s="972"/>
      <c r="E31" s="972"/>
      <c r="F31" s="972"/>
      <c r="G31" s="972"/>
      <c r="H31" s="973"/>
      <c r="I31" s="193"/>
      <c r="J31" s="159"/>
      <c r="K31" s="159"/>
      <c r="L31" s="159"/>
      <c r="M31" s="159"/>
      <c r="N31" s="159"/>
      <c r="O31" s="159"/>
      <c r="P31" s="159"/>
      <c r="Q31" s="159"/>
    </row>
    <row r="32" spans="2:17" x14ac:dyDescent="0.2">
      <c r="B32" s="215" t="s">
        <v>284</v>
      </c>
      <c r="C32" s="198"/>
      <c r="D32" s="974"/>
      <c r="E32" s="974"/>
      <c r="F32" s="974"/>
      <c r="G32" s="974"/>
      <c r="H32" s="975"/>
      <c r="J32" s="159"/>
      <c r="K32" s="159"/>
      <c r="L32" s="159"/>
      <c r="M32" s="159"/>
      <c r="N32" s="159"/>
      <c r="O32" s="159"/>
      <c r="P32" s="159"/>
      <c r="Q32" s="159"/>
    </row>
    <row r="33" spans="2:17" x14ac:dyDescent="0.2">
      <c r="B33" s="175" t="s">
        <v>285</v>
      </c>
      <c r="C33" s="176"/>
      <c r="D33" s="972"/>
      <c r="E33" s="972"/>
      <c r="F33" s="972"/>
      <c r="G33" s="972"/>
      <c r="H33" s="973"/>
      <c r="J33" s="159"/>
      <c r="K33" s="159"/>
      <c r="L33" s="159"/>
      <c r="M33" s="159"/>
      <c r="N33" s="159"/>
      <c r="O33" s="159"/>
      <c r="P33" s="159"/>
      <c r="Q33" s="159"/>
    </row>
    <row r="34" spans="2:17" x14ac:dyDescent="0.2">
      <c r="B34" s="175" t="s">
        <v>286</v>
      </c>
      <c r="C34" s="176"/>
      <c r="D34" s="972"/>
      <c r="E34" s="972"/>
      <c r="F34" s="972"/>
      <c r="G34" s="972"/>
      <c r="H34" s="973"/>
      <c r="J34" s="159"/>
      <c r="K34" s="159"/>
      <c r="L34" s="159"/>
      <c r="M34" s="159"/>
      <c r="N34" s="159"/>
      <c r="O34" s="159"/>
      <c r="P34" s="159"/>
      <c r="Q34" s="159"/>
    </row>
    <row r="35" spans="2:17" x14ac:dyDescent="0.2">
      <c r="B35" s="179" t="s">
        <v>303</v>
      </c>
      <c r="C35" s="1002"/>
      <c r="D35" s="225"/>
      <c r="E35" s="225"/>
      <c r="F35" s="225"/>
      <c r="G35" s="225"/>
      <c r="H35" s="226"/>
      <c r="J35" s="159"/>
      <c r="K35" s="159"/>
      <c r="L35" s="159"/>
      <c r="M35" s="159"/>
      <c r="N35" s="159"/>
      <c r="O35" s="159"/>
      <c r="P35" s="159"/>
      <c r="Q35" s="159"/>
    </row>
    <row r="36" spans="2:17" ht="13.5" customHeight="1" x14ac:dyDescent="0.2">
      <c r="B36" s="175" t="s">
        <v>240</v>
      </c>
      <c r="C36" s="176"/>
      <c r="D36" s="972"/>
      <c r="E36" s="972"/>
      <c r="F36" s="972"/>
      <c r="G36" s="972"/>
      <c r="H36" s="973"/>
      <c r="J36" s="159"/>
      <c r="K36" s="159"/>
      <c r="L36" s="159"/>
      <c r="M36" s="159"/>
      <c r="N36" s="159"/>
      <c r="O36" s="159"/>
      <c r="P36" s="159"/>
      <c r="Q36" s="159"/>
    </row>
    <row r="37" spans="2:17" ht="13.5" customHeight="1" x14ac:dyDescent="0.2">
      <c r="B37" s="175" t="s">
        <v>241</v>
      </c>
      <c r="C37" s="176"/>
      <c r="D37" s="972"/>
      <c r="E37" s="972"/>
      <c r="F37" s="972"/>
      <c r="G37" s="972"/>
      <c r="H37" s="973"/>
      <c r="J37" s="159"/>
      <c r="K37" s="159"/>
      <c r="L37" s="159"/>
      <c r="M37" s="159"/>
      <c r="N37" s="159"/>
      <c r="O37" s="159"/>
      <c r="P37" s="159"/>
      <c r="Q37" s="159"/>
    </row>
    <row r="38" spans="2:17" ht="13.5" customHeight="1" x14ac:dyDescent="0.2">
      <c r="B38" s="175" t="s">
        <v>242</v>
      </c>
      <c r="C38" s="176"/>
      <c r="D38" s="972"/>
      <c r="E38" s="972"/>
      <c r="F38" s="972"/>
      <c r="G38" s="972"/>
      <c r="H38" s="973"/>
      <c r="J38" s="159"/>
      <c r="K38" s="159"/>
      <c r="L38" s="159"/>
      <c r="M38" s="159"/>
      <c r="N38" s="159"/>
      <c r="O38" s="159"/>
      <c r="P38" s="159"/>
      <c r="Q38" s="159"/>
    </row>
    <row r="39" spans="2:17" ht="13.5" customHeight="1" x14ac:dyDescent="0.2">
      <c r="B39" s="214" t="s">
        <v>304</v>
      </c>
      <c r="C39" s="1002"/>
      <c r="D39" s="225"/>
      <c r="E39" s="225"/>
      <c r="F39" s="225"/>
      <c r="G39" s="225"/>
      <c r="H39" s="226"/>
      <c r="J39" s="159"/>
      <c r="K39" s="159"/>
      <c r="L39" s="159"/>
      <c r="M39" s="159"/>
      <c r="N39" s="159"/>
      <c r="O39" s="159"/>
      <c r="P39" s="159"/>
      <c r="Q39" s="159"/>
    </row>
    <row r="40" spans="2:17" ht="13.5" customHeight="1" x14ac:dyDescent="0.2">
      <c r="B40" s="215" t="s">
        <v>294</v>
      </c>
      <c r="C40" s="198"/>
      <c r="D40" s="976"/>
      <c r="E40" s="976"/>
      <c r="F40" s="976"/>
      <c r="G40" s="976"/>
      <c r="H40" s="977"/>
      <c r="J40" s="159"/>
      <c r="K40" s="159"/>
      <c r="L40" s="159"/>
      <c r="M40" s="159"/>
      <c r="N40" s="159"/>
      <c r="O40" s="159"/>
      <c r="P40" s="159"/>
      <c r="Q40" s="159"/>
    </row>
    <row r="41" spans="2:17" ht="13.5" customHeight="1" x14ac:dyDescent="0.2">
      <c r="B41" s="183" t="s">
        <v>287</v>
      </c>
      <c r="C41" s="184" t="s">
        <v>873</v>
      </c>
      <c r="D41" s="185">
        <f t="shared" ref="D41:G41" si="6">D27+D28+D29+D32+D33+D34</f>
        <v>0</v>
      </c>
      <c r="E41" s="185">
        <f t="shared" si="6"/>
        <v>0</v>
      </c>
      <c r="F41" s="185">
        <f t="shared" si="6"/>
        <v>0</v>
      </c>
      <c r="G41" s="185">
        <f t="shared" si="6"/>
        <v>0</v>
      </c>
      <c r="H41" s="186">
        <f>H27+H28+H29+H32+H33+H34</f>
        <v>0</v>
      </c>
      <c r="J41" s="159"/>
      <c r="K41" s="159"/>
      <c r="L41" s="159"/>
      <c r="M41" s="159"/>
      <c r="N41" s="159"/>
      <c r="O41" s="159"/>
      <c r="P41" s="159"/>
      <c r="Q41" s="159"/>
    </row>
    <row r="42" spans="2:17" ht="13.5" customHeight="1" x14ac:dyDescent="0.2">
      <c r="B42" s="218" t="s">
        <v>288</v>
      </c>
      <c r="C42" s="207" t="s">
        <v>874</v>
      </c>
      <c r="D42" s="194">
        <f t="shared" ref="D42:G42" si="7">SUM(D36:D38)</f>
        <v>0</v>
      </c>
      <c r="E42" s="194">
        <f t="shared" si="7"/>
        <v>0</v>
      </c>
      <c r="F42" s="194">
        <f t="shared" si="7"/>
        <v>0</v>
      </c>
      <c r="G42" s="194">
        <f t="shared" si="7"/>
        <v>0</v>
      </c>
      <c r="H42" s="195">
        <f>SUM(H36:H38)</f>
        <v>0</v>
      </c>
      <c r="J42" s="159"/>
      <c r="K42" s="159"/>
      <c r="L42" s="159"/>
      <c r="M42" s="159"/>
      <c r="N42" s="159"/>
      <c r="O42" s="159"/>
      <c r="P42" s="159"/>
      <c r="Q42" s="159"/>
    </row>
    <row r="43" spans="2:17" ht="13.5" customHeight="1" x14ac:dyDescent="0.2">
      <c r="B43" s="218" t="s">
        <v>290</v>
      </c>
      <c r="C43" s="583" t="s">
        <v>875</v>
      </c>
      <c r="D43" s="588">
        <f t="shared" ref="D43:G43" si="8">D40</f>
        <v>0</v>
      </c>
      <c r="E43" s="588">
        <f t="shared" si="8"/>
        <v>0</v>
      </c>
      <c r="F43" s="588">
        <f t="shared" si="8"/>
        <v>0</v>
      </c>
      <c r="G43" s="588">
        <f t="shared" si="8"/>
        <v>0</v>
      </c>
      <c r="H43" s="589">
        <f>H40</f>
        <v>0</v>
      </c>
      <c r="J43" s="159"/>
      <c r="K43" s="159"/>
      <c r="L43" s="159"/>
      <c r="M43" s="159"/>
      <c r="N43" s="159"/>
      <c r="O43" s="159"/>
      <c r="P43" s="159"/>
      <c r="Q43" s="159"/>
    </row>
    <row r="44" spans="2:17" ht="13.5" customHeight="1" thickBot="1" x14ac:dyDescent="0.25">
      <c r="B44" s="187" t="s">
        <v>36</v>
      </c>
      <c r="C44" s="188" t="s">
        <v>876</v>
      </c>
      <c r="D44" s="586">
        <f t="shared" ref="D44:G44" si="9">D41-D42+D43</f>
        <v>0</v>
      </c>
      <c r="E44" s="586">
        <f t="shared" si="9"/>
        <v>0</v>
      </c>
      <c r="F44" s="586">
        <f t="shared" si="9"/>
        <v>0</v>
      </c>
      <c r="G44" s="586">
        <f t="shared" si="9"/>
        <v>0</v>
      </c>
      <c r="H44" s="587">
        <f>H41-H42+H43</f>
        <v>0</v>
      </c>
      <c r="J44" s="159"/>
      <c r="K44" s="159"/>
      <c r="L44" s="159"/>
      <c r="M44" s="159"/>
      <c r="N44" s="159"/>
      <c r="O44" s="159"/>
      <c r="P44" s="159"/>
      <c r="Q44" s="159"/>
    </row>
    <row r="45" spans="2:17" ht="13.5" customHeight="1" x14ac:dyDescent="0.2">
      <c r="B45" s="163"/>
      <c r="C45" s="216"/>
      <c r="D45" s="217"/>
      <c r="E45" s="217"/>
      <c r="F45" s="217"/>
      <c r="G45" s="217"/>
      <c r="H45" s="217"/>
      <c r="J45" s="159"/>
      <c r="K45" s="159"/>
      <c r="L45" s="159"/>
      <c r="M45" s="159"/>
      <c r="N45" s="159"/>
      <c r="O45" s="159"/>
      <c r="P45" s="159"/>
      <c r="Q45" s="159"/>
    </row>
    <row r="46" spans="2:17" ht="13.5" customHeight="1" thickBot="1" x14ac:dyDescent="0.25">
      <c r="B46" s="167" t="s">
        <v>505</v>
      </c>
      <c r="C46" s="191"/>
      <c r="D46" s="191"/>
      <c r="E46" s="191"/>
      <c r="F46" s="191"/>
      <c r="G46" s="159"/>
      <c r="H46" s="169" t="s">
        <v>289</v>
      </c>
      <c r="J46" s="159"/>
      <c r="K46" s="159"/>
      <c r="L46" s="159"/>
      <c r="M46" s="159"/>
      <c r="N46" s="159"/>
      <c r="O46" s="159"/>
      <c r="P46" s="159"/>
      <c r="Q46" s="159"/>
    </row>
    <row r="47" spans="2:17" ht="13.5" customHeight="1" thickBot="1" x14ac:dyDescent="0.25">
      <c r="B47" s="170"/>
      <c r="C47" s="171" t="s">
        <v>232</v>
      </c>
      <c r="D47" s="1036">
        <f>$D$11</f>
        <v>2018</v>
      </c>
      <c r="E47" s="1036">
        <f>D47+1</f>
        <v>2019</v>
      </c>
      <c r="F47" s="1036">
        <f t="shared" ref="F47" si="10">E47+1</f>
        <v>2020</v>
      </c>
      <c r="G47" s="1036">
        <f t="shared" ref="G47" si="11">F47+1</f>
        <v>2021</v>
      </c>
      <c r="H47" s="1037">
        <f t="shared" ref="H47" si="12">G47+1</f>
        <v>2022</v>
      </c>
      <c r="J47" s="159"/>
      <c r="K47" s="159"/>
      <c r="L47" s="159"/>
      <c r="M47" s="159"/>
      <c r="N47" s="159"/>
      <c r="O47" s="159"/>
      <c r="P47" s="159"/>
      <c r="Q47" s="159"/>
    </row>
    <row r="48" spans="2:17" ht="13.5" customHeight="1" x14ac:dyDescent="0.2">
      <c r="B48" s="228" t="s">
        <v>243</v>
      </c>
      <c r="C48" s="229"/>
      <c r="D48" s="229"/>
      <c r="E48" s="229"/>
      <c r="F48" s="229"/>
      <c r="G48" s="229"/>
      <c r="H48" s="230"/>
      <c r="J48" s="159"/>
      <c r="K48" s="159"/>
      <c r="L48" s="159"/>
      <c r="M48" s="159"/>
      <c r="N48" s="159"/>
      <c r="O48" s="159"/>
      <c r="P48" s="159"/>
      <c r="Q48" s="159"/>
    </row>
    <row r="49" spans="2:17" ht="13.5" customHeight="1" x14ac:dyDescent="0.2">
      <c r="B49" s="221" t="s">
        <v>298</v>
      </c>
      <c r="C49" s="222"/>
      <c r="D49" s="222"/>
      <c r="E49" s="222"/>
      <c r="F49" s="222"/>
      <c r="G49" s="222"/>
      <c r="H49" s="223"/>
      <c r="J49" s="159"/>
      <c r="K49" s="159"/>
      <c r="L49" s="159"/>
      <c r="M49" s="159"/>
      <c r="N49" s="159"/>
      <c r="O49" s="159"/>
      <c r="P49" s="159"/>
      <c r="Q49" s="159"/>
    </row>
    <row r="50" spans="2:17" ht="13.5" customHeight="1" x14ac:dyDescent="0.2">
      <c r="B50" s="196" t="s">
        <v>244</v>
      </c>
      <c r="C50" s="197"/>
      <c r="D50" s="972"/>
      <c r="E50" s="972"/>
      <c r="F50" s="972"/>
      <c r="G50" s="972"/>
      <c r="H50" s="973"/>
      <c r="J50" s="159"/>
      <c r="K50" s="159"/>
      <c r="L50" s="159"/>
      <c r="M50" s="159"/>
      <c r="N50" s="159"/>
      <c r="O50" s="159"/>
      <c r="P50" s="159"/>
      <c r="Q50" s="159"/>
    </row>
    <row r="51" spans="2:17" ht="13.5" customHeight="1" x14ac:dyDescent="0.2">
      <c r="B51" s="196" t="s">
        <v>245</v>
      </c>
      <c r="C51" s="197"/>
      <c r="D51" s="972"/>
      <c r="E51" s="972"/>
      <c r="F51" s="972"/>
      <c r="G51" s="972"/>
      <c r="H51" s="973"/>
      <c r="J51" s="159"/>
      <c r="K51" s="159"/>
      <c r="L51" s="159"/>
      <c r="M51" s="159"/>
      <c r="N51" s="159"/>
      <c r="O51" s="159"/>
      <c r="P51" s="159"/>
      <c r="Q51" s="159"/>
    </row>
    <row r="52" spans="2:17" ht="13.5" customHeight="1" x14ac:dyDescent="0.2">
      <c r="B52" s="196" t="s">
        <v>247</v>
      </c>
      <c r="C52" s="197"/>
      <c r="D52" s="972"/>
      <c r="E52" s="972"/>
      <c r="F52" s="972"/>
      <c r="G52" s="972"/>
      <c r="H52" s="973"/>
      <c r="J52" s="159"/>
      <c r="K52" s="159"/>
      <c r="L52" s="159"/>
      <c r="M52" s="159"/>
      <c r="N52" s="159"/>
      <c r="O52" s="159"/>
      <c r="P52" s="159"/>
      <c r="Q52" s="159"/>
    </row>
    <row r="53" spans="2:17" ht="13.5" customHeight="1" x14ac:dyDescent="0.2">
      <c r="B53" s="196" t="s">
        <v>295</v>
      </c>
      <c r="C53" s="197"/>
      <c r="D53" s="972"/>
      <c r="E53" s="972"/>
      <c r="F53" s="972"/>
      <c r="G53" s="972"/>
      <c r="H53" s="973"/>
      <c r="J53" s="159"/>
      <c r="K53" s="159"/>
      <c r="L53" s="159"/>
      <c r="M53" s="159"/>
      <c r="N53" s="159"/>
      <c r="O53" s="159"/>
      <c r="P53" s="159"/>
      <c r="Q53" s="159"/>
    </row>
    <row r="54" spans="2:17" ht="13.5" customHeight="1" x14ac:dyDescent="0.2">
      <c r="B54" s="196" t="s">
        <v>248</v>
      </c>
      <c r="C54" s="197"/>
      <c r="D54" s="972"/>
      <c r="E54" s="972"/>
      <c r="F54" s="972"/>
      <c r="G54" s="972"/>
      <c r="H54" s="973"/>
      <c r="J54" s="159"/>
      <c r="K54" s="159"/>
      <c r="L54" s="159"/>
      <c r="M54" s="159"/>
      <c r="N54" s="159"/>
      <c r="O54" s="159"/>
      <c r="P54" s="159"/>
      <c r="Q54" s="159"/>
    </row>
    <row r="55" spans="2:17" x14ac:dyDescent="0.2">
      <c r="B55" s="196" t="s">
        <v>586</v>
      </c>
      <c r="C55" s="197"/>
      <c r="D55" s="972"/>
      <c r="E55" s="972"/>
      <c r="F55" s="972"/>
      <c r="G55" s="972"/>
      <c r="H55" s="973"/>
      <c r="J55" s="159"/>
      <c r="K55" s="159"/>
      <c r="L55" s="159"/>
      <c r="M55" s="159"/>
      <c r="N55" s="159"/>
      <c r="O55" s="159"/>
      <c r="P55" s="159"/>
      <c r="Q55" s="159"/>
    </row>
    <row r="56" spans="2:17" x14ac:dyDescent="0.2">
      <c r="B56" s="221" t="s">
        <v>299</v>
      </c>
      <c r="C56" s="224"/>
      <c r="D56" s="225"/>
      <c r="E56" s="225"/>
      <c r="F56" s="225"/>
      <c r="G56" s="225"/>
      <c r="H56" s="226"/>
      <c r="J56" s="159"/>
      <c r="K56" s="159"/>
      <c r="L56" s="159"/>
      <c r="M56" s="159"/>
      <c r="N56" s="159"/>
      <c r="O56" s="159"/>
      <c r="P56" s="159"/>
      <c r="Q56" s="159"/>
    </row>
    <row r="57" spans="2:17" x14ac:dyDescent="0.2">
      <c r="B57" s="196" t="s">
        <v>296</v>
      </c>
      <c r="C57" s="198"/>
      <c r="D57" s="972"/>
      <c r="E57" s="972"/>
      <c r="F57" s="972"/>
      <c r="G57" s="972"/>
      <c r="H57" s="973"/>
      <c r="J57" s="159"/>
      <c r="K57" s="159"/>
      <c r="L57" s="159"/>
      <c r="M57" s="159"/>
      <c r="N57" s="159"/>
      <c r="O57" s="159"/>
      <c r="P57" s="159"/>
      <c r="Q57" s="159"/>
    </row>
    <row r="58" spans="2:17" x14ac:dyDescent="0.2">
      <c r="B58" s="196" t="s">
        <v>297</v>
      </c>
      <c r="C58" s="198"/>
      <c r="D58" s="972"/>
      <c r="E58" s="972"/>
      <c r="F58" s="972"/>
      <c r="G58" s="972"/>
      <c r="H58" s="973"/>
      <c r="J58" s="159"/>
      <c r="K58" s="159"/>
      <c r="L58" s="159"/>
      <c r="M58" s="159"/>
      <c r="N58" s="159"/>
      <c r="O58" s="159"/>
      <c r="P58" s="159"/>
      <c r="Q58" s="159"/>
    </row>
    <row r="59" spans="2:17" x14ac:dyDescent="0.2">
      <c r="B59" s="196" t="s">
        <v>250</v>
      </c>
      <c r="C59" s="198"/>
      <c r="D59" s="972"/>
      <c r="E59" s="972"/>
      <c r="F59" s="972"/>
      <c r="G59" s="972"/>
      <c r="H59" s="973"/>
      <c r="J59" s="159"/>
      <c r="K59" s="159"/>
      <c r="L59" s="159"/>
      <c r="M59" s="159"/>
      <c r="N59" s="159"/>
      <c r="O59" s="159"/>
      <c r="P59" s="159"/>
      <c r="Q59" s="159"/>
    </row>
    <row r="60" spans="2:17" x14ac:dyDescent="0.2">
      <c r="B60" s="196" t="s">
        <v>251</v>
      </c>
      <c r="C60" s="198"/>
      <c r="D60" s="972"/>
      <c r="E60" s="972"/>
      <c r="F60" s="972"/>
      <c r="G60" s="972"/>
      <c r="H60" s="973"/>
      <c r="J60" s="159"/>
      <c r="K60" s="159"/>
      <c r="L60" s="159"/>
      <c r="M60" s="159"/>
      <c r="N60" s="159"/>
      <c r="O60" s="159"/>
      <c r="P60" s="159"/>
      <c r="Q60" s="159"/>
    </row>
    <row r="61" spans="2:17" ht="13.5" customHeight="1" x14ac:dyDescent="0.2">
      <c r="B61" s="196" t="s">
        <v>252</v>
      </c>
      <c r="C61" s="198"/>
      <c r="D61" s="972"/>
      <c r="E61" s="972"/>
      <c r="F61" s="972"/>
      <c r="G61" s="972"/>
      <c r="H61" s="973"/>
      <c r="J61" s="159"/>
      <c r="K61" s="159"/>
      <c r="L61" s="159"/>
      <c r="M61" s="159"/>
      <c r="N61" s="159"/>
      <c r="O61" s="159"/>
      <c r="P61" s="159"/>
      <c r="Q61" s="159"/>
    </row>
    <row r="62" spans="2:17" ht="13.5" customHeight="1" x14ac:dyDescent="0.2">
      <c r="B62" s="196" t="s">
        <v>708</v>
      </c>
      <c r="C62" s="198"/>
      <c r="D62" s="972"/>
      <c r="E62" s="972"/>
      <c r="F62" s="972"/>
      <c r="G62" s="972"/>
      <c r="H62" s="973"/>
      <c r="I62" s="965"/>
      <c r="J62" s="159"/>
      <c r="K62" s="159"/>
      <c r="L62" s="159"/>
      <c r="M62" s="159"/>
      <c r="N62" s="159"/>
      <c r="O62" s="159"/>
      <c r="P62" s="159"/>
      <c r="Q62" s="159"/>
    </row>
    <row r="63" spans="2:17" ht="13.5" customHeight="1" x14ac:dyDescent="0.2">
      <c r="B63" s="179" t="s">
        <v>300</v>
      </c>
      <c r="C63" s="227"/>
      <c r="D63" s="225"/>
      <c r="E63" s="225"/>
      <c r="F63" s="225"/>
      <c r="G63" s="225"/>
      <c r="H63" s="226"/>
      <c r="J63" s="159"/>
      <c r="K63" s="159"/>
      <c r="L63" s="159"/>
      <c r="M63" s="159"/>
      <c r="N63" s="159"/>
      <c r="O63" s="159"/>
      <c r="P63" s="159"/>
      <c r="Q63" s="159"/>
    </row>
    <row r="64" spans="2:17" ht="13.5" customHeight="1" x14ac:dyDescent="0.2">
      <c r="B64" s="196" t="s">
        <v>249</v>
      </c>
      <c r="C64" s="198" t="s">
        <v>885</v>
      </c>
      <c r="D64" s="972"/>
      <c r="E64" s="972"/>
      <c r="F64" s="972"/>
      <c r="G64" s="972"/>
      <c r="H64" s="973"/>
      <c r="J64" s="159"/>
      <c r="K64" s="159"/>
      <c r="L64" s="159"/>
      <c r="M64" s="159"/>
      <c r="N64" s="159"/>
      <c r="O64" s="159"/>
      <c r="P64" s="159"/>
      <c r="Q64" s="159"/>
    </row>
    <row r="65" spans="1:17" ht="13.5" customHeight="1" x14ac:dyDescent="0.2">
      <c r="B65" s="196" t="s">
        <v>253</v>
      </c>
      <c r="C65" s="198"/>
      <c r="D65" s="978"/>
      <c r="E65" s="978"/>
      <c r="F65" s="978"/>
      <c r="G65" s="978"/>
      <c r="H65" s="973"/>
      <c r="J65" s="159"/>
      <c r="K65" s="159"/>
      <c r="L65" s="159"/>
      <c r="M65" s="159"/>
      <c r="N65" s="159"/>
      <c r="O65" s="159"/>
      <c r="P65" s="159"/>
      <c r="Q65" s="159"/>
    </row>
    <row r="66" spans="1:17" ht="13.5" customHeight="1" x14ac:dyDescent="0.2">
      <c r="B66" s="179" t="s">
        <v>301</v>
      </c>
      <c r="C66" s="227"/>
      <c r="D66" s="235"/>
      <c r="E66" s="235"/>
      <c r="F66" s="235"/>
      <c r="G66" s="235"/>
      <c r="H66" s="236"/>
      <c r="J66" s="159"/>
      <c r="K66" s="159"/>
      <c r="L66" s="159"/>
      <c r="M66" s="159"/>
      <c r="N66" s="159"/>
      <c r="O66" s="159"/>
      <c r="P66" s="159"/>
      <c r="Q66" s="159"/>
    </row>
    <row r="67" spans="1:17" ht="13.5" customHeight="1" x14ac:dyDescent="0.2">
      <c r="B67" s="196" t="s">
        <v>254</v>
      </c>
      <c r="C67" s="198" t="s">
        <v>881</v>
      </c>
      <c r="D67" s="972"/>
      <c r="E67" s="972"/>
      <c r="F67" s="972"/>
      <c r="G67" s="972"/>
      <c r="H67" s="973"/>
      <c r="J67" s="159"/>
      <c r="K67" s="159"/>
      <c r="L67" s="159"/>
      <c r="M67" s="159"/>
      <c r="N67" s="159"/>
      <c r="O67" s="159"/>
      <c r="P67" s="159"/>
      <c r="Q67" s="159"/>
    </row>
    <row r="68" spans="1:17" ht="13.5" customHeight="1" x14ac:dyDescent="0.2">
      <c r="B68" s="196" t="s">
        <v>255</v>
      </c>
      <c r="C68" s="198" t="s">
        <v>879</v>
      </c>
      <c r="D68" s="972"/>
      <c r="E68" s="972"/>
      <c r="F68" s="972"/>
      <c r="G68" s="972"/>
      <c r="H68" s="973"/>
      <c r="J68" s="159"/>
      <c r="K68" s="159"/>
      <c r="L68" s="159"/>
      <c r="M68" s="159"/>
      <c r="N68" s="159"/>
      <c r="O68" s="159"/>
      <c r="P68" s="159"/>
      <c r="Q68" s="159"/>
    </row>
    <row r="69" spans="1:17" x14ac:dyDescent="0.2">
      <c r="B69" s="196" t="s">
        <v>256</v>
      </c>
      <c r="C69" s="198" t="s">
        <v>877</v>
      </c>
      <c r="D69" s="972"/>
      <c r="E69" s="972"/>
      <c r="F69" s="972"/>
      <c r="G69" s="972"/>
      <c r="H69" s="973"/>
      <c r="J69" s="159"/>
      <c r="K69" s="159"/>
      <c r="L69" s="159"/>
      <c r="M69" s="159"/>
      <c r="N69" s="159"/>
      <c r="O69" s="159"/>
      <c r="P69" s="159"/>
      <c r="Q69" s="159"/>
    </row>
    <row r="70" spans="1:17" x14ac:dyDescent="0.2">
      <c r="B70" s="231" t="s">
        <v>257</v>
      </c>
      <c r="C70" s="232"/>
      <c r="D70" s="232"/>
      <c r="E70" s="232"/>
      <c r="F70" s="232"/>
      <c r="G70" s="232"/>
      <c r="H70" s="233"/>
      <c r="J70" s="159"/>
      <c r="K70" s="159"/>
      <c r="L70" s="159"/>
      <c r="M70" s="159"/>
      <c r="N70" s="159"/>
      <c r="O70" s="159"/>
      <c r="P70" s="159"/>
      <c r="Q70" s="159"/>
    </row>
    <row r="71" spans="1:17" x14ac:dyDescent="0.2">
      <c r="B71" s="221" t="s">
        <v>305</v>
      </c>
      <c r="C71" s="222"/>
      <c r="D71" s="222"/>
      <c r="E71" s="222"/>
      <c r="F71" s="222"/>
      <c r="G71" s="222"/>
      <c r="H71" s="223"/>
      <c r="J71" s="159"/>
      <c r="K71" s="159"/>
      <c r="L71" s="159"/>
      <c r="M71" s="159"/>
      <c r="N71" s="159"/>
      <c r="O71" s="159"/>
      <c r="P71" s="159"/>
      <c r="Q71" s="159"/>
    </row>
    <row r="72" spans="1:17" x14ac:dyDescent="0.2">
      <c r="B72" s="199" t="s">
        <v>258</v>
      </c>
      <c r="C72" s="197"/>
      <c r="D72" s="972"/>
      <c r="E72" s="972"/>
      <c r="F72" s="972"/>
      <c r="G72" s="972"/>
      <c r="H72" s="973"/>
      <c r="J72" s="159"/>
      <c r="K72" s="159"/>
      <c r="L72" s="159"/>
      <c r="M72" s="159"/>
      <c r="N72" s="159"/>
      <c r="O72" s="159"/>
      <c r="P72" s="159"/>
      <c r="Q72" s="159"/>
    </row>
    <row r="73" spans="1:17" x14ac:dyDescent="0.2">
      <c r="B73" s="199" t="s">
        <v>259</v>
      </c>
      <c r="C73" s="197"/>
      <c r="D73" s="972"/>
      <c r="E73" s="972"/>
      <c r="F73" s="972"/>
      <c r="G73" s="972"/>
      <c r="H73" s="973"/>
      <c r="J73" s="159"/>
      <c r="K73" s="159"/>
      <c r="L73" s="159"/>
      <c r="M73" s="159"/>
      <c r="N73" s="159"/>
      <c r="O73" s="159"/>
      <c r="P73" s="159"/>
      <c r="Q73" s="159"/>
    </row>
    <row r="74" spans="1:17" x14ac:dyDescent="0.2">
      <c r="A74" s="159" t="s">
        <v>246</v>
      </c>
      <c r="B74" s="196" t="s">
        <v>260</v>
      </c>
      <c r="C74" s="198" t="s">
        <v>886</v>
      </c>
      <c r="D74" s="972"/>
      <c r="E74" s="972"/>
      <c r="F74" s="972"/>
      <c r="G74" s="972"/>
      <c r="H74" s="973"/>
      <c r="J74" s="159"/>
      <c r="K74" s="159"/>
      <c r="L74" s="159"/>
      <c r="M74" s="159"/>
      <c r="N74" s="159"/>
      <c r="O74" s="159"/>
      <c r="P74" s="159"/>
      <c r="Q74" s="159"/>
    </row>
    <row r="75" spans="1:17" x14ac:dyDescent="0.2">
      <c r="B75" s="199" t="s">
        <v>261</v>
      </c>
      <c r="C75" s="197"/>
      <c r="D75" s="972"/>
      <c r="E75" s="972"/>
      <c r="F75" s="972"/>
      <c r="G75" s="972"/>
      <c r="H75" s="973"/>
      <c r="J75" s="159"/>
      <c r="K75" s="159"/>
      <c r="L75" s="159"/>
      <c r="M75" s="159"/>
      <c r="N75" s="159"/>
      <c r="O75" s="159"/>
      <c r="P75" s="159"/>
      <c r="Q75" s="159"/>
    </row>
    <row r="76" spans="1:17" ht="13.5" customHeight="1" x14ac:dyDescent="0.2">
      <c r="B76" s="234" t="s">
        <v>306</v>
      </c>
      <c r="C76" s="224"/>
      <c r="D76" s="225"/>
      <c r="E76" s="225"/>
      <c r="F76" s="225"/>
      <c r="G76" s="225"/>
      <c r="H76" s="226"/>
      <c r="J76" s="159"/>
      <c r="K76" s="159"/>
      <c r="L76" s="159"/>
      <c r="M76" s="159"/>
      <c r="N76" s="159"/>
      <c r="O76" s="159"/>
      <c r="P76" s="159"/>
      <c r="Q76" s="159"/>
    </row>
    <row r="77" spans="1:17" x14ac:dyDescent="0.2">
      <c r="B77" s="199" t="s">
        <v>262</v>
      </c>
      <c r="C77" s="200" t="s">
        <v>882</v>
      </c>
      <c r="D77" s="972"/>
      <c r="E77" s="972"/>
      <c r="F77" s="972"/>
      <c r="G77" s="972"/>
      <c r="H77" s="973"/>
      <c r="J77" s="159"/>
      <c r="K77" s="159"/>
      <c r="L77" s="159"/>
      <c r="M77" s="159"/>
      <c r="N77" s="159"/>
      <c r="O77" s="159"/>
      <c r="P77" s="159"/>
      <c r="Q77" s="159"/>
    </row>
    <row r="78" spans="1:17" x14ac:dyDescent="0.2">
      <c r="B78" s="199" t="s">
        <v>263</v>
      </c>
      <c r="C78" s="197"/>
      <c r="D78" s="972"/>
      <c r="E78" s="972"/>
      <c r="F78" s="972"/>
      <c r="G78" s="972"/>
      <c r="H78" s="973"/>
      <c r="J78" s="159"/>
      <c r="K78" s="159"/>
      <c r="L78" s="159"/>
      <c r="M78" s="159"/>
      <c r="N78" s="159"/>
      <c r="O78" s="159"/>
      <c r="P78" s="159"/>
      <c r="Q78" s="159"/>
    </row>
    <row r="79" spans="1:17" x14ac:dyDescent="0.2">
      <c r="B79" s="534" t="s">
        <v>592</v>
      </c>
      <c r="C79" s="197"/>
      <c r="D79" s="972"/>
      <c r="E79" s="972"/>
      <c r="F79" s="972"/>
      <c r="G79" s="972"/>
      <c r="H79" s="973"/>
      <c r="J79" s="159"/>
      <c r="K79" s="159"/>
      <c r="L79" s="159"/>
      <c r="M79" s="159"/>
      <c r="N79" s="159"/>
      <c r="O79" s="159"/>
      <c r="P79" s="159"/>
      <c r="Q79" s="159"/>
    </row>
    <row r="80" spans="1:17" x14ac:dyDescent="0.2">
      <c r="B80" s="199" t="s">
        <v>264</v>
      </c>
      <c r="C80" s="197"/>
      <c r="D80" s="972"/>
      <c r="E80" s="972"/>
      <c r="F80" s="972"/>
      <c r="G80" s="972"/>
      <c r="H80" s="973"/>
      <c r="J80" s="159"/>
      <c r="K80" s="159"/>
      <c r="L80" s="159"/>
      <c r="M80" s="159"/>
      <c r="N80" s="159"/>
      <c r="O80" s="159"/>
      <c r="P80" s="159"/>
      <c r="Q80" s="159"/>
    </row>
    <row r="81" spans="1:17" x14ac:dyDescent="0.2">
      <c r="B81" s="199" t="s">
        <v>265</v>
      </c>
      <c r="C81" s="197"/>
      <c r="D81" s="972"/>
      <c r="E81" s="972"/>
      <c r="F81" s="972"/>
      <c r="G81" s="972"/>
      <c r="H81" s="973"/>
      <c r="J81" s="159"/>
      <c r="K81" s="159"/>
      <c r="L81" s="159"/>
      <c r="M81" s="159"/>
      <c r="N81" s="159"/>
      <c r="O81" s="159"/>
      <c r="P81" s="159"/>
      <c r="Q81" s="159"/>
    </row>
    <row r="82" spans="1:17" ht="13.5" customHeight="1" x14ac:dyDescent="0.2">
      <c r="B82" s="231" t="s">
        <v>307</v>
      </c>
      <c r="C82" s="232"/>
      <c r="D82" s="232"/>
      <c r="E82" s="232"/>
      <c r="F82" s="232"/>
      <c r="G82" s="232"/>
      <c r="H82" s="233"/>
      <c r="J82" s="159"/>
      <c r="K82" s="159"/>
      <c r="L82" s="159"/>
      <c r="M82" s="159"/>
      <c r="N82" s="159"/>
      <c r="O82" s="159"/>
      <c r="P82" s="159"/>
      <c r="Q82" s="159"/>
    </row>
    <row r="83" spans="1:17" x14ac:dyDescent="0.2">
      <c r="B83" s="237" t="s">
        <v>308</v>
      </c>
      <c r="C83" s="222"/>
      <c r="D83" s="222"/>
      <c r="E83" s="222"/>
      <c r="F83" s="222"/>
      <c r="G83" s="222"/>
      <c r="H83" s="223"/>
      <c r="J83" s="159"/>
      <c r="K83" s="159"/>
      <c r="L83" s="159"/>
      <c r="M83" s="159"/>
      <c r="N83" s="159"/>
      <c r="O83" s="159"/>
      <c r="P83" s="159"/>
      <c r="Q83" s="159"/>
    </row>
    <row r="84" spans="1:17" x14ac:dyDescent="0.2">
      <c r="B84" s="196" t="s">
        <v>266</v>
      </c>
      <c r="C84" s="198" t="s">
        <v>878</v>
      </c>
      <c r="D84" s="972"/>
      <c r="E84" s="972"/>
      <c r="F84" s="972"/>
      <c r="G84" s="972"/>
      <c r="H84" s="973"/>
      <c r="J84" s="159"/>
      <c r="K84" s="159"/>
      <c r="L84" s="159"/>
      <c r="M84" s="159"/>
      <c r="N84" s="159"/>
      <c r="O84" s="159"/>
      <c r="P84" s="159"/>
      <c r="Q84" s="159"/>
    </row>
    <row r="85" spans="1:17" x14ac:dyDescent="0.2">
      <c r="B85" s="196" t="s">
        <v>267</v>
      </c>
      <c r="C85" s="198" t="s">
        <v>880</v>
      </c>
      <c r="D85" s="972"/>
      <c r="E85" s="972"/>
      <c r="F85" s="972"/>
      <c r="G85" s="972"/>
      <c r="H85" s="973"/>
      <c r="I85" s="193"/>
      <c r="J85" s="159"/>
      <c r="K85" s="159"/>
      <c r="L85" s="159"/>
      <c r="M85" s="159"/>
      <c r="N85" s="159"/>
      <c r="O85" s="159"/>
      <c r="P85" s="159"/>
      <c r="Q85" s="159"/>
    </row>
    <row r="86" spans="1:17" x14ac:dyDescent="0.2">
      <c r="B86" s="179" t="s">
        <v>567</v>
      </c>
      <c r="C86" s="232"/>
      <c r="D86" s="232"/>
      <c r="E86" s="232"/>
      <c r="F86" s="232"/>
      <c r="G86" s="232"/>
      <c r="H86" s="233"/>
      <c r="J86" s="159"/>
      <c r="K86" s="159"/>
      <c r="L86" s="159"/>
      <c r="M86" s="159"/>
      <c r="N86" s="159"/>
      <c r="O86" s="159"/>
      <c r="P86" s="159"/>
      <c r="Q86" s="159"/>
    </row>
    <row r="87" spans="1:17" x14ac:dyDescent="0.2">
      <c r="B87" s="196" t="s">
        <v>268</v>
      </c>
      <c r="C87" s="197"/>
      <c r="D87" s="972"/>
      <c r="E87" s="972"/>
      <c r="F87" s="972"/>
      <c r="G87" s="972"/>
      <c r="H87" s="973"/>
      <c r="J87" s="159"/>
      <c r="K87" s="159"/>
      <c r="L87" s="159"/>
      <c r="M87" s="159"/>
      <c r="N87" s="159"/>
      <c r="O87" s="159"/>
      <c r="P87" s="159"/>
      <c r="Q87" s="159"/>
    </row>
    <row r="88" spans="1:17" x14ac:dyDescent="0.2">
      <c r="B88" s="196" t="s">
        <v>269</v>
      </c>
      <c r="C88" s="197"/>
      <c r="D88" s="972"/>
      <c r="E88" s="972"/>
      <c r="F88" s="972"/>
      <c r="G88" s="972"/>
      <c r="H88" s="973"/>
      <c r="J88" s="159"/>
      <c r="K88" s="159"/>
      <c r="L88" s="159"/>
      <c r="M88" s="159"/>
      <c r="N88" s="159"/>
      <c r="O88" s="159"/>
      <c r="P88" s="159"/>
      <c r="Q88" s="159"/>
    </row>
    <row r="89" spans="1:17" x14ac:dyDescent="0.2">
      <c r="B89" s="196" t="s">
        <v>270</v>
      </c>
      <c r="C89" s="197"/>
      <c r="D89" s="972"/>
      <c r="E89" s="972"/>
      <c r="F89" s="972"/>
      <c r="G89" s="972"/>
      <c r="H89" s="973"/>
      <c r="J89" s="159"/>
      <c r="K89" s="159"/>
      <c r="L89" s="159"/>
      <c r="M89" s="159"/>
      <c r="N89" s="159"/>
      <c r="O89" s="159"/>
      <c r="P89" s="159"/>
      <c r="Q89" s="159"/>
    </row>
    <row r="90" spans="1:17" ht="13.5" customHeight="1" x14ac:dyDescent="0.2">
      <c r="B90" s="196" t="s">
        <v>309</v>
      </c>
      <c r="C90" s="197"/>
      <c r="D90" s="972"/>
      <c r="E90" s="972"/>
      <c r="F90" s="972"/>
      <c r="G90" s="972"/>
      <c r="H90" s="973"/>
      <c r="J90" s="159"/>
      <c r="K90" s="159"/>
      <c r="L90" s="159"/>
      <c r="M90" s="159"/>
      <c r="N90" s="159"/>
      <c r="O90" s="159"/>
      <c r="P90" s="159"/>
      <c r="Q90" s="159"/>
    </row>
    <row r="91" spans="1:17" ht="13.5" customHeight="1" x14ac:dyDescent="0.2">
      <c r="B91" s="196" t="s">
        <v>1072</v>
      </c>
      <c r="C91" s="197"/>
      <c r="D91" s="972"/>
      <c r="E91" s="972"/>
      <c r="F91" s="972"/>
      <c r="G91" s="972"/>
      <c r="H91" s="973"/>
      <c r="J91" s="159"/>
      <c r="K91" s="159"/>
      <c r="L91" s="159"/>
      <c r="M91" s="159"/>
      <c r="N91" s="159"/>
      <c r="O91" s="159"/>
      <c r="P91" s="159"/>
      <c r="Q91" s="159"/>
    </row>
    <row r="92" spans="1:17" x14ac:dyDescent="0.2">
      <c r="B92" s="196" t="s">
        <v>271</v>
      </c>
      <c r="C92" s="197"/>
      <c r="D92" s="972"/>
      <c r="E92" s="972"/>
      <c r="F92" s="972"/>
      <c r="G92" s="972"/>
      <c r="H92" s="973"/>
      <c r="J92" s="159"/>
      <c r="K92" s="159"/>
      <c r="L92" s="159"/>
      <c r="M92" s="159"/>
      <c r="N92" s="159"/>
      <c r="O92" s="159"/>
      <c r="P92" s="159"/>
      <c r="Q92" s="159"/>
    </row>
    <row r="93" spans="1:17" x14ac:dyDescent="0.2">
      <c r="B93" s="201" t="s">
        <v>272</v>
      </c>
      <c r="C93" s="202"/>
      <c r="D93" s="972"/>
      <c r="E93" s="972"/>
      <c r="F93" s="972"/>
      <c r="G93" s="972"/>
      <c r="H93" s="973"/>
      <c r="J93" s="159"/>
      <c r="K93" s="159"/>
      <c r="L93" s="159"/>
      <c r="M93" s="159"/>
      <c r="N93" s="159"/>
      <c r="O93" s="159"/>
      <c r="P93" s="159"/>
      <c r="Q93" s="159"/>
    </row>
    <row r="94" spans="1:17" x14ac:dyDescent="0.2">
      <c r="B94" s="203" t="s">
        <v>273</v>
      </c>
      <c r="C94" s="184" t="s">
        <v>883</v>
      </c>
      <c r="D94" s="204">
        <f t="shared" ref="D94:G94" si="13">D68+D69+D64+D59+D60+D61+D58+D62+D65+D57</f>
        <v>0</v>
      </c>
      <c r="E94" s="204">
        <f t="shared" si="13"/>
        <v>0</v>
      </c>
      <c r="F94" s="204">
        <f t="shared" si="13"/>
        <v>0</v>
      </c>
      <c r="G94" s="204">
        <f t="shared" si="13"/>
        <v>0</v>
      </c>
      <c r="H94" s="205">
        <f>H68+H69+H64+H59+H60+H61+H58+H62+H65+H57</f>
        <v>0</v>
      </c>
      <c r="J94" s="159"/>
      <c r="K94" s="159"/>
      <c r="L94" s="159"/>
      <c r="M94" s="159"/>
      <c r="N94" s="159"/>
      <c r="O94" s="159"/>
      <c r="P94" s="159"/>
      <c r="Q94" s="159"/>
    </row>
    <row r="95" spans="1:17" x14ac:dyDescent="0.2">
      <c r="B95" s="206" t="s">
        <v>274</v>
      </c>
      <c r="C95" s="207" t="s">
        <v>887</v>
      </c>
      <c r="D95" s="208">
        <f t="shared" ref="D95:G95" si="14">D74+D84+D85+D87+D88+D89+D90+D92+D93</f>
        <v>0</v>
      </c>
      <c r="E95" s="208">
        <f t="shared" si="14"/>
        <v>0</v>
      </c>
      <c r="F95" s="208">
        <f t="shared" si="14"/>
        <v>0</v>
      </c>
      <c r="G95" s="208">
        <f t="shared" si="14"/>
        <v>0</v>
      </c>
      <c r="H95" s="209">
        <f>H74+H84+H85+H87+H88+H89+H90+H92+H93</f>
        <v>0</v>
      </c>
      <c r="J95" s="159"/>
      <c r="K95" s="159"/>
      <c r="L95" s="159"/>
      <c r="M95" s="159"/>
      <c r="N95" s="159"/>
      <c r="O95" s="159"/>
      <c r="P95" s="159"/>
      <c r="Q95" s="159"/>
    </row>
    <row r="96" spans="1:17" x14ac:dyDescent="0.2">
      <c r="A96" s="159" t="s">
        <v>246</v>
      </c>
      <c r="B96" s="206" t="s">
        <v>275</v>
      </c>
      <c r="C96" s="207"/>
      <c r="D96" s="194">
        <f t="shared" ref="D96:G96" si="15">SUM(D50:D55)</f>
        <v>0</v>
      </c>
      <c r="E96" s="194">
        <f t="shared" si="15"/>
        <v>0</v>
      </c>
      <c r="F96" s="194">
        <f t="shared" si="15"/>
        <v>0</v>
      </c>
      <c r="G96" s="194">
        <f t="shared" si="15"/>
        <v>0</v>
      </c>
      <c r="H96" s="195">
        <f>SUM(H50:H55)</f>
        <v>0</v>
      </c>
      <c r="J96" s="159"/>
      <c r="K96" s="159"/>
      <c r="L96" s="159"/>
      <c r="M96" s="159"/>
      <c r="N96" s="159"/>
      <c r="O96" s="159"/>
      <c r="P96" s="159"/>
      <c r="Q96" s="159"/>
    </row>
    <row r="97" spans="1:17" x14ac:dyDescent="0.2">
      <c r="B97" s="206" t="s">
        <v>276</v>
      </c>
      <c r="C97" s="207" t="s">
        <v>888</v>
      </c>
      <c r="D97" s="194">
        <f t="shared" ref="D97:G97" si="16">SUM(D87:D93)-D91</f>
        <v>0</v>
      </c>
      <c r="E97" s="194">
        <f t="shared" si="16"/>
        <v>0</v>
      </c>
      <c r="F97" s="194">
        <f t="shared" si="16"/>
        <v>0</v>
      </c>
      <c r="G97" s="194">
        <f t="shared" si="16"/>
        <v>0</v>
      </c>
      <c r="H97" s="195">
        <f>SUM(H87:H93)-H91</f>
        <v>0</v>
      </c>
      <c r="J97" s="159"/>
      <c r="K97" s="159"/>
      <c r="L97" s="159"/>
      <c r="M97" s="159"/>
      <c r="N97" s="159"/>
      <c r="O97" s="159"/>
      <c r="P97" s="159"/>
      <c r="Q97" s="159"/>
    </row>
    <row r="98" spans="1:17" x14ac:dyDescent="0.2">
      <c r="B98" s="206" t="s">
        <v>277</v>
      </c>
      <c r="C98" s="207" t="s">
        <v>889</v>
      </c>
      <c r="D98" s="194">
        <f t="shared" ref="D98:G98" si="17">SUM(D96:D97)</f>
        <v>0</v>
      </c>
      <c r="E98" s="194">
        <f t="shared" si="17"/>
        <v>0</v>
      </c>
      <c r="F98" s="194">
        <f t="shared" si="17"/>
        <v>0</v>
      </c>
      <c r="G98" s="194">
        <f t="shared" si="17"/>
        <v>0</v>
      </c>
      <c r="H98" s="195">
        <f>SUM(H96:H97)</f>
        <v>0</v>
      </c>
      <c r="J98" s="159"/>
      <c r="K98" s="159"/>
      <c r="L98" s="159"/>
      <c r="M98" s="159"/>
      <c r="N98" s="159"/>
      <c r="O98" s="159"/>
      <c r="P98" s="159"/>
      <c r="Q98" s="159"/>
    </row>
    <row r="99" spans="1:17" ht="13.8" thickBot="1" x14ac:dyDescent="0.25">
      <c r="B99" s="210" t="s">
        <v>278</v>
      </c>
      <c r="C99" s="188" t="s">
        <v>884</v>
      </c>
      <c r="D99" s="189">
        <f t="shared" ref="D99:G99" si="18">D72+D73+D75+D78+D79+D80+D81</f>
        <v>0</v>
      </c>
      <c r="E99" s="189">
        <f t="shared" si="18"/>
        <v>0</v>
      </c>
      <c r="F99" s="189">
        <f t="shared" si="18"/>
        <v>0</v>
      </c>
      <c r="G99" s="189">
        <f t="shared" si="18"/>
        <v>0</v>
      </c>
      <c r="H99" s="190">
        <f>H72+H73+H75+H78+H79+H80+H81</f>
        <v>0</v>
      </c>
      <c r="J99" s="159"/>
      <c r="K99" s="159"/>
      <c r="L99" s="159"/>
      <c r="M99" s="159"/>
      <c r="N99" s="159"/>
      <c r="O99" s="159"/>
      <c r="P99" s="159"/>
      <c r="Q99" s="159"/>
    </row>
    <row r="100" spans="1:17" x14ac:dyDescent="0.2">
      <c r="H100" s="166"/>
      <c r="J100" s="159"/>
      <c r="K100" s="159"/>
      <c r="L100" s="159"/>
      <c r="M100" s="159"/>
      <c r="N100" s="159"/>
      <c r="O100" s="159"/>
      <c r="P100" s="159"/>
      <c r="Q100" s="159"/>
    </row>
    <row r="101" spans="1:17" x14ac:dyDescent="0.2">
      <c r="B101" s="404" t="s">
        <v>890</v>
      </c>
      <c r="C101" s="404"/>
      <c r="D101" s="404"/>
      <c r="E101" s="404"/>
      <c r="F101" s="404"/>
      <c r="G101" s="404"/>
    </row>
    <row r="102" spans="1:17" x14ac:dyDescent="0.2">
      <c r="A102" s="159" t="s">
        <v>246</v>
      </c>
      <c r="B102" s="404" t="s">
        <v>1081</v>
      </c>
      <c r="C102" s="404"/>
      <c r="D102" s="404"/>
      <c r="E102" s="404"/>
      <c r="F102" s="404"/>
      <c r="G102" s="404"/>
      <c r="I102" s="159" t="s">
        <v>246</v>
      </c>
    </row>
    <row r="103" spans="1:17" x14ac:dyDescent="0.2">
      <c r="B103" s="404" t="s">
        <v>569</v>
      </c>
      <c r="C103" s="404"/>
      <c r="D103" s="404"/>
      <c r="E103" s="404"/>
      <c r="F103" s="404"/>
      <c r="G103" s="404"/>
    </row>
    <row r="104" spans="1:17" x14ac:dyDescent="0.2">
      <c r="B104" s="404" t="s">
        <v>570</v>
      </c>
      <c r="C104" s="404"/>
      <c r="D104" s="404"/>
      <c r="E104" s="404"/>
      <c r="F104" s="404"/>
    </row>
    <row r="106" spans="1:17" x14ac:dyDescent="0.2">
      <c r="A106" s="159" t="s">
        <v>246</v>
      </c>
      <c r="I106" s="159" t="s">
        <v>246</v>
      </c>
    </row>
  </sheetData>
  <dataConsolidate/>
  <mergeCells count="14">
    <mergeCell ref="C4:D4"/>
    <mergeCell ref="E4:G4"/>
    <mergeCell ref="L7:M7"/>
    <mergeCell ref="N7:P7"/>
    <mergeCell ref="L5:M5"/>
    <mergeCell ref="N5:P5"/>
    <mergeCell ref="L6:M6"/>
    <mergeCell ref="N6:P6"/>
    <mergeCell ref="C7:D7"/>
    <mergeCell ref="E7:G7"/>
    <mergeCell ref="C5:D5"/>
    <mergeCell ref="E5:G5"/>
    <mergeCell ref="C6:D6"/>
    <mergeCell ref="E6:G6"/>
  </mergeCells>
  <phoneticPr fontId="1"/>
  <dataValidations count="3">
    <dataValidation type="list" allowBlank="1" showInputMessage="1" showErrorMessage="1" sqref="N983056:P983056 JJ7:JL7 TF7:TH7 ADB7:ADD7 AMX7:AMZ7 AWT7:AWV7 BGP7:BGR7 BQL7:BQN7 CAH7:CAJ7 CKD7:CKF7 CTZ7:CUB7 DDV7:DDX7 DNR7:DNT7 DXN7:DXP7 EHJ7:EHL7 ERF7:ERH7 FBB7:FBD7 FKX7:FKZ7 FUT7:FUV7 GEP7:GER7 GOL7:GON7 GYH7:GYJ7 HID7:HIF7 HRZ7:HSB7 IBV7:IBX7 ILR7:ILT7 IVN7:IVP7 JFJ7:JFL7 JPF7:JPH7 JZB7:JZD7 KIX7:KIZ7 KST7:KSV7 LCP7:LCR7 LML7:LMN7 LWH7:LWJ7 MGD7:MGF7 MPZ7:MQB7 MZV7:MZX7 NJR7:NJT7 NTN7:NTP7 ODJ7:ODL7 ONF7:ONH7 OXB7:OXD7 PGX7:PGZ7 PQT7:PQV7 QAP7:QAR7 QKL7:QKN7 QUH7:QUJ7 RED7:REF7 RNZ7:ROB7 RXV7:RXX7 SHR7:SHT7 SRN7:SRP7 TBJ7:TBL7 TLF7:TLH7 TVB7:TVD7 UEX7:UEZ7 UOT7:UOV7 UYP7:UYR7 VIL7:VIN7 VSH7:VSJ7 WCD7:WCF7 WLZ7:WMB7 WVV7:WVX7 JJ65566:JL65566 TF65566:TH65566 ADB65566:ADD65566 AMX65566:AMZ65566 AWT65566:AWV65566 BGP65566:BGR65566 BQL65566:BQN65566 CAH65566:CAJ65566 CKD65566:CKF65566 CTZ65566:CUB65566 DDV65566:DDX65566 DNR65566:DNT65566 DXN65566:DXP65566 EHJ65566:EHL65566 ERF65566:ERH65566 FBB65566:FBD65566 FKX65566:FKZ65566 FUT65566:FUV65566 GEP65566:GER65566 GOL65566:GON65566 GYH65566:GYJ65566 HID65566:HIF65566 HRZ65566:HSB65566 IBV65566:IBX65566 ILR65566:ILT65566 IVN65566:IVP65566 JFJ65566:JFL65566 JPF65566:JPH65566 JZB65566:JZD65566 KIX65566:KIZ65566 KST65566:KSV65566 LCP65566:LCR65566 LML65566:LMN65566 LWH65566:LWJ65566 MGD65566:MGF65566 MPZ65566:MQB65566 MZV65566:MZX65566 NJR65566:NJT65566 NTN65566:NTP65566 ODJ65566:ODL65566 ONF65566:ONH65566 OXB65566:OXD65566 PGX65566:PGZ65566 PQT65566:PQV65566 QAP65566:QAR65566 QKL65566:QKN65566 QUH65566:QUJ65566 RED65566:REF65566 RNZ65566:ROB65566 RXV65566:RXX65566 SHR65566:SHT65566 SRN65566:SRP65566 TBJ65566:TBL65566 TLF65566:TLH65566 TVB65566:TVD65566 UEX65566:UEZ65566 UOT65566:UOV65566 UYP65566:UYR65566 VIL65566:VIN65566 VSH65566:VSJ65566 WCD65566:WCF65566 WLZ65566:WMB65566 WVV65566:WVX65566 JJ131102:JL131102 TF131102:TH131102 ADB131102:ADD131102 AMX131102:AMZ131102 AWT131102:AWV131102 BGP131102:BGR131102 BQL131102:BQN131102 CAH131102:CAJ131102 CKD131102:CKF131102 CTZ131102:CUB131102 DDV131102:DDX131102 DNR131102:DNT131102 DXN131102:DXP131102 EHJ131102:EHL131102 ERF131102:ERH131102 FBB131102:FBD131102 FKX131102:FKZ131102 FUT131102:FUV131102 GEP131102:GER131102 GOL131102:GON131102 GYH131102:GYJ131102 HID131102:HIF131102 HRZ131102:HSB131102 IBV131102:IBX131102 ILR131102:ILT131102 IVN131102:IVP131102 JFJ131102:JFL131102 JPF131102:JPH131102 JZB131102:JZD131102 KIX131102:KIZ131102 KST131102:KSV131102 LCP131102:LCR131102 LML131102:LMN131102 LWH131102:LWJ131102 MGD131102:MGF131102 MPZ131102:MQB131102 MZV131102:MZX131102 NJR131102:NJT131102 NTN131102:NTP131102 ODJ131102:ODL131102 ONF131102:ONH131102 OXB131102:OXD131102 PGX131102:PGZ131102 PQT131102:PQV131102 QAP131102:QAR131102 QKL131102:QKN131102 QUH131102:QUJ131102 RED131102:REF131102 RNZ131102:ROB131102 RXV131102:RXX131102 SHR131102:SHT131102 SRN131102:SRP131102 TBJ131102:TBL131102 TLF131102:TLH131102 TVB131102:TVD131102 UEX131102:UEZ131102 UOT131102:UOV131102 UYP131102:UYR131102 VIL131102:VIN131102 VSH131102:VSJ131102 WCD131102:WCF131102 WLZ131102:WMB131102 WVV131102:WVX131102 JJ196638:JL196638 TF196638:TH196638 ADB196638:ADD196638 AMX196638:AMZ196638 AWT196638:AWV196638 BGP196638:BGR196638 BQL196638:BQN196638 CAH196638:CAJ196638 CKD196638:CKF196638 CTZ196638:CUB196638 DDV196638:DDX196638 DNR196638:DNT196638 DXN196638:DXP196638 EHJ196638:EHL196638 ERF196638:ERH196638 FBB196638:FBD196638 FKX196638:FKZ196638 FUT196638:FUV196638 GEP196638:GER196638 GOL196638:GON196638 GYH196638:GYJ196638 HID196638:HIF196638 HRZ196638:HSB196638 IBV196638:IBX196638 ILR196638:ILT196638 IVN196638:IVP196638 JFJ196638:JFL196638 JPF196638:JPH196638 JZB196638:JZD196638 KIX196638:KIZ196638 KST196638:KSV196638 LCP196638:LCR196638 LML196638:LMN196638 LWH196638:LWJ196638 MGD196638:MGF196638 MPZ196638:MQB196638 MZV196638:MZX196638 NJR196638:NJT196638 NTN196638:NTP196638 ODJ196638:ODL196638 ONF196638:ONH196638 OXB196638:OXD196638 PGX196638:PGZ196638 PQT196638:PQV196638 QAP196638:QAR196638 QKL196638:QKN196638 QUH196638:QUJ196638 RED196638:REF196638 RNZ196638:ROB196638 RXV196638:RXX196638 SHR196638:SHT196638 SRN196638:SRP196638 TBJ196638:TBL196638 TLF196638:TLH196638 TVB196638:TVD196638 UEX196638:UEZ196638 UOT196638:UOV196638 UYP196638:UYR196638 VIL196638:VIN196638 VSH196638:VSJ196638 WCD196638:WCF196638 WLZ196638:WMB196638 WVV196638:WVX196638 JJ262174:JL262174 TF262174:TH262174 ADB262174:ADD262174 AMX262174:AMZ262174 AWT262174:AWV262174 BGP262174:BGR262174 BQL262174:BQN262174 CAH262174:CAJ262174 CKD262174:CKF262174 CTZ262174:CUB262174 DDV262174:DDX262174 DNR262174:DNT262174 DXN262174:DXP262174 EHJ262174:EHL262174 ERF262174:ERH262174 FBB262174:FBD262174 FKX262174:FKZ262174 FUT262174:FUV262174 GEP262174:GER262174 GOL262174:GON262174 GYH262174:GYJ262174 HID262174:HIF262174 HRZ262174:HSB262174 IBV262174:IBX262174 ILR262174:ILT262174 IVN262174:IVP262174 JFJ262174:JFL262174 JPF262174:JPH262174 JZB262174:JZD262174 KIX262174:KIZ262174 KST262174:KSV262174 LCP262174:LCR262174 LML262174:LMN262174 LWH262174:LWJ262174 MGD262174:MGF262174 MPZ262174:MQB262174 MZV262174:MZX262174 NJR262174:NJT262174 NTN262174:NTP262174 ODJ262174:ODL262174 ONF262174:ONH262174 OXB262174:OXD262174 PGX262174:PGZ262174 PQT262174:PQV262174 QAP262174:QAR262174 QKL262174:QKN262174 QUH262174:QUJ262174 RED262174:REF262174 RNZ262174:ROB262174 RXV262174:RXX262174 SHR262174:SHT262174 SRN262174:SRP262174 TBJ262174:TBL262174 TLF262174:TLH262174 TVB262174:TVD262174 UEX262174:UEZ262174 UOT262174:UOV262174 UYP262174:UYR262174 VIL262174:VIN262174 VSH262174:VSJ262174 WCD262174:WCF262174 WLZ262174:WMB262174 WVV262174:WVX262174 JJ327710:JL327710 TF327710:TH327710 ADB327710:ADD327710 AMX327710:AMZ327710 AWT327710:AWV327710 BGP327710:BGR327710 BQL327710:BQN327710 CAH327710:CAJ327710 CKD327710:CKF327710 CTZ327710:CUB327710 DDV327710:DDX327710 DNR327710:DNT327710 DXN327710:DXP327710 EHJ327710:EHL327710 ERF327710:ERH327710 FBB327710:FBD327710 FKX327710:FKZ327710 FUT327710:FUV327710 GEP327710:GER327710 GOL327710:GON327710 GYH327710:GYJ327710 HID327710:HIF327710 HRZ327710:HSB327710 IBV327710:IBX327710 ILR327710:ILT327710 IVN327710:IVP327710 JFJ327710:JFL327710 JPF327710:JPH327710 JZB327710:JZD327710 KIX327710:KIZ327710 KST327710:KSV327710 LCP327710:LCR327710 LML327710:LMN327710 LWH327710:LWJ327710 MGD327710:MGF327710 MPZ327710:MQB327710 MZV327710:MZX327710 NJR327710:NJT327710 NTN327710:NTP327710 ODJ327710:ODL327710 ONF327710:ONH327710 OXB327710:OXD327710 PGX327710:PGZ327710 PQT327710:PQV327710 QAP327710:QAR327710 QKL327710:QKN327710 QUH327710:QUJ327710 RED327710:REF327710 RNZ327710:ROB327710 RXV327710:RXX327710 SHR327710:SHT327710 SRN327710:SRP327710 TBJ327710:TBL327710 TLF327710:TLH327710 TVB327710:TVD327710 UEX327710:UEZ327710 UOT327710:UOV327710 UYP327710:UYR327710 VIL327710:VIN327710 VSH327710:VSJ327710 WCD327710:WCF327710 WLZ327710:WMB327710 WVV327710:WVX327710 JJ393246:JL393246 TF393246:TH393246 ADB393246:ADD393246 AMX393246:AMZ393246 AWT393246:AWV393246 BGP393246:BGR393246 BQL393246:BQN393246 CAH393246:CAJ393246 CKD393246:CKF393246 CTZ393246:CUB393246 DDV393246:DDX393246 DNR393246:DNT393246 DXN393246:DXP393246 EHJ393246:EHL393246 ERF393246:ERH393246 FBB393246:FBD393246 FKX393246:FKZ393246 FUT393246:FUV393246 GEP393246:GER393246 GOL393246:GON393246 GYH393246:GYJ393246 HID393246:HIF393246 HRZ393246:HSB393246 IBV393246:IBX393246 ILR393246:ILT393246 IVN393246:IVP393246 JFJ393246:JFL393246 JPF393246:JPH393246 JZB393246:JZD393246 KIX393246:KIZ393246 KST393246:KSV393246 LCP393246:LCR393246 LML393246:LMN393246 LWH393246:LWJ393246 MGD393246:MGF393246 MPZ393246:MQB393246 MZV393246:MZX393246 NJR393246:NJT393246 NTN393246:NTP393246 ODJ393246:ODL393246 ONF393246:ONH393246 OXB393246:OXD393246 PGX393246:PGZ393246 PQT393246:PQV393246 QAP393246:QAR393246 QKL393246:QKN393246 QUH393246:QUJ393246 RED393246:REF393246 RNZ393246:ROB393246 RXV393246:RXX393246 SHR393246:SHT393246 SRN393246:SRP393246 TBJ393246:TBL393246 TLF393246:TLH393246 TVB393246:TVD393246 UEX393246:UEZ393246 UOT393246:UOV393246 UYP393246:UYR393246 VIL393246:VIN393246 VSH393246:VSJ393246 WCD393246:WCF393246 WLZ393246:WMB393246 WVV393246:WVX393246 JJ458782:JL458782 TF458782:TH458782 ADB458782:ADD458782 AMX458782:AMZ458782 AWT458782:AWV458782 BGP458782:BGR458782 BQL458782:BQN458782 CAH458782:CAJ458782 CKD458782:CKF458782 CTZ458782:CUB458782 DDV458782:DDX458782 DNR458782:DNT458782 DXN458782:DXP458782 EHJ458782:EHL458782 ERF458782:ERH458782 FBB458782:FBD458782 FKX458782:FKZ458782 FUT458782:FUV458782 GEP458782:GER458782 GOL458782:GON458782 GYH458782:GYJ458782 HID458782:HIF458782 HRZ458782:HSB458782 IBV458782:IBX458782 ILR458782:ILT458782 IVN458782:IVP458782 JFJ458782:JFL458782 JPF458782:JPH458782 JZB458782:JZD458782 KIX458782:KIZ458782 KST458782:KSV458782 LCP458782:LCR458782 LML458782:LMN458782 LWH458782:LWJ458782 MGD458782:MGF458782 MPZ458782:MQB458782 MZV458782:MZX458782 NJR458782:NJT458782 NTN458782:NTP458782 ODJ458782:ODL458782 ONF458782:ONH458782 OXB458782:OXD458782 PGX458782:PGZ458782 PQT458782:PQV458782 QAP458782:QAR458782 QKL458782:QKN458782 QUH458782:QUJ458782 RED458782:REF458782 RNZ458782:ROB458782 RXV458782:RXX458782 SHR458782:SHT458782 SRN458782:SRP458782 TBJ458782:TBL458782 TLF458782:TLH458782 TVB458782:TVD458782 UEX458782:UEZ458782 UOT458782:UOV458782 UYP458782:UYR458782 VIL458782:VIN458782 VSH458782:VSJ458782 WCD458782:WCF458782 WLZ458782:WMB458782 WVV458782:WVX458782 JJ524318:JL524318 TF524318:TH524318 ADB524318:ADD524318 AMX524318:AMZ524318 AWT524318:AWV524318 BGP524318:BGR524318 BQL524318:BQN524318 CAH524318:CAJ524318 CKD524318:CKF524318 CTZ524318:CUB524318 DDV524318:DDX524318 DNR524318:DNT524318 DXN524318:DXP524318 EHJ524318:EHL524318 ERF524318:ERH524318 FBB524318:FBD524318 FKX524318:FKZ524318 FUT524318:FUV524318 GEP524318:GER524318 GOL524318:GON524318 GYH524318:GYJ524318 HID524318:HIF524318 HRZ524318:HSB524318 IBV524318:IBX524318 ILR524318:ILT524318 IVN524318:IVP524318 JFJ524318:JFL524318 JPF524318:JPH524318 JZB524318:JZD524318 KIX524318:KIZ524318 KST524318:KSV524318 LCP524318:LCR524318 LML524318:LMN524318 LWH524318:LWJ524318 MGD524318:MGF524318 MPZ524318:MQB524318 MZV524318:MZX524318 NJR524318:NJT524318 NTN524318:NTP524318 ODJ524318:ODL524318 ONF524318:ONH524318 OXB524318:OXD524318 PGX524318:PGZ524318 PQT524318:PQV524318 QAP524318:QAR524318 QKL524318:QKN524318 QUH524318:QUJ524318 RED524318:REF524318 RNZ524318:ROB524318 RXV524318:RXX524318 SHR524318:SHT524318 SRN524318:SRP524318 TBJ524318:TBL524318 TLF524318:TLH524318 TVB524318:TVD524318 UEX524318:UEZ524318 UOT524318:UOV524318 UYP524318:UYR524318 VIL524318:VIN524318 VSH524318:VSJ524318 WCD524318:WCF524318 WLZ524318:WMB524318 WVV524318:WVX524318 JJ589854:JL589854 TF589854:TH589854 ADB589854:ADD589854 AMX589854:AMZ589854 AWT589854:AWV589854 BGP589854:BGR589854 BQL589854:BQN589854 CAH589854:CAJ589854 CKD589854:CKF589854 CTZ589854:CUB589854 DDV589854:DDX589854 DNR589854:DNT589854 DXN589854:DXP589854 EHJ589854:EHL589854 ERF589854:ERH589854 FBB589854:FBD589854 FKX589854:FKZ589854 FUT589854:FUV589854 GEP589854:GER589854 GOL589854:GON589854 GYH589854:GYJ589854 HID589854:HIF589854 HRZ589854:HSB589854 IBV589854:IBX589854 ILR589854:ILT589854 IVN589854:IVP589854 JFJ589854:JFL589854 JPF589854:JPH589854 JZB589854:JZD589854 KIX589854:KIZ589854 KST589854:KSV589854 LCP589854:LCR589854 LML589854:LMN589854 LWH589854:LWJ589854 MGD589854:MGF589854 MPZ589854:MQB589854 MZV589854:MZX589854 NJR589854:NJT589854 NTN589854:NTP589854 ODJ589854:ODL589854 ONF589854:ONH589854 OXB589854:OXD589854 PGX589854:PGZ589854 PQT589854:PQV589854 QAP589854:QAR589854 QKL589854:QKN589854 QUH589854:QUJ589854 RED589854:REF589854 RNZ589854:ROB589854 RXV589854:RXX589854 SHR589854:SHT589854 SRN589854:SRP589854 TBJ589854:TBL589854 TLF589854:TLH589854 TVB589854:TVD589854 UEX589854:UEZ589854 UOT589854:UOV589854 UYP589854:UYR589854 VIL589854:VIN589854 VSH589854:VSJ589854 WCD589854:WCF589854 WLZ589854:WMB589854 WVV589854:WVX589854 JJ655390:JL655390 TF655390:TH655390 ADB655390:ADD655390 AMX655390:AMZ655390 AWT655390:AWV655390 BGP655390:BGR655390 BQL655390:BQN655390 CAH655390:CAJ655390 CKD655390:CKF655390 CTZ655390:CUB655390 DDV655390:DDX655390 DNR655390:DNT655390 DXN655390:DXP655390 EHJ655390:EHL655390 ERF655390:ERH655390 FBB655390:FBD655390 FKX655390:FKZ655390 FUT655390:FUV655390 GEP655390:GER655390 GOL655390:GON655390 GYH655390:GYJ655390 HID655390:HIF655390 HRZ655390:HSB655390 IBV655390:IBX655390 ILR655390:ILT655390 IVN655390:IVP655390 JFJ655390:JFL655390 JPF655390:JPH655390 JZB655390:JZD655390 KIX655390:KIZ655390 KST655390:KSV655390 LCP655390:LCR655390 LML655390:LMN655390 LWH655390:LWJ655390 MGD655390:MGF655390 MPZ655390:MQB655390 MZV655390:MZX655390 NJR655390:NJT655390 NTN655390:NTP655390 ODJ655390:ODL655390 ONF655390:ONH655390 OXB655390:OXD655390 PGX655390:PGZ655390 PQT655390:PQV655390 QAP655390:QAR655390 QKL655390:QKN655390 QUH655390:QUJ655390 RED655390:REF655390 RNZ655390:ROB655390 RXV655390:RXX655390 SHR655390:SHT655390 SRN655390:SRP655390 TBJ655390:TBL655390 TLF655390:TLH655390 TVB655390:TVD655390 UEX655390:UEZ655390 UOT655390:UOV655390 UYP655390:UYR655390 VIL655390:VIN655390 VSH655390:VSJ655390 WCD655390:WCF655390 WLZ655390:WMB655390 WVV655390:WVX655390 JJ720926:JL720926 TF720926:TH720926 ADB720926:ADD720926 AMX720926:AMZ720926 AWT720926:AWV720926 BGP720926:BGR720926 BQL720926:BQN720926 CAH720926:CAJ720926 CKD720926:CKF720926 CTZ720926:CUB720926 DDV720926:DDX720926 DNR720926:DNT720926 DXN720926:DXP720926 EHJ720926:EHL720926 ERF720926:ERH720926 FBB720926:FBD720926 FKX720926:FKZ720926 FUT720926:FUV720926 GEP720926:GER720926 GOL720926:GON720926 GYH720926:GYJ720926 HID720926:HIF720926 HRZ720926:HSB720926 IBV720926:IBX720926 ILR720926:ILT720926 IVN720926:IVP720926 JFJ720926:JFL720926 JPF720926:JPH720926 JZB720926:JZD720926 KIX720926:KIZ720926 KST720926:KSV720926 LCP720926:LCR720926 LML720926:LMN720926 LWH720926:LWJ720926 MGD720926:MGF720926 MPZ720926:MQB720926 MZV720926:MZX720926 NJR720926:NJT720926 NTN720926:NTP720926 ODJ720926:ODL720926 ONF720926:ONH720926 OXB720926:OXD720926 PGX720926:PGZ720926 PQT720926:PQV720926 QAP720926:QAR720926 QKL720926:QKN720926 QUH720926:QUJ720926 RED720926:REF720926 RNZ720926:ROB720926 RXV720926:RXX720926 SHR720926:SHT720926 SRN720926:SRP720926 TBJ720926:TBL720926 TLF720926:TLH720926 TVB720926:TVD720926 UEX720926:UEZ720926 UOT720926:UOV720926 UYP720926:UYR720926 VIL720926:VIN720926 VSH720926:VSJ720926 WCD720926:WCF720926 WLZ720926:WMB720926 WVV720926:WVX720926 JJ786462:JL786462 TF786462:TH786462 ADB786462:ADD786462 AMX786462:AMZ786462 AWT786462:AWV786462 BGP786462:BGR786462 BQL786462:BQN786462 CAH786462:CAJ786462 CKD786462:CKF786462 CTZ786462:CUB786462 DDV786462:DDX786462 DNR786462:DNT786462 DXN786462:DXP786462 EHJ786462:EHL786462 ERF786462:ERH786462 FBB786462:FBD786462 FKX786462:FKZ786462 FUT786462:FUV786462 GEP786462:GER786462 GOL786462:GON786462 GYH786462:GYJ786462 HID786462:HIF786462 HRZ786462:HSB786462 IBV786462:IBX786462 ILR786462:ILT786462 IVN786462:IVP786462 JFJ786462:JFL786462 JPF786462:JPH786462 JZB786462:JZD786462 KIX786462:KIZ786462 KST786462:KSV786462 LCP786462:LCR786462 LML786462:LMN786462 LWH786462:LWJ786462 MGD786462:MGF786462 MPZ786462:MQB786462 MZV786462:MZX786462 NJR786462:NJT786462 NTN786462:NTP786462 ODJ786462:ODL786462 ONF786462:ONH786462 OXB786462:OXD786462 PGX786462:PGZ786462 PQT786462:PQV786462 QAP786462:QAR786462 QKL786462:QKN786462 QUH786462:QUJ786462 RED786462:REF786462 RNZ786462:ROB786462 RXV786462:RXX786462 SHR786462:SHT786462 SRN786462:SRP786462 TBJ786462:TBL786462 TLF786462:TLH786462 TVB786462:TVD786462 UEX786462:UEZ786462 UOT786462:UOV786462 UYP786462:UYR786462 VIL786462:VIN786462 VSH786462:VSJ786462 WCD786462:WCF786462 WLZ786462:WMB786462 WVV786462:WVX786462 JJ851998:JL851998 TF851998:TH851998 ADB851998:ADD851998 AMX851998:AMZ851998 AWT851998:AWV851998 BGP851998:BGR851998 BQL851998:BQN851998 CAH851998:CAJ851998 CKD851998:CKF851998 CTZ851998:CUB851998 DDV851998:DDX851998 DNR851998:DNT851998 DXN851998:DXP851998 EHJ851998:EHL851998 ERF851998:ERH851998 FBB851998:FBD851998 FKX851998:FKZ851998 FUT851998:FUV851998 GEP851998:GER851998 GOL851998:GON851998 GYH851998:GYJ851998 HID851998:HIF851998 HRZ851998:HSB851998 IBV851998:IBX851998 ILR851998:ILT851998 IVN851998:IVP851998 JFJ851998:JFL851998 JPF851998:JPH851998 JZB851998:JZD851998 KIX851998:KIZ851998 KST851998:KSV851998 LCP851998:LCR851998 LML851998:LMN851998 LWH851998:LWJ851998 MGD851998:MGF851998 MPZ851998:MQB851998 MZV851998:MZX851998 NJR851998:NJT851998 NTN851998:NTP851998 ODJ851998:ODL851998 ONF851998:ONH851998 OXB851998:OXD851998 PGX851998:PGZ851998 PQT851998:PQV851998 QAP851998:QAR851998 QKL851998:QKN851998 QUH851998:QUJ851998 RED851998:REF851998 RNZ851998:ROB851998 RXV851998:RXX851998 SHR851998:SHT851998 SRN851998:SRP851998 TBJ851998:TBL851998 TLF851998:TLH851998 TVB851998:TVD851998 UEX851998:UEZ851998 UOT851998:UOV851998 UYP851998:UYR851998 VIL851998:VIN851998 VSH851998:VSJ851998 WCD851998:WCF851998 WLZ851998:WMB851998 WVV851998:WVX851998 JJ917534:JL917534 TF917534:TH917534 ADB917534:ADD917534 AMX917534:AMZ917534 AWT917534:AWV917534 BGP917534:BGR917534 BQL917534:BQN917534 CAH917534:CAJ917534 CKD917534:CKF917534 CTZ917534:CUB917534 DDV917534:DDX917534 DNR917534:DNT917534 DXN917534:DXP917534 EHJ917534:EHL917534 ERF917534:ERH917534 FBB917534:FBD917534 FKX917534:FKZ917534 FUT917534:FUV917534 GEP917534:GER917534 GOL917534:GON917534 GYH917534:GYJ917534 HID917534:HIF917534 HRZ917534:HSB917534 IBV917534:IBX917534 ILR917534:ILT917534 IVN917534:IVP917534 JFJ917534:JFL917534 JPF917534:JPH917534 JZB917534:JZD917534 KIX917534:KIZ917534 KST917534:KSV917534 LCP917534:LCR917534 LML917534:LMN917534 LWH917534:LWJ917534 MGD917534:MGF917534 MPZ917534:MQB917534 MZV917534:MZX917534 NJR917534:NJT917534 NTN917534:NTP917534 ODJ917534:ODL917534 ONF917534:ONH917534 OXB917534:OXD917534 PGX917534:PGZ917534 PQT917534:PQV917534 QAP917534:QAR917534 QKL917534:QKN917534 QUH917534:QUJ917534 RED917534:REF917534 RNZ917534:ROB917534 RXV917534:RXX917534 SHR917534:SHT917534 SRN917534:SRP917534 TBJ917534:TBL917534 TLF917534:TLH917534 TVB917534:TVD917534 UEX917534:UEZ917534 UOT917534:UOV917534 UYP917534:UYR917534 VIL917534:VIN917534 VSH917534:VSJ917534 WCD917534:WCF917534 WLZ917534:WMB917534 WVV917534:WVX917534 JJ983070:JL983070 TF983070:TH983070 ADB983070:ADD983070 AMX983070:AMZ983070 AWT983070:AWV983070 BGP983070:BGR983070 BQL983070:BQN983070 CAH983070:CAJ983070 CKD983070:CKF983070 CTZ983070:CUB983070 DDV983070:DDX983070 DNR983070:DNT983070 DXN983070:DXP983070 EHJ983070:EHL983070 ERF983070:ERH983070 FBB983070:FBD983070 FKX983070:FKZ983070 FUT983070:FUV983070 GEP983070:GER983070 GOL983070:GON983070 GYH983070:GYJ983070 HID983070:HIF983070 HRZ983070:HSB983070 IBV983070:IBX983070 ILR983070:ILT983070 IVN983070:IVP983070 JFJ983070:JFL983070 JPF983070:JPH983070 JZB983070:JZD983070 KIX983070:KIZ983070 KST983070:KSV983070 LCP983070:LCR983070 LML983070:LMN983070 LWH983070:LWJ983070 MGD983070:MGF983070 MPZ983070:MQB983070 MZV983070:MZX983070 NJR983070:NJT983070 NTN983070:NTP983070 ODJ983070:ODL983070 ONF983070:ONH983070 OXB983070:OXD983070 PGX983070:PGZ983070 PQT983070:PQV983070 QAP983070:QAR983070 QKL983070:QKN983070 QUH983070:QUJ983070 RED983070:REF983070 RNZ983070:ROB983070 RXV983070:RXX983070 SHR983070:SHT983070 SRN983070:SRP983070 TBJ983070:TBL983070 TLF983070:TLH983070 TVB983070:TVD983070 UEX983070:UEZ983070 UOT983070:UOV983070 UYP983070:UYR983070 VIL983070:VIN983070 VSH983070:VSJ983070 WCD983070:WCF983070 WLZ983070:WMB983070 WVV983070:WVX983070 G65551 N65552:P65552 N131088:P131088 N196624:P196624 N262160:P262160 N327696:P327696 N393232:P393232 N458768:P458768 N524304:P524304 N589840:P589840 N655376:P655376 N720912:P720912 N786448:P786448 N851984:P851984 N917520:P917520 E983056:F983056 G983055 E917520:F917520 G917519 E851984:F851984 G851983 E786448:F786448 G786447 E720912:F720912 G720911 E655376:F655376 G655375 E589840:F589840 G589839 E524304:F524304 G524303 E458768:F458768 G458767 E393232:F393232 G393231 E327696:F327696 G327695 E262160:F262160 G262159 E196624:F196624 G196623 E131088:F131088 G131087 E65552:F65552">
      <formula1>"01北海道,02青森,03岩手,04宮城,05秋田,06山形,07福島,08茨城,09栃木,10群馬,11埼玉,12千葉,13東京,14神奈川,15新潟,16富山,17石川,18福井,19山梨,20長野,21岐阜,22静岡,23愛知,24三重,25滋賀,26京都,27大坂,28兵庫,29奈良,30和歌山,31鳥取,32島根,33岡山,34広島,35山口,36徳島,37香川,38愛媛, 39高知,40福岡,41佐賀,42長崎,43熊本,44大分,45宮崎,46鹿児島,47沖縄"</formula1>
    </dataValidation>
    <dataValidation type="list" allowBlank="1" showInputMessage="1" showErrorMessage="1" sqref="N983054:P983054 JJ5:JL5 TF5:TH5 ADB5:ADD5 AMX5:AMZ5 AWT5:AWV5 BGP5:BGR5 BQL5:BQN5 CAH5:CAJ5 CKD5:CKF5 CTZ5:CUB5 DDV5:DDX5 DNR5:DNT5 DXN5:DXP5 EHJ5:EHL5 ERF5:ERH5 FBB5:FBD5 FKX5:FKZ5 FUT5:FUV5 GEP5:GER5 GOL5:GON5 GYH5:GYJ5 HID5:HIF5 HRZ5:HSB5 IBV5:IBX5 ILR5:ILT5 IVN5:IVP5 JFJ5:JFL5 JPF5:JPH5 JZB5:JZD5 KIX5:KIZ5 KST5:KSV5 LCP5:LCR5 LML5:LMN5 LWH5:LWJ5 MGD5:MGF5 MPZ5:MQB5 MZV5:MZX5 NJR5:NJT5 NTN5:NTP5 ODJ5:ODL5 ONF5:ONH5 OXB5:OXD5 PGX5:PGZ5 PQT5:PQV5 QAP5:QAR5 QKL5:QKN5 QUH5:QUJ5 RED5:REF5 RNZ5:ROB5 RXV5:RXX5 SHR5:SHT5 SRN5:SRP5 TBJ5:TBL5 TLF5:TLH5 TVB5:TVD5 UEX5:UEZ5 UOT5:UOV5 UYP5:UYR5 VIL5:VIN5 VSH5:VSJ5 WCD5:WCF5 WLZ5:WMB5 WVV5:WVX5 JJ65564:JL65564 TF65564:TH65564 ADB65564:ADD65564 AMX65564:AMZ65564 AWT65564:AWV65564 BGP65564:BGR65564 BQL65564:BQN65564 CAH65564:CAJ65564 CKD65564:CKF65564 CTZ65564:CUB65564 DDV65564:DDX65564 DNR65564:DNT65564 DXN65564:DXP65564 EHJ65564:EHL65564 ERF65564:ERH65564 FBB65564:FBD65564 FKX65564:FKZ65564 FUT65564:FUV65564 GEP65564:GER65564 GOL65564:GON65564 GYH65564:GYJ65564 HID65564:HIF65564 HRZ65564:HSB65564 IBV65564:IBX65564 ILR65564:ILT65564 IVN65564:IVP65564 JFJ65564:JFL65564 JPF65564:JPH65564 JZB65564:JZD65564 KIX65564:KIZ65564 KST65564:KSV65564 LCP65564:LCR65564 LML65564:LMN65564 LWH65564:LWJ65564 MGD65564:MGF65564 MPZ65564:MQB65564 MZV65564:MZX65564 NJR65564:NJT65564 NTN65564:NTP65564 ODJ65564:ODL65564 ONF65564:ONH65564 OXB65564:OXD65564 PGX65564:PGZ65564 PQT65564:PQV65564 QAP65564:QAR65564 QKL65564:QKN65564 QUH65564:QUJ65564 RED65564:REF65564 RNZ65564:ROB65564 RXV65564:RXX65564 SHR65564:SHT65564 SRN65564:SRP65564 TBJ65564:TBL65564 TLF65564:TLH65564 TVB65564:TVD65564 UEX65564:UEZ65564 UOT65564:UOV65564 UYP65564:UYR65564 VIL65564:VIN65564 VSH65564:VSJ65564 WCD65564:WCF65564 WLZ65564:WMB65564 WVV65564:WVX65564 JJ131100:JL131100 TF131100:TH131100 ADB131100:ADD131100 AMX131100:AMZ131100 AWT131100:AWV131100 BGP131100:BGR131100 BQL131100:BQN131100 CAH131100:CAJ131100 CKD131100:CKF131100 CTZ131100:CUB131100 DDV131100:DDX131100 DNR131100:DNT131100 DXN131100:DXP131100 EHJ131100:EHL131100 ERF131100:ERH131100 FBB131100:FBD131100 FKX131100:FKZ131100 FUT131100:FUV131100 GEP131100:GER131100 GOL131100:GON131100 GYH131100:GYJ131100 HID131100:HIF131100 HRZ131100:HSB131100 IBV131100:IBX131100 ILR131100:ILT131100 IVN131100:IVP131100 JFJ131100:JFL131100 JPF131100:JPH131100 JZB131100:JZD131100 KIX131100:KIZ131100 KST131100:KSV131100 LCP131100:LCR131100 LML131100:LMN131100 LWH131100:LWJ131100 MGD131100:MGF131100 MPZ131100:MQB131100 MZV131100:MZX131100 NJR131100:NJT131100 NTN131100:NTP131100 ODJ131100:ODL131100 ONF131100:ONH131100 OXB131100:OXD131100 PGX131100:PGZ131100 PQT131100:PQV131100 QAP131100:QAR131100 QKL131100:QKN131100 QUH131100:QUJ131100 RED131100:REF131100 RNZ131100:ROB131100 RXV131100:RXX131100 SHR131100:SHT131100 SRN131100:SRP131100 TBJ131100:TBL131100 TLF131100:TLH131100 TVB131100:TVD131100 UEX131100:UEZ131100 UOT131100:UOV131100 UYP131100:UYR131100 VIL131100:VIN131100 VSH131100:VSJ131100 WCD131100:WCF131100 WLZ131100:WMB131100 WVV131100:WVX131100 JJ196636:JL196636 TF196636:TH196636 ADB196636:ADD196636 AMX196636:AMZ196636 AWT196636:AWV196636 BGP196636:BGR196636 BQL196636:BQN196636 CAH196636:CAJ196636 CKD196636:CKF196636 CTZ196636:CUB196636 DDV196636:DDX196636 DNR196636:DNT196636 DXN196636:DXP196636 EHJ196636:EHL196636 ERF196636:ERH196636 FBB196636:FBD196636 FKX196636:FKZ196636 FUT196636:FUV196636 GEP196636:GER196636 GOL196636:GON196636 GYH196636:GYJ196636 HID196636:HIF196636 HRZ196636:HSB196636 IBV196636:IBX196636 ILR196636:ILT196636 IVN196636:IVP196636 JFJ196636:JFL196636 JPF196636:JPH196636 JZB196636:JZD196636 KIX196636:KIZ196636 KST196636:KSV196636 LCP196636:LCR196636 LML196636:LMN196636 LWH196636:LWJ196636 MGD196636:MGF196636 MPZ196636:MQB196636 MZV196636:MZX196636 NJR196636:NJT196636 NTN196636:NTP196636 ODJ196636:ODL196636 ONF196636:ONH196636 OXB196636:OXD196636 PGX196636:PGZ196636 PQT196636:PQV196636 QAP196636:QAR196636 QKL196636:QKN196636 QUH196636:QUJ196636 RED196636:REF196636 RNZ196636:ROB196636 RXV196636:RXX196636 SHR196636:SHT196636 SRN196636:SRP196636 TBJ196636:TBL196636 TLF196636:TLH196636 TVB196636:TVD196636 UEX196636:UEZ196636 UOT196636:UOV196636 UYP196636:UYR196636 VIL196636:VIN196636 VSH196636:VSJ196636 WCD196636:WCF196636 WLZ196636:WMB196636 WVV196636:WVX196636 JJ262172:JL262172 TF262172:TH262172 ADB262172:ADD262172 AMX262172:AMZ262172 AWT262172:AWV262172 BGP262172:BGR262172 BQL262172:BQN262172 CAH262172:CAJ262172 CKD262172:CKF262172 CTZ262172:CUB262172 DDV262172:DDX262172 DNR262172:DNT262172 DXN262172:DXP262172 EHJ262172:EHL262172 ERF262172:ERH262172 FBB262172:FBD262172 FKX262172:FKZ262172 FUT262172:FUV262172 GEP262172:GER262172 GOL262172:GON262172 GYH262172:GYJ262172 HID262172:HIF262172 HRZ262172:HSB262172 IBV262172:IBX262172 ILR262172:ILT262172 IVN262172:IVP262172 JFJ262172:JFL262172 JPF262172:JPH262172 JZB262172:JZD262172 KIX262172:KIZ262172 KST262172:KSV262172 LCP262172:LCR262172 LML262172:LMN262172 LWH262172:LWJ262172 MGD262172:MGF262172 MPZ262172:MQB262172 MZV262172:MZX262172 NJR262172:NJT262172 NTN262172:NTP262172 ODJ262172:ODL262172 ONF262172:ONH262172 OXB262172:OXD262172 PGX262172:PGZ262172 PQT262172:PQV262172 QAP262172:QAR262172 QKL262172:QKN262172 QUH262172:QUJ262172 RED262172:REF262172 RNZ262172:ROB262172 RXV262172:RXX262172 SHR262172:SHT262172 SRN262172:SRP262172 TBJ262172:TBL262172 TLF262172:TLH262172 TVB262172:TVD262172 UEX262172:UEZ262172 UOT262172:UOV262172 UYP262172:UYR262172 VIL262172:VIN262172 VSH262172:VSJ262172 WCD262172:WCF262172 WLZ262172:WMB262172 WVV262172:WVX262172 JJ327708:JL327708 TF327708:TH327708 ADB327708:ADD327708 AMX327708:AMZ327708 AWT327708:AWV327708 BGP327708:BGR327708 BQL327708:BQN327708 CAH327708:CAJ327708 CKD327708:CKF327708 CTZ327708:CUB327708 DDV327708:DDX327708 DNR327708:DNT327708 DXN327708:DXP327708 EHJ327708:EHL327708 ERF327708:ERH327708 FBB327708:FBD327708 FKX327708:FKZ327708 FUT327708:FUV327708 GEP327708:GER327708 GOL327708:GON327708 GYH327708:GYJ327708 HID327708:HIF327708 HRZ327708:HSB327708 IBV327708:IBX327708 ILR327708:ILT327708 IVN327708:IVP327708 JFJ327708:JFL327708 JPF327708:JPH327708 JZB327708:JZD327708 KIX327708:KIZ327708 KST327708:KSV327708 LCP327708:LCR327708 LML327708:LMN327708 LWH327708:LWJ327708 MGD327708:MGF327708 MPZ327708:MQB327708 MZV327708:MZX327708 NJR327708:NJT327708 NTN327708:NTP327708 ODJ327708:ODL327708 ONF327708:ONH327708 OXB327708:OXD327708 PGX327708:PGZ327708 PQT327708:PQV327708 QAP327708:QAR327708 QKL327708:QKN327708 QUH327708:QUJ327708 RED327708:REF327708 RNZ327708:ROB327708 RXV327708:RXX327708 SHR327708:SHT327708 SRN327708:SRP327708 TBJ327708:TBL327708 TLF327708:TLH327708 TVB327708:TVD327708 UEX327708:UEZ327708 UOT327708:UOV327708 UYP327708:UYR327708 VIL327708:VIN327708 VSH327708:VSJ327708 WCD327708:WCF327708 WLZ327708:WMB327708 WVV327708:WVX327708 JJ393244:JL393244 TF393244:TH393244 ADB393244:ADD393244 AMX393244:AMZ393244 AWT393244:AWV393244 BGP393244:BGR393244 BQL393244:BQN393244 CAH393244:CAJ393244 CKD393244:CKF393244 CTZ393244:CUB393244 DDV393244:DDX393244 DNR393244:DNT393244 DXN393244:DXP393244 EHJ393244:EHL393244 ERF393244:ERH393244 FBB393244:FBD393244 FKX393244:FKZ393244 FUT393244:FUV393244 GEP393244:GER393244 GOL393244:GON393244 GYH393244:GYJ393244 HID393244:HIF393244 HRZ393244:HSB393244 IBV393244:IBX393244 ILR393244:ILT393244 IVN393244:IVP393244 JFJ393244:JFL393244 JPF393244:JPH393244 JZB393244:JZD393244 KIX393244:KIZ393244 KST393244:KSV393244 LCP393244:LCR393244 LML393244:LMN393244 LWH393244:LWJ393244 MGD393244:MGF393244 MPZ393244:MQB393244 MZV393244:MZX393244 NJR393244:NJT393244 NTN393244:NTP393244 ODJ393244:ODL393244 ONF393244:ONH393244 OXB393244:OXD393244 PGX393244:PGZ393244 PQT393244:PQV393244 QAP393244:QAR393244 QKL393244:QKN393244 QUH393244:QUJ393244 RED393244:REF393244 RNZ393244:ROB393244 RXV393244:RXX393244 SHR393244:SHT393244 SRN393244:SRP393244 TBJ393244:TBL393244 TLF393244:TLH393244 TVB393244:TVD393244 UEX393244:UEZ393244 UOT393244:UOV393244 UYP393244:UYR393244 VIL393244:VIN393244 VSH393244:VSJ393244 WCD393244:WCF393244 WLZ393244:WMB393244 WVV393244:WVX393244 JJ458780:JL458780 TF458780:TH458780 ADB458780:ADD458780 AMX458780:AMZ458780 AWT458780:AWV458780 BGP458780:BGR458780 BQL458780:BQN458780 CAH458780:CAJ458780 CKD458780:CKF458780 CTZ458780:CUB458780 DDV458780:DDX458780 DNR458780:DNT458780 DXN458780:DXP458780 EHJ458780:EHL458780 ERF458780:ERH458780 FBB458780:FBD458780 FKX458780:FKZ458780 FUT458780:FUV458780 GEP458780:GER458780 GOL458780:GON458780 GYH458780:GYJ458780 HID458780:HIF458780 HRZ458780:HSB458780 IBV458780:IBX458780 ILR458780:ILT458780 IVN458780:IVP458780 JFJ458780:JFL458780 JPF458780:JPH458780 JZB458780:JZD458780 KIX458780:KIZ458780 KST458780:KSV458780 LCP458780:LCR458780 LML458780:LMN458780 LWH458780:LWJ458780 MGD458780:MGF458780 MPZ458780:MQB458780 MZV458780:MZX458780 NJR458780:NJT458780 NTN458780:NTP458780 ODJ458780:ODL458780 ONF458780:ONH458780 OXB458780:OXD458780 PGX458780:PGZ458780 PQT458780:PQV458780 QAP458780:QAR458780 QKL458780:QKN458780 QUH458780:QUJ458780 RED458780:REF458780 RNZ458780:ROB458780 RXV458780:RXX458780 SHR458780:SHT458780 SRN458780:SRP458780 TBJ458780:TBL458780 TLF458780:TLH458780 TVB458780:TVD458780 UEX458780:UEZ458780 UOT458780:UOV458780 UYP458780:UYR458780 VIL458780:VIN458780 VSH458780:VSJ458780 WCD458780:WCF458780 WLZ458780:WMB458780 WVV458780:WVX458780 JJ524316:JL524316 TF524316:TH524316 ADB524316:ADD524316 AMX524316:AMZ524316 AWT524316:AWV524316 BGP524316:BGR524316 BQL524316:BQN524316 CAH524316:CAJ524316 CKD524316:CKF524316 CTZ524316:CUB524316 DDV524316:DDX524316 DNR524316:DNT524316 DXN524316:DXP524316 EHJ524316:EHL524316 ERF524316:ERH524316 FBB524316:FBD524316 FKX524316:FKZ524316 FUT524316:FUV524316 GEP524316:GER524316 GOL524316:GON524316 GYH524316:GYJ524316 HID524316:HIF524316 HRZ524316:HSB524316 IBV524316:IBX524316 ILR524316:ILT524316 IVN524316:IVP524316 JFJ524316:JFL524316 JPF524316:JPH524316 JZB524316:JZD524316 KIX524316:KIZ524316 KST524316:KSV524316 LCP524316:LCR524316 LML524316:LMN524316 LWH524316:LWJ524316 MGD524316:MGF524316 MPZ524316:MQB524316 MZV524316:MZX524316 NJR524316:NJT524316 NTN524316:NTP524316 ODJ524316:ODL524316 ONF524316:ONH524316 OXB524316:OXD524316 PGX524316:PGZ524316 PQT524316:PQV524316 QAP524316:QAR524316 QKL524316:QKN524316 QUH524316:QUJ524316 RED524316:REF524316 RNZ524316:ROB524316 RXV524316:RXX524316 SHR524316:SHT524316 SRN524316:SRP524316 TBJ524316:TBL524316 TLF524316:TLH524316 TVB524316:TVD524316 UEX524316:UEZ524316 UOT524316:UOV524316 UYP524316:UYR524316 VIL524316:VIN524316 VSH524316:VSJ524316 WCD524316:WCF524316 WLZ524316:WMB524316 WVV524316:WVX524316 JJ589852:JL589852 TF589852:TH589852 ADB589852:ADD589852 AMX589852:AMZ589852 AWT589852:AWV589852 BGP589852:BGR589852 BQL589852:BQN589852 CAH589852:CAJ589852 CKD589852:CKF589852 CTZ589852:CUB589852 DDV589852:DDX589852 DNR589852:DNT589852 DXN589852:DXP589852 EHJ589852:EHL589852 ERF589852:ERH589852 FBB589852:FBD589852 FKX589852:FKZ589852 FUT589852:FUV589852 GEP589852:GER589852 GOL589852:GON589852 GYH589852:GYJ589852 HID589852:HIF589852 HRZ589852:HSB589852 IBV589852:IBX589852 ILR589852:ILT589852 IVN589852:IVP589852 JFJ589852:JFL589852 JPF589852:JPH589852 JZB589852:JZD589852 KIX589852:KIZ589852 KST589852:KSV589852 LCP589852:LCR589852 LML589852:LMN589852 LWH589852:LWJ589852 MGD589852:MGF589852 MPZ589852:MQB589852 MZV589852:MZX589852 NJR589852:NJT589852 NTN589852:NTP589852 ODJ589852:ODL589852 ONF589852:ONH589852 OXB589852:OXD589852 PGX589852:PGZ589852 PQT589852:PQV589852 QAP589852:QAR589852 QKL589852:QKN589852 QUH589852:QUJ589852 RED589852:REF589852 RNZ589852:ROB589852 RXV589852:RXX589852 SHR589852:SHT589852 SRN589852:SRP589852 TBJ589852:TBL589852 TLF589852:TLH589852 TVB589852:TVD589852 UEX589852:UEZ589852 UOT589852:UOV589852 UYP589852:UYR589852 VIL589852:VIN589852 VSH589852:VSJ589852 WCD589852:WCF589852 WLZ589852:WMB589852 WVV589852:WVX589852 JJ655388:JL655388 TF655388:TH655388 ADB655388:ADD655388 AMX655388:AMZ655388 AWT655388:AWV655388 BGP655388:BGR655388 BQL655388:BQN655388 CAH655388:CAJ655388 CKD655388:CKF655388 CTZ655388:CUB655388 DDV655388:DDX655388 DNR655388:DNT655388 DXN655388:DXP655388 EHJ655388:EHL655388 ERF655388:ERH655388 FBB655388:FBD655388 FKX655388:FKZ655388 FUT655388:FUV655388 GEP655388:GER655388 GOL655388:GON655388 GYH655388:GYJ655388 HID655388:HIF655388 HRZ655388:HSB655388 IBV655388:IBX655388 ILR655388:ILT655388 IVN655388:IVP655388 JFJ655388:JFL655388 JPF655388:JPH655388 JZB655388:JZD655388 KIX655388:KIZ655388 KST655388:KSV655388 LCP655388:LCR655388 LML655388:LMN655388 LWH655388:LWJ655388 MGD655388:MGF655388 MPZ655388:MQB655388 MZV655388:MZX655388 NJR655388:NJT655388 NTN655388:NTP655388 ODJ655388:ODL655388 ONF655388:ONH655388 OXB655388:OXD655388 PGX655388:PGZ655388 PQT655388:PQV655388 QAP655388:QAR655388 QKL655388:QKN655388 QUH655388:QUJ655388 RED655388:REF655388 RNZ655388:ROB655388 RXV655388:RXX655388 SHR655388:SHT655388 SRN655388:SRP655388 TBJ655388:TBL655388 TLF655388:TLH655388 TVB655388:TVD655388 UEX655388:UEZ655388 UOT655388:UOV655388 UYP655388:UYR655388 VIL655388:VIN655388 VSH655388:VSJ655388 WCD655388:WCF655388 WLZ655388:WMB655388 WVV655388:WVX655388 JJ720924:JL720924 TF720924:TH720924 ADB720924:ADD720924 AMX720924:AMZ720924 AWT720924:AWV720924 BGP720924:BGR720924 BQL720924:BQN720924 CAH720924:CAJ720924 CKD720924:CKF720924 CTZ720924:CUB720924 DDV720924:DDX720924 DNR720924:DNT720924 DXN720924:DXP720924 EHJ720924:EHL720924 ERF720924:ERH720924 FBB720924:FBD720924 FKX720924:FKZ720924 FUT720924:FUV720924 GEP720924:GER720924 GOL720924:GON720924 GYH720924:GYJ720924 HID720924:HIF720924 HRZ720924:HSB720924 IBV720924:IBX720924 ILR720924:ILT720924 IVN720924:IVP720924 JFJ720924:JFL720924 JPF720924:JPH720924 JZB720924:JZD720924 KIX720924:KIZ720924 KST720924:KSV720924 LCP720924:LCR720924 LML720924:LMN720924 LWH720924:LWJ720924 MGD720924:MGF720924 MPZ720924:MQB720924 MZV720924:MZX720924 NJR720924:NJT720924 NTN720924:NTP720924 ODJ720924:ODL720924 ONF720924:ONH720924 OXB720924:OXD720924 PGX720924:PGZ720924 PQT720924:PQV720924 QAP720924:QAR720924 QKL720924:QKN720924 QUH720924:QUJ720924 RED720924:REF720924 RNZ720924:ROB720924 RXV720924:RXX720924 SHR720924:SHT720924 SRN720924:SRP720924 TBJ720924:TBL720924 TLF720924:TLH720924 TVB720924:TVD720924 UEX720924:UEZ720924 UOT720924:UOV720924 UYP720924:UYR720924 VIL720924:VIN720924 VSH720924:VSJ720924 WCD720924:WCF720924 WLZ720924:WMB720924 WVV720924:WVX720924 JJ786460:JL786460 TF786460:TH786460 ADB786460:ADD786460 AMX786460:AMZ786460 AWT786460:AWV786460 BGP786460:BGR786460 BQL786460:BQN786460 CAH786460:CAJ786460 CKD786460:CKF786460 CTZ786460:CUB786460 DDV786460:DDX786460 DNR786460:DNT786460 DXN786460:DXP786460 EHJ786460:EHL786460 ERF786460:ERH786460 FBB786460:FBD786460 FKX786460:FKZ786460 FUT786460:FUV786460 GEP786460:GER786460 GOL786460:GON786460 GYH786460:GYJ786460 HID786460:HIF786460 HRZ786460:HSB786460 IBV786460:IBX786460 ILR786460:ILT786460 IVN786460:IVP786460 JFJ786460:JFL786460 JPF786460:JPH786460 JZB786460:JZD786460 KIX786460:KIZ786460 KST786460:KSV786460 LCP786460:LCR786460 LML786460:LMN786460 LWH786460:LWJ786460 MGD786460:MGF786460 MPZ786460:MQB786460 MZV786460:MZX786460 NJR786460:NJT786460 NTN786460:NTP786460 ODJ786460:ODL786460 ONF786460:ONH786460 OXB786460:OXD786460 PGX786460:PGZ786460 PQT786460:PQV786460 QAP786460:QAR786460 QKL786460:QKN786460 QUH786460:QUJ786460 RED786460:REF786460 RNZ786460:ROB786460 RXV786460:RXX786460 SHR786460:SHT786460 SRN786460:SRP786460 TBJ786460:TBL786460 TLF786460:TLH786460 TVB786460:TVD786460 UEX786460:UEZ786460 UOT786460:UOV786460 UYP786460:UYR786460 VIL786460:VIN786460 VSH786460:VSJ786460 WCD786460:WCF786460 WLZ786460:WMB786460 WVV786460:WVX786460 JJ851996:JL851996 TF851996:TH851996 ADB851996:ADD851996 AMX851996:AMZ851996 AWT851996:AWV851996 BGP851996:BGR851996 BQL851996:BQN851996 CAH851996:CAJ851996 CKD851996:CKF851996 CTZ851996:CUB851996 DDV851996:DDX851996 DNR851996:DNT851996 DXN851996:DXP851996 EHJ851996:EHL851996 ERF851996:ERH851996 FBB851996:FBD851996 FKX851996:FKZ851996 FUT851996:FUV851996 GEP851996:GER851996 GOL851996:GON851996 GYH851996:GYJ851996 HID851996:HIF851996 HRZ851996:HSB851996 IBV851996:IBX851996 ILR851996:ILT851996 IVN851996:IVP851996 JFJ851996:JFL851996 JPF851996:JPH851996 JZB851996:JZD851996 KIX851996:KIZ851996 KST851996:KSV851996 LCP851996:LCR851996 LML851996:LMN851996 LWH851996:LWJ851996 MGD851996:MGF851996 MPZ851996:MQB851996 MZV851996:MZX851996 NJR851996:NJT851996 NTN851996:NTP851996 ODJ851996:ODL851996 ONF851996:ONH851996 OXB851996:OXD851996 PGX851996:PGZ851996 PQT851996:PQV851996 QAP851996:QAR851996 QKL851996:QKN851996 QUH851996:QUJ851996 RED851996:REF851996 RNZ851996:ROB851996 RXV851996:RXX851996 SHR851996:SHT851996 SRN851996:SRP851996 TBJ851996:TBL851996 TLF851996:TLH851996 TVB851996:TVD851996 UEX851996:UEZ851996 UOT851996:UOV851996 UYP851996:UYR851996 VIL851996:VIN851996 VSH851996:VSJ851996 WCD851996:WCF851996 WLZ851996:WMB851996 WVV851996:WVX851996 JJ917532:JL917532 TF917532:TH917532 ADB917532:ADD917532 AMX917532:AMZ917532 AWT917532:AWV917532 BGP917532:BGR917532 BQL917532:BQN917532 CAH917532:CAJ917532 CKD917532:CKF917532 CTZ917532:CUB917532 DDV917532:DDX917532 DNR917532:DNT917532 DXN917532:DXP917532 EHJ917532:EHL917532 ERF917532:ERH917532 FBB917532:FBD917532 FKX917532:FKZ917532 FUT917532:FUV917532 GEP917532:GER917532 GOL917532:GON917532 GYH917532:GYJ917532 HID917532:HIF917532 HRZ917532:HSB917532 IBV917532:IBX917532 ILR917532:ILT917532 IVN917532:IVP917532 JFJ917532:JFL917532 JPF917532:JPH917532 JZB917532:JZD917532 KIX917532:KIZ917532 KST917532:KSV917532 LCP917532:LCR917532 LML917532:LMN917532 LWH917532:LWJ917532 MGD917532:MGF917532 MPZ917532:MQB917532 MZV917532:MZX917532 NJR917532:NJT917532 NTN917532:NTP917532 ODJ917532:ODL917532 ONF917532:ONH917532 OXB917532:OXD917532 PGX917532:PGZ917532 PQT917532:PQV917532 QAP917532:QAR917532 QKL917532:QKN917532 QUH917532:QUJ917532 RED917532:REF917532 RNZ917532:ROB917532 RXV917532:RXX917532 SHR917532:SHT917532 SRN917532:SRP917532 TBJ917532:TBL917532 TLF917532:TLH917532 TVB917532:TVD917532 UEX917532:UEZ917532 UOT917532:UOV917532 UYP917532:UYR917532 VIL917532:VIN917532 VSH917532:VSJ917532 WCD917532:WCF917532 WLZ917532:WMB917532 WVV917532:WVX917532 JJ983068:JL983068 TF983068:TH983068 ADB983068:ADD983068 AMX983068:AMZ983068 AWT983068:AWV983068 BGP983068:BGR983068 BQL983068:BQN983068 CAH983068:CAJ983068 CKD983068:CKF983068 CTZ983068:CUB983068 DDV983068:DDX983068 DNR983068:DNT983068 DXN983068:DXP983068 EHJ983068:EHL983068 ERF983068:ERH983068 FBB983068:FBD983068 FKX983068:FKZ983068 FUT983068:FUV983068 GEP983068:GER983068 GOL983068:GON983068 GYH983068:GYJ983068 HID983068:HIF983068 HRZ983068:HSB983068 IBV983068:IBX983068 ILR983068:ILT983068 IVN983068:IVP983068 JFJ983068:JFL983068 JPF983068:JPH983068 JZB983068:JZD983068 KIX983068:KIZ983068 KST983068:KSV983068 LCP983068:LCR983068 LML983068:LMN983068 LWH983068:LWJ983068 MGD983068:MGF983068 MPZ983068:MQB983068 MZV983068:MZX983068 NJR983068:NJT983068 NTN983068:NTP983068 ODJ983068:ODL983068 ONF983068:ONH983068 OXB983068:OXD983068 PGX983068:PGZ983068 PQT983068:PQV983068 QAP983068:QAR983068 QKL983068:QKN983068 QUH983068:QUJ983068 RED983068:REF983068 RNZ983068:ROB983068 RXV983068:RXX983068 SHR983068:SHT983068 SRN983068:SRP983068 TBJ983068:TBL983068 TLF983068:TLH983068 TVB983068:TVD983068 UEX983068:UEZ983068 UOT983068:UOV983068 UYP983068:UYR983068 VIL983068:VIN983068 VSH983068:VSJ983068 WCD983068:WCF983068 WLZ983068:WMB983068 WVV983068:WVX983068 G65549 N65550:P65550 N131086:P131086 N196622:P196622 N262158:P262158 N327694:P327694 N393230:P393230 N458766:P458766 N524302:P524302 N589838:P589838 N655374:P655374 N720910:P720910 N786446:P786446 N851982:P851982 N917518:P917518 E983054:F983054 G983053 E917518:F917518 G917517 E851982:F851982 G851981 E786446:F786446 G786445 E720910:F720910 G720909 E655374:F655374 G655373 E589838:F589838 G589837 E524302:F524302 G524301 E458766:F458766 G458765 E393230:F393230 G393229 E327694:F327694 G327693 E262158:F262158 G262157 E196622:F196622 G196621 E131086:F131086 G131085 E65550:F65550">
      <formula1>"大学法人,短大法人,高専法人"</formula1>
    </dataValidation>
    <dataValidation type="list" allowBlank="1" showInputMessage="1" showErrorMessage="1" sqref="E6:G6">
      <formula1>INDIRECT($E5)</formula1>
    </dataValidation>
  </dataValidations>
  <pageMargins left="0.39370078740157483" right="0.39370078740157483" top="0.39370078740157483" bottom="0.39370078740157483" header="0" footer="0.19685039370078741"/>
  <pageSetup paperSize="9" scale="68" fitToHeight="2" orientation="landscape" r:id="rId1"/>
  <headerFooter scaleWithDoc="0">
    <oddFooter>&amp;P / &amp;N ページ</oddFooter>
  </headerFooter>
  <rowBreaks count="1" manualBreakCount="1">
    <brk id="44" max="13" man="1"/>
  </rowBreaks>
  <colBreaks count="1" manualBreakCount="1">
    <brk id="1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'目標値入力シート（必要に応じて入力）'!$J$3:$J$4</xm:f>
          </x14:formula1>
          <xm:sqref>E5:G5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CFF"/>
  </sheetPr>
  <dimension ref="A1:AA25"/>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77734375" style="1" customWidth="1"/>
    <col min="22" max="22" width="3.44140625" style="1" bestFit="1" customWidth="1"/>
    <col min="23" max="23" width="5.109375" style="1" customWidth="1"/>
    <col min="24" max="24" width="4.77734375" style="1" customWidth="1"/>
    <col min="25" max="25" width="5.109375" style="1" customWidth="1"/>
    <col min="26" max="16384" width="10.6640625" style="1"/>
  </cols>
  <sheetData>
    <row r="1" spans="1:27"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7"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W2" s="72"/>
      <c r="X2" s="72"/>
      <c r="Y2" s="72"/>
    </row>
    <row r="3" spans="1:27" ht="24" customHeight="1" x14ac:dyDescent="0.2">
      <c r="A3" s="72"/>
      <c r="B3" s="72"/>
      <c r="C3" s="72"/>
      <c r="D3" s="72"/>
      <c r="E3" s="72"/>
      <c r="F3" s="72"/>
      <c r="G3" s="72"/>
      <c r="H3" s="72"/>
      <c r="I3" s="72"/>
      <c r="J3" s="72"/>
      <c r="K3" s="72"/>
      <c r="L3" s="72"/>
      <c r="M3" s="72"/>
      <c r="N3" s="72"/>
      <c r="O3" s="72"/>
      <c r="P3" s="72"/>
      <c r="Q3" s="81"/>
      <c r="R3" s="72"/>
      <c r="S3" s="72"/>
      <c r="T3" s="81"/>
      <c r="U3" s="72"/>
      <c r="V3" s="72"/>
      <c r="W3" s="72"/>
      <c r="X3" s="72"/>
      <c r="Y3" s="72"/>
    </row>
    <row r="4" spans="1:27" ht="24" customHeight="1" x14ac:dyDescent="0.2">
      <c r="A4" s="71" t="s">
        <v>132</v>
      </c>
      <c r="B4" s="72"/>
      <c r="C4" s="72"/>
      <c r="D4" s="72"/>
      <c r="E4" s="72"/>
      <c r="F4" s="72"/>
      <c r="G4" s="72"/>
      <c r="H4" s="72"/>
      <c r="I4" s="72"/>
      <c r="J4" s="72"/>
      <c r="K4" s="72"/>
      <c r="L4" s="72"/>
      <c r="M4" s="72"/>
      <c r="N4" s="72"/>
      <c r="O4" s="72"/>
      <c r="P4" s="72"/>
      <c r="Q4" s="81"/>
      <c r="R4" s="72"/>
      <c r="S4" s="72"/>
      <c r="T4" s="81"/>
      <c r="U4" s="72"/>
      <c r="V4" s="72"/>
      <c r="W4" s="72"/>
      <c r="X4" s="72"/>
      <c r="Y4" s="72"/>
    </row>
    <row r="5" spans="1:27" ht="24" customHeight="1" x14ac:dyDescent="0.2">
      <c r="A5" s="823" t="s">
        <v>938</v>
      </c>
      <c r="B5" s="72"/>
      <c r="C5" s="72"/>
      <c r="D5" s="72"/>
      <c r="E5" s="72"/>
      <c r="F5" s="72"/>
      <c r="G5" s="72"/>
      <c r="I5" s="72"/>
      <c r="J5" s="72"/>
      <c r="K5" s="72"/>
      <c r="L5" s="72"/>
      <c r="M5" s="72"/>
      <c r="N5" s="72"/>
      <c r="O5" s="72"/>
      <c r="P5" s="72"/>
      <c r="Q5" s="81"/>
      <c r="R5" s="72"/>
      <c r="S5" s="72"/>
      <c r="T5" s="81"/>
      <c r="U5" s="72"/>
      <c r="V5" s="72"/>
      <c r="W5" s="72"/>
      <c r="X5" s="72"/>
      <c r="Y5" s="72"/>
    </row>
    <row r="6" spans="1:27" ht="24" customHeight="1" x14ac:dyDescent="0.2">
      <c r="A6" s="72"/>
      <c r="B6" s="72"/>
      <c r="C6" s="72"/>
      <c r="D6" s="72"/>
      <c r="E6" s="72"/>
      <c r="F6" s="72"/>
      <c r="G6" s="72"/>
      <c r="H6" s="72" t="s">
        <v>3</v>
      </c>
      <c r="I6" s="137"/>
      <c r="J6" s="137"/>
      <c r="K6" s="137"/>
      <c r="L6" s="137"/>
      <c r="M6" s="137"/>
      <c r="N6" s="137"/>
      <c r="O6" s="137"/>
      <c r="P6" s="137"/>
      <c r="Q6" s="137"/>
      <c r="R6" s="137"/>
      <c r="S6" s="137"/>
      <c r="T6" s="137"/>
      <c r="U6" s="137"/>
      <c r="V6" s="137"/>
      <c r="W6" s="137"/>
      <c r="X6" s="137"/>
      <c r="Y6" s="137"/>
    </row>
    <row r="7" spans="1:27" ht="24" customHeight="1" x14ac:dyDescent="0.2">
      <c r="A7" s="72"/>
      <c r="B7" s="73" t="s">
        <v>30</v>
      </c>
      <c r="C7" s="72"/>
      <c r="D7" s="72"/>
      <c r="E7" s="72"/>
      <c r="F7" s="72"/>
      <c r="G7" s="72"/>
      <c r="H7" s="1880" t="s">
        <v>1265</v>
      </c>
      <c r="I7" s="1880"/>
      <c r="J7" s="1880"/>
      <c r="K7" s="1880"/>
      <c r="L7" s="1880"/>
      <c r="M7" s="1880"/>
      <c r="N7" s="1880"/>
      <c r="O7" s="1880"/>
      <c r="P7" s="1880"/>
      <c r="Q7" s="1880"/>
      <c r="R7" s="1880"/>
      <c r="S7" s="1880"/>
      <c r="T7" s="1880"/>
      <c r="U7" s="1880"/>
      <c r="V7" s="1880"/>
      <c r="W7" s="1880"/>
      <c r="X7" s="1880"/>
      <c r="Y7" s="1880"/>
    </row>
    <row r="8" spans="1:27" ht="24" customHeight="1" x14ac:dyDescent="0.2">
      <c r="A8" s="72"/>
      <c r="B8" s="73"/>
      <c r="C8" s="73" t="s">
        <v>17</v>
      </c>
      <c r="D8" s="72"/>
      <c r="E8" s="72"/>
      <c r="F8" s="72"/>
      <c r="G8" s="72"/>
      <c r="H8" s="1880"/>
      <c r="I8" s="1880"/>
      <c r="J8" s="1880"/>
      <c r="K8" s="1880"/>
      <c r="L8" s="1880"/>
      <c r="M8" s="1880"/>
      <c r="N8" s="1880"/>
      <c r="O8" s="1880"/>
      <c r="P8" s="1880"/>
      <c r="Q8" s="1880"/>
      <c r="R8" s="1880"/>
      <c r="S8" s="1880"/>
      <c r="T8" s="1880"/>
      <c r="U8" s="1880"/>
      <c r="V8" s="1880"/>
      <c r="W8" s="1880"/>
      <c r="X8" s="1880"/>
      <c r="Y8" s="1880"/>
    </row>
    <row r="9" spans="1:27" ht="24" customHeight="1" x14ac:dyDescent="0.2">
      <c r="A9" s="72"/>
      <c r="B9" s="72"/>
      <c r="C9" s="1772" t="s">
        <v>31</v>
      </c>
      <c r="D9" s="1772"/>
      <c r="E9" s="1772"/>
      <c r="F9" s="73"/>
      <c r="G9" s="73"/>
      <c r="H9" s="1880"/>
      <c r="I9" s="1880"/>
      <c r="J9" s="1880"/>
      <c r="K9" s="1880"/>
      <c r="L9" s="1880"/>
      <c r="M9" s="1880"/>
      <c r="N9" s="1880"/>
      <c r="O9" s="1880"/>
      <c r="P9" s="1880"/>
      <c r="Q9" s="1880"/>
      <c r="R9" s="1880"/>
      <c r="S9" s="1880"/>
      <c r="T9" s="1880"/>
      <c r="U9" s="1880"/>
      <c r="V9" s="1880"/>
      <c r="W9" s="1880"/>
      <c r="X9" s="1880"/>
      <c r="Y9" s="1880"/>
    </row>
    <row r="10" spans="1:27" ht="24" customHeight="1" x14ac:dyDescent="0.2">
      <c r="A10" s="72"/>
      <c r="B10" s="73"/>
      <c r="C10" s="1773" t="s">
        <v>4</v>
      </c>
      <c r="D10" s="1773"/>
      <c r="E10" s="1773"/>
      <c r="F10" s="73"/>
      <c r="G10" s="73"/>
      <c r="H10" s="1880"/>
      <c r="I10" s="1880"/>
      <c r="J10" s="1880"/>
      <c r="K10" s="1880"/>
      <c r="L10" s="1880"/>
      <c r="M10" s="1880"/>
      <c r="N10" s="1880"/>
      <c r="O10" s="1880"/>
      <c r="P10" s="1880"/>
      <c r="Q10" s="1880"/>
      <c r="R10" s="1880"/>
      <c r="S10" s="1880"/>
      <c r="T10" s="1880"/>
      <c r="U10" s="1880"/>
      <c r="V10" s="1880"/>
      <c r="W10" s="1880"/>
      <c r="X10" s="1880"/>
      <c r="Y10" s="1880"/>
    </row>
    <row r="11" spans="1:27" ht="24" customHeight="1" x14ac:dyDescent="0.2">
      <c r="B11" s="9"/>
      <c r="C11" s="1771"/>
      <c r="D11" s="1771"/>
      <c r="E11" s="1771"/>
      <c r="F11" s="9"/>
      <c r="G11" s="9"/>
      <c r="H11" s="137"/>
      <c r="I11" s="137"/>
      <c r="J11" s="137"/>
      <c r="K11" s="137"/>
      <c r="L11" s="137"/>
      <c r="M11" s="137"/>
      <c r="N11" s="137"/>
      <c r="O11" s="137"/>
      <c r="P11" s="137"/>
      <c r="Q11" s="137"/>
      <c r="R11" s="137"/>
      <c r="S11" s="137"/>
      <c r="T11" s="137"/>
      <c r="U11" s="137"/>
      <c r="V11" s="137"/>
      <c r="W11" s="137"/>
      <c r="X11" s="137"/>
    </row>
    <row r="12" spans="1:27" ht="24" customHeight="1" x14ac:dyDescent="0.2">
      <c r="B12" s="1" t="s">
        <v>1296</v>
      </c>
      <c r="O12" s="38" t="s">
        <v>47</v>
      </c>
      <c r="Q12" s="4" t="s">
        <v>62</v>
      </c>
    </row>
    <row r="13" spans="1:27" ht="24" customHeight="1" x14ac:dyDescent="0.2">
      <c r="B13" s="1693" t="s">
        <v>16</v>
      </c>
      <c r="C13" s="1694"/>
      <c r="D13" s="1694"/>
      <c r="E13" s="1695"/>
      <c r="F13" s="1824">
        <f>'法人入力シート（要入力）'!$D$11</f>
        <v>2018</v>
      </c>
      <c r="G13" s="1752">
        <f>'法人入力シート（要入力）'!$E$11</f>
        <v>2019</v>
      </c>
      <c r="H13" s="1690">
        <f>'法人入力シート（要入力）'!$F$11</f>
        <v>2020</v>
      </c>
      <c r="I13" s="1749">
        <f>'法人入力シート（要入力）'!$G$11</f>
        <v>2021</v>
      </c>
      <c r="J13" s="202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1780" t="s">
        <v>10</v>
      </c>
      <c r="S13" s="1774" t="s">
        <v>72</v>
      </c>
      <c r="T13" s="1758"/>
      <c r="U13" s="1746"/>
      <c r="V13" s="1792" t="s">
        <v>50</v>
      </c>
      <c r="W13" s="1759" t="s">
        <v>51</v>
      </c>
      <c r="X13" s="1759"/>
      <c r="Y13" s="1760"/>
      <c r="AA13" s="61"/>
    </row>
    <row r="14" spans="1:27" ht="24" customHeight="1" x14ac:dyDescent="0.2">
      <c r="B14" s="1696"/>
      <c r="C14" s="1697"/>
      <c r="D14" s="1697"/>
      <c r="E14" s="1698"/>
      <c r="F14" s="1691"/>
      <c r="G14" s="1691"/>
      <c r="H14" s="1691"/>
      <c r="I14" s="1750"/>
      <c r="J14" s="2030"/>
      <c r="K14" s="1790"/>
      <c r="L14" s="1798"/>
      <c r="M14" s="1747"/>
      <c r="N14" s="1787"/>
      <c r="O14" s="1787"/>
      <c r="P14" s="3"/>
      <c r="Q14" s="1784"/>
      <c r="R14" s="1781"/>
      <c r="S14" s="1775"/>
      <c r="T14" s="1776"/>
      <c r="U14" s="1747"/>
      <c r="V14" s="1793"/>
      <c r="W14" s="1761"/>
      <c r="X14" s="1761"/>
      <c r="Y14" s="1762"/>
      <c r="AA14" s="61"/>
    </row>
    <row r="15" spans="1:27" ht="24" customHeight="1" x14ac:dyDescent="0.2">
      <c r="B15" s="1699"/>
      <c r="C15" s="1700"/>
      <c r="D15" s="1700"/>
      <c r="E15" s="1701"/>
      <c r="F15" s="1692"/>
      <c r="G15" s="1692"/>
      <c r="H15" s="1692"/>
      <c r="I15" s="1751"/>
      <c r="J15" s="2031"/>
      <c r="K15" s="1791"/>
      <c r="L15" s="1799"/>
      <c r="M15" s="1748"/>
      <c r="N15" s="1788"/>
      <c r="O15" s="1788"/>
      <c r="Q15" s="1785"/>
      <c r="R15" s="1782"/>
      <c r="S15" s="1777"/>
      <c r="T15" s="1778"/>
      <c r="U15" s="1748"/>
      <c r="V15" s="1794"/>
      <c r="W15" s="1763"/>
      <c r="X15" s="1763"/>
      <c r="Y15" s="1764"/>
      <c r="AA15" s="61"/>
    </row>
    <row r="16" spans="1:27" ht="24" customHeight="1" x14ac:dyDescent="0.2">
      <c r="B16" s="1811" t="s">
        <v>54</v>
      </c>
      <c r="C16" s="1812"/>
      <c r="D16" s="1812"/>
      <c r="E16" s="1813"/>
      <c r="F16" s="1716" t="str">
        <f>IFERROR((ROUND(F23/F20,3)),"－")</f>
        <v>－</v>
      </c>
      <c r="G16" s="1716" t="str">
        <f>IFERROR((ROUND(G23/G20,3)),"－")</f>
        <v>－</v>
      </c>
      <c r="H16" s="1716" t="str">
        <f>IFERROR((ROUND(H23/H20,3)),"－")</f>
        <v>－</v>
      </c>
      <c r="I16" s="1716" t="str">
        <f>IFERROR((ROUND(I23/I20,3)),"－")</f>
        <v>－</v>
      </c>
      <c r="J16" s="2026" t="str">
        <f>IFERROR((ROUND(J23/J20,3)),"－")</f>
        <v>－</v>
      </c>
      <c r="K16" s="1867" t="str">
        <f>IFERROR((J16-F16)*100,"－")</f>
        <v>－</v>
      </c>
      <c r="L16" s="1742"/>
      <c r="M16" s="1753" t="str">
        <f>IF(J16="－","－",IF(AND(I16&gt;=絶対評価シート!C78,J16&gt;=絶対評価シート!E78),絶対評価シート!G78,IF(AND(I16&lt;絶対評価シート!D77,J16&gt;=絶対評価シート!E77),絶対評価シート!G77,IF(AND(J16&gt;=絶対評価シート!E76,J16&lt;絶対評価シート!F76),絶対評価シート!G76,IF(AND(I16&gt;=絶対評価シート!C75,J16&lt;絶対評価シート!F75),絶対評価シート!G75,IF(AND(I16&lt;絶対評価シート!D74,J16&lt;絶対評価シート!F74),絶対評価シート!G74))))))</f>
        <v>－</v>
      </c>
      <c r="N16" s="1706" t="str">
        <f>IFERROR(LOOKUP($K$16/100,趨勢評価!$C$39:$C$43,趨勢評価!$L$39:$L$43),"－")</f>
        <v>－</v>
      </c>
      <c r="O16" s="1702" t="str">
        <f ca="1">IFERROR(OFFSET(INDEX(Y16:Y25,MATCH(J16,Y16:Y25,1),1),0,-3),"－")</f>
        <v>－</v>
      </c>
      <c r="Q16" s="1715">
        <v>10</v>
      </c>
      <c r="R16" s="1844" t="s">
        <v>77</v>
      </c>
      <c r="S16" s="1727" t="s">
        <v>135</v>
      </c>
      <c r="T16" s="1722"/>
      <c r="U16" s="1723"/>
      <c r="V16" s="79">
        <v>10</v>
      </c>
      <c r="W16" s="784">
        <f>IF(OR('学校入力シート（要入力）'!$F$4="",'学校入力シート（要入力）'!$F$4="大学"),大学部門!AB15,短大部門!AB15)</f>
        <v>0.39400000000000002</v>
      </c>
      <c r="X16" s="785" t="s">
        <v>709</v>
      </c>
      <c r="Y16" s="1127">
        <v>0</v>
      </c>
      <c r="AA16" s="31"/>
    </row>
    <row r="17" spans="2:27" ht="24" customHeight="1" x14ac:dyDescent="0.2">
      <c r="B17" s="1814"/>
      <c r="C17" s="1815"/>
      <c r="D17" s="1815"/>
      <c r="E17" s="1816"/>
      <c r="F17" s="1717"/>
      <c r="G17" s="1717"/>
      <c r="H17" s="1717"/>
      <c r="I17" s="1717"/>
      <c r="J17" s="2027"/>
      <c r="K17" s="2032"/>
      <c r="L17" s="1743"/>
      <c r="M17" s="1754"/>
      <c r="N17" s="1707"/>
      <c r="O17" s="1869"/>
      <c r="Q17" s="1715"/>
      <c r="R17" s="1844"/>
      <c r="S17" s="1724"/>
      <c r="T17" s="1725"/>
      <c r="U17" s="1726"/>
      <c r="V17" s="80">
        <v>9</v>
      </c>
      <c r="W17" s="787">
        <f>IF(OR('学校入力シート（要入力）'!$F$4="",'学校入力シート（要入力）'!$F$4="大学"),大学部門!Y15,短大部門!Y15)</f>
        <v>0.42899999999999999</v>
      </c>
      <c r="X17" s="788" t="s">
        <v>709</v>
      </c>
      <c r="Y17" s="789">
        <f>IF(OR('学校入力シート（要入力）'!$F$4="",'学校入力シート（要入力）'!$F$4="大学"),大学部門!AA15,短大部門!AA15)</f>
        <v>0.39500000000000002</v>
      </c>
      <c r="AA17" s="31"/>
    </row>
    <row r="18" spans="2:27" ht="24" customHeight="1" x14ac:dyDescent="0.2">
      <c r="B18" s="1814"/>
      <c r="C18" s="1815"/>
      <c r="D18" s="1815"/>
      <c r="E18" s="1816"/>
      <c r="F18" s="1717"/>
      <c r="G18" s="1717"/>
      <c r="H18" s="1717"/>
      <c r="I18" s="1717"/>
      <c r="J18" s="2027"/>
      <c r="K18" s="2032"/>
      <c r="L18" s="1743"/>
      <c r="M18" s="1754"/>
      <c r="N18" s="1707"/>
      <c r="O18" s="1869"/>
      <c r="Q18" s="1705">
        <v>8</v>
      </c>
      <c r="R18" s="1844" t="s">
        <v>78</v>
      </c>
      <c r="S18" s="1727" t="s">
        <v>133</v>
      </c>
      <c r="T18" s="1722"/>
      <c r="U18" s="1723"/>
      <c r="V18" s="79">
        <v>8</v>
      </c>
      <c r="W18" s="784">
        <f>IF(OR('学校入力シート（要入力）'!$F$4="",'学校入力シート（要入力）'!$F$4="大学"),大学部門!V15,短大部門!V15)</f>
        <v>0.45600000000000002</v>
      </c>
      <c r="X18" s="785" t="s">
        <v>709</v>
      </c>
      <c r="Y18" s="790">
        <f>IF(OR('学校入力シート（要入力）'!$F$4="",'学校入力シート（要入力）'!$F$4="大学"),大学部門!X15,短大部門!X15)</f>
        <v>0.43</v>
      </c>
      <c r="AA18" s="31"/>
    </row>
    <row r="19" spans="2:27" ht="24" customHeight="1" x14ac:dyDescent="0.2">
      <c r="B19" s="1814"/>
      <c r="C19" s="1815"/>
      <c r="D19" s="1815"/>
      <c r="E19" s="1816"/>
      <c r="F19" s="1718"/>
      <c r="G19" s="1718"/>
      <c r="H19" s="1718"/>
      <c r="I19" s="1718"/>
      <c r="J19" s="2028"/>
      <c r="K19" s="1868"/>
      <c r="L19" s="1744"/>
      <c r="M19" s="1754"/>
      <c r="N19" s="1707"/>
      <c r="O19" s="1869"/>
      <c r="Q19" s="1705"/>
      <c r="R19" s="1844"/>
      <c r="S19" s="1724"/>
      <c r="T19" s="1725"/>
      <c r="U19" s="1726"/>
      <c r="V19" s="80">
        <v>7</v>
      </c>
      <c r="W19" s="787">
        <f>IF(OR('学校入力シート（要入力）'!$F$4="",'学校入力シート（要入力）'!$F$4="大学"),大学部門!S15,短大部門!S15)</f>
        <v>0.47899999999999998</v>
      </c>
      <c r="X19" s="788" t="s">
        <v>709</v>
      </c>
      <c r="Y19" s="789">
        <f>IF(OR('学校入力シート（要入力）'!$F$4="",'学校入力シート（要入力）'!$F$4="大学"),大学部門!U15,短大部門!U15)</f>
        <v>0.45700000000000002</v>
      </c>
      <c r="AA19" s="31"/>
    </row>
    <row r="20" spans="2:27" ht="24" customHeight="1" x14ac:dyDescent="0.2">
      <c r="B20" s="95"/>
      <c r="C20" s="1801" t="s">
        <v>6</v>
      </c>
      <c r="D20" s="1801"/>
      <c r="E20" s="1801"/>
      <c r="F20" s="1821">
        <f>'学校入力シート（要入力）'!D18</f>
        <v>0</v>
      </c>
      <c r="G20" s="1821">
        <f>'学校入力シート（要入力）'!E18</f>
        <v>0</v>
      </c>
      <c r="H20" s="1821">
        <f>'学校入力シート（要入力）'!F18</f>
        <v>0</v>
      </c>
      <c r="I20" s="1821">
        <f>'学校入力シート（要入力）'!G18</f>
        <v>0</v>
      </c>
      <c r="J20" s="2033">
        <f>'学校入力シート（要入力）'!H18</f>
        <v>0</v>
      </c>
      <c r="K20" s="1709">
        <f>IFERROR(J20-F20,"－")</f>
        <v>0</v>
      </c>
      <c r="L20" s="1712" t="str">
        <f>IFERROR(K20/F20,"－")</f>
        <v>－</v>
      </c>
      <c r="M20" s="1754"/>
      <c r="N20" s="1707"/>
      <c r="O20" s="1869"/>
      <c r="Q20" s="1705">
        <v>6</v>
      </c>
      <c r="R20" s="1844" t="s">
        <v>79</v>
      </c>
      <c r="S20" s="1727" t="s">
        <v>74</v>
      </c>
      <c r="T20" s="1722"/>
      <c r="U20" s="1723"/>
      <c r="V20" s="79">
        <v>6</v>
      </c>
      <c r="W20" s="784">
        <f>IF(OR('学校入力シート（要入力）'!$F$4="",'学校入力シート（要入力）'!$F$4="大学"),大学部門!P15,短大部門!P15)</f>
        <v>0.50700000000000001</v>
      </c>
      <c r="X20" s="785" t="s">
        <v>709</v>
      </c>
      <c r="Y20" s="786">
        <f>IF(OR('学校入力シート（要入力）'!$F$4="",'学校入力シート（要入力）'!$F$4="大学"),大学部門!R15,短大部門!R15)</f>
        <v>0.48</v>
      </c>
      <c r="AA20" s="31"/>
    </row>
    <row r="21" spans="2:27" ht="24" customHeight="1" x14ac:dyDescent="0.2">
      <c r="B21" s="95"/>
      <c r="C21" s="1818"/>
      <c r="D21" s="1818"/>
      <c r="E21" s="1818"/>
      <c r="F21" s="1822"/>
      <c r="G21" s="1822"/>
      <c r="H21" s="1822"/>
      <c r="I21" s="1822"/>
      <c r="J21" s="2034"/>
      <c r="K21" s="1994"/>
      <c r="L21" s="1831"/>
      <c r="M21" s="1754"/>
      <c r="N21" s="1707"/>
      <c r="O21" s="1869"/>
      <c r="Q21" s="1705"/>
      <c r="R21" s="1844"/>
      <c r="S21" s="1724"/>
      <c r="T21" s="1725"/>
      <c r="U21" s="1726"/>
      <c r="V21" s="80">
        <v>5</v>
      </c>
      <c r="W21" s="787">
        <f>IF(OR('学校入力シート（要入力）'!$F$4="",'学校入力シート（要入力）'!$F$4="大学"),大学部門!M15,短大部門!M15)</f>
        <v>0.52800000000000002</v>
      </c>
      <c r="X21" s="788" t="s">
        <v>709</v>
      </c>
      <c r="Y21" s="789">
        <f>IF(OR('学校入力シート（要入力）'!$F$4="",'学校入力シート（要入力）'!$F$4="大学"),大学部門!O15,短大部門!O15)</f>
        <v>0.50800000000000001</v>
      </c>
      <c r="AA21" s="31"/>
    </row>
    <row r="22" spans="2:27" ht="24" customHeight="1" x14ac:dyDescent="0.2">
      <c r="B22" s="95"/>
      <c r="C22" s="1804"/>
      <c r="D22" s="1804"/>
      <c r="E22" s="1804"/>
      <c r="F22" s="2025"/>
      <c r="G22" s="2025"/>
      <c r="H22" s="2025"/>
      <c r="I22" s="2025"/>
      <c r="J22" s="2035"/>
      <c r="K22" s="1945"/>
      <c r="L22" s="1713"/>
      <c r="M22" s="1754"/>
      <c r="N22" s="1707"/>
      <c r="O22" s="1869"/>
      <c r="Q22" s="1705">
        <v>4</v>
      </c>
      <c r="R22" s="1844" t="s">
        <v>80</v>
      </c>
      <c r="S22" s="1727" t="s">
        <v>73</v>
      </c>
      <c r="T22" s="1722"/>
      <c r="U22" s="1723"/>
      <c r="V22" s="79">
        <v>4</v>
      </c>
      <c r="W22" s="784">
        <f>IF(OR('学校入力シート（要入力）'!$F$4="",'学校入力シート（要入力）'!$F$4="大学"),大学部門!J15,短大部門!J15)</f>
        <v>0.55800000000000005</v>
      </c>
      <c r="X22" s="785" t="s">
        <v>709</v>
      </c>
      <c r="Y22" s="786">
        <f>IF(OR('学校入力シート（要入力）'!$F$4="",'学校入力シート（要入力）'!$F$4="大学"),大学部門!L15,短大部門!L15)</f>
        <v>0.52900000000000003</v>
      </c>
      <c r="AA22" s="31"/>
    </row>
    <row r="23" spans="2:27" ht="24" customHeight="1" x14ac:dyDescent="0.2">
      <c r="B23" s="95"/>
      <c r="C23" s="1800" t="s">
        <v>53</v>
      </c>
      <c r="D23" s="1801"/>
      <c r="E23" s="1802"/>
      <c r="F23" s="1821">
        <f>'学校入力シート（要入力）'!D15</f>
        <v>0</v>
      </c>
      <c r="G23" s="1821">
        <f>'学校入力シート（要入力）'!E15</f>
        <v>0</v>
      </c>
      <c r="H23" s="1821">
        <f>'学校入力シート（要入力）'!F15</f>
        <v>0</v>
      </c>
      <c r="I23" s="1821">
        <f>'学校入力シート（要入力）'!G15</f>
        <v>0</v>
      </c>
      <c r="J23" s="2033">
        <f>'学校入力シート（要入力）'!H15</f>
        <v>0</v>
      </c>
      <c r="K23" s="1709">
        <f>IFERROR(J23-F23,"－")</f>
        <v>0</v>
      </c>
      <c r="L23" s="1714" t="str">
        <f>IFERROR(K23/F23,"－")</f>
        <v>－</v>
      </c>
      <c r="M23" s="1754"/>
      <c r="N23" s="1707"/>
      <c r="O23" s="1869"/>
      <c r="Q23" s="1705"/>
      <c r="R23" s="1844"/>
      <c r="S23" s="1724"/>
      <c r="T23" s="1725"/>
      <c r="U23" s="1726"/>
      <c r="V23" s="80">
        <v>3</v>
      </c>
      <c r="W23" s="787">
        <f>IF(OR('学校入力シート（要入力）'!$F$4="",'学校入力シート（要入力）'!$F$4="大学"),大学部門!G15,短大部門!G15)</f>
        <v>0.61299999999999999</v>
      </c>
      <c r="X23" s="788" t="s">
        <v>709</v>
      </c>
      <c r="Y23" s="789">
        <f>IF(OR('学校入力シート（要入力）'!$F$4="",'学校入力シート（要入力）'!$F$4="大学"),大学部門!I15,短大部門!I15)</f>
        <v>0.55900000000000005</v>
      </c>
      <c r="AA23" s="31"/>
    </row>
    <row r="24" spans="2:27" ht="24" customHeight="1" x14ac:dyDescent="0.2">
      <c r="B24" s="95"/>
      <c r="C24" s="1817"/>
      <c r="D24" s="1818"/>
      <c r="E24" s="1819"/>
      <c r="F24" s="1822"/>
      <c r="G24" s="1822"/>
      <c r="H24" s="1822"/>
      <c r="I24" s="1822"/>
      <c r="J24" s="2034"/>
      <c r="K24" s="1994"/>
      <c r="L24" s="1831"/>
      <c r="M24" s="1754"/>
      <c r="N24" s="1707"/>
      <c r="O24" s="1869"/>
      <c r="Q24" s="1705">
        <v>2</v>
      </c>
      <c r="R24" s="1844" t="s">
        <v>136</v>
      </c>
      <c r="S24" s="1918" t="s">
        <v>71</v>
      </c>
      <c r="T24" s="1729"/>
      <c r="U24" s="1730"/>
      <c r="V24" s="79">
        <v>2</v>
      </c>
      <c r="W24" s="791">
        <f>IF(OR('学校入力シート（要入力）'!$F$4="",'学校入力シート（要入力）'!$F$4="大学"),大学部門!D15,短大部門!D15)</f>
        <v>0.69299999999999995</v>
      </c>
      <c r="X24" s="785" t="s">
        <v>709</v>
      </c>
      <c r="Y24" s="792">
        <f>IF(OR('学校入力シート（要入力）'!$F$4="",'学校入力シート（要入力）'!$F$4="大学"),大学部門!F15,短大部門!F15)</f>
        <v>0.61399999999999999</v>
      </c>
      <c r="AA24" s="31"/>
    </row>
    <row r="25" spans="2:27" ht="24" customHeight="1" x14ac:dyDescent="0.2">
      <c r="B25" s="30"/>
      <c r="C25" s="1806"/>
      <c r="D25" s="1807"/>
      <c r="E25" s="1808"/>
      <c r="F25" s="1823"/>
      <c r="G25" s="1823"/>
      <c r="H25" s="1823"/>
      <c r="I25" s="1823"/>
      <c r="J25" s="2036"/>
      <c r="K25" s="1942"/>
      <c r="L25" s="1738"/>
      <c r="M25" s="1755"/>
      <c r="N25" s="1708"/>
      <c r="O25" s="1704"/>
      <c r="Q25" s="1705"/>
      <c r="R25" s="1844"/>
      <c r="S25" s="1731"/>
      <c r="T25" s="1732"/>
      <c r="U25" s="1733"/>
      <c r="V25" s="80">
        <v>1</v>
      </c>
      <c r="W25" s="793"/>
      <c r="X25" s="788" t="s">
        <v>709</v>
      </c>
      <c r="Y25" s="789">
        <f>IF(OR('学校入力シート（要入力）'!$F$4="",'学校入力シート（要入力）'!$F$4="大学"),大学部門!C15,短大部門!C15)</f>
        <v>0.69399999999999995</v>
      </c>
      <c r="AA25" s="31"/>
    </row>
  </sheetData>
  <mergeCells count="67">
    <mergeCell ref="R13:R15"/>
    <mergeCell ref="S13:U15"/>
    <mergeCell ref="V13:V15"/>
    <mergeCell ref="C23:E25"/>
    <mergeCell ref="F23:F25"/>
    <mergeCell ref="G23:G25"/>
    <mergeCell ref="H23:H25"/>
    <mergeCell ref="I23:I25"/>
    <mergeCell ref="R24:R25"/>
    <mergeCell ref="S24:U25"/>
    <mergeCell ref="R20:R21"/>
    <mergeCell ref="S20:U21"/>
    <mergeCell ref="Q22:Q23"/>
    <mergeCell ref="R22:R23"/>
    <mergeCell ref="S22:U23"/>
    <mergeCell ref="Q20:Q21"/>
    <mergeCell ref="J23:J25"/>
    <mergeCell ref="K23:K25"/>
    <mergeCell ref="L23:L25"/>
    <mergeCell ref="O16:O25"/>
    <mergeCell ref="Q24:Q25"/>
    <mergeCell ref="Q16:Q17"/>
    <mergeCell ref="Q18:Q19"/>
    <mergeCell ref="H20:H22"/>
    <mergeCell ref="I20:I22"/>
    <mergeCell ref="F13:F15"/>
    <mergeCell ref="N13:N15"/>
    <mergeCell ref="M13:M15"/>
    <mergeCell ref="J16:J19"/>
    <mergeCell ref="K13:K15"/>
    <mergeCell ref="L13:L15"/>
    <mergeCell ref="J13:J15"/>
    <mergeCell ref="N16:N25"/>
    <mergeCell ref="M16:M25"/>
    <mergeCell ref="K20:K22"/>
    <mergeCell ref="L20:L22"/>
    <mergeCell ref="K16:K19"/>
    <mergeCell ref="L16:L19"/>
    <mergeCell ref="J20:J22"/>
    <mergeCell ref="C20:E22"/>
    <mergeCell ref="F20:F22"/>
    <mergeCell ref="G20:G22"/>
    <mergeCell ref="B16:E19"/>
    <mergeCell ref="B13:E15"/>
    <mergeCell ref="F16:F19"/>
    <mergeCell ref="G16:G19"/>
    <mergeCell ref="C10:E10"/>
    <mergeCell ref="C11:E11"/>
    <mergeCell ref="R1:Y1"/>
    <mergeCell ref="H7:Y10"/>
    <mergeCell ref="I16:I19"/>
    <mergeCell ref="G13:G15"/>
    <mergeCell ref="I13:I15"/>
    <mergeCell ref="H16:H19"/>
    <mergeCell ref="H13:H15"/>
    <mergeCell ref="R16:R17"/>
    <mergeCell ref="S16:U17"/>
    <mergeCell ref="R18:R19"/>
    <mergeCell ref="S18:U19"/>
    <mergeCell ref="W13:Y15"/>
    <mergeCell ref="O13:O15"/>
    <mergeCell ref="Q13:Q15"/>
    <mergeCell ref="A1:C1"/>
    <mergeCell ref="D1:H1"/>
    <mergeCell ref="A2:C2"/>
    <mergeCell ref="D2:H2"/>
    <mergeCell ref="C9:E9"/>
  </mergeCells>
  <phoneticPr fontId="1"/>
  <conditionalFormatting sqref="S24:U25">
    <cfRule type="expression" dxfId="358" priority="13">
      <formula>$N$16=2</formula>
    </cfRule>
  </conditionalFormatting>
  <conditionalFormatting sqref="R16:R17">
    <cfRule type="expression" dxfId="357" priority="22">
      <formula>$M$16=10</formula>
    </cfRule>
  </conditionalFormatting>
  <conditionalFormatting sqref="R18:R19">
    <cfRule type="expression" dxfId="356" priority="21">
      <formula>$M$16=8</formula>
    </cfRule>
  </conditionalFormatting>
  <conditionalFormatting sqref="R20:R21">
    <cfRule type="expression" dxfId="355" priority="20">
      <formula>$M$16=6</formula>
    </cfRule>
  </conditionalFormatting>
  <conditionalFormatting sqref="R22:R23">
    <cfRule type="expression" dxfId="354" priority="19">
      <formula>$M$16=4</formula>
    </cfRule>
  </conditionalFormatting>
  <conditionalFormatting sqref="R24:R25">
    <cfRule type="expression" dxfId="353" priority="18">
      <formula>$M$16=2</formula>
    </cfRule>
  </conditionalFormatting>
  <conditionalFormatting sqref="S16:U17">
    <cfRule type="expression" dxfId="352" priority="17">
      <formula>$N$16=10</formula>
    </cfRule>
  </conditionalFormatting>
  <conditionalFormatting sqref="S18:U19">
    <cfRule type="expression" dxfId="351" priority="16">
      <formula>$N$16=8</formula>
    </cfRule>
  </conditionalFormatting>
  <conditionalFormatting sqref="S20:U21">
    <cfRule type="expression" dxfId="350" priority="15">
      <formula>$N$16=6</formula>
    </cfRule>
  </conditionalFormatting>
  <conditionalFormatting sqref="S22:U23">
    <cfRule type="expression" dxfId="349" priority="14">
      <formula>$N$16=4</formula>
    </cfRule>
  </conditionalFormatting>
  <conditionalFormatting sqref="W16:X16">
    <cfRule type="expression" dxfId="348" priority="12">
      <formula>$O$16=10</formula>
    </cfRule>
  </conditionalFormatting>
  <conditionalFormatting sqref="W17:Y17">
    <cfRule type="expression" dxfId="347" priority="11">
      <formula>$O$16=9</formula>
    </cfRule>
  </conditionalFormatting>
  <conditionalFormatting sqref="W18:Y18">
    <cfRule type="expression" dxfId="346" priority="10">
      <formula>$O$16=8</formula>
    </cfRule>
  </conditionalFormatting>
  <conditionalFormatting sqref="W19:Y19">
    <cfRule type="expression" dxfId="345" priority="9">
      <formula>$O$16=7</formula>
    </cfRule>
  </conditionalFormatting>
  <conditionalFormatting sqref="W20:Y20">
    <cfRule type="expression" dxfId="344" priority="8">
      <formula>$O$16=6</formula>
    </cfRule>
  </conditionalFormatting>
  <conditionalFormatting sqref="W21:Y21">
    <cfRule type="expression" dxfId="343" priority="7">
      <formula>$O$16=5</formula>
    </cfRule>
  </conditionalFormatting>
  <conditionalFormatting sqref="W22:Y22">
    <cfRule type="expression" dxfId="342" priority="6">
      <formula>$O$16=4</formula>
    </cfRule>
  </conditionalFormatting>
  <conditionalFormatting sqref="W23:Y23">
    <cfRule type="expression" dxfId="341" priority="5">
      <formula>$O$16=3</formula>
    </cfRule>
  </conditionalFormatting>
  <conditionalFormatting sqref="W24:Y24">
    <cfRule type="expression" dxfId="340" priority="4">
      <formula>$O$16=2</formula>
    </cfRule>
  </conditionalFormatting>
  <conditionalFormatting sqref="W25:Y25">
    <cfRule type="expression" dxfId="339" priority="3">
      <formula>$O$16=1</formula>
    </cfRule>
  </conditionalFormatting>
  <conditionalFormatting sqref="Y16">
    <cfRule type="expression" dxfId="338" priority="1">
      <formula>$O$16=10</formula>
    </cfRule>
  </conditionalFormatting>
  <conditionalFormatting sqref="Y16">
    <cfRule type="expression" dxfId="337"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CFF"/>
  </sheetPr>
  <dimension ref="A1:Y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1.7773437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5.109375" style="655" customWidth="1"/>
    <col min="24" max="24" width="3.77734375" style="1" customWidth="1"/>
    <col min="25" max="25" width="5.109375" style="653"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56"/>
      <c r="X6" s="138"/>
      <c r="Y6" s="654"/>
    </row>
    <row r="7" spans="1:25" ht="24" customHeight="1" x14ac:dyDescent="0.2">
      <c r="A7" s="72"/>
      <c r="B7" s="73" t="s">
        <v>946</v>
      </c>
      <c r="C7" s="72"/>
      <c r="D7" s="72"/>
      <c r="E7" s="72"/>
      <c r="F7" s="72"/>
      <c r="G7" s="72"/>
      <c r="H7" s="72" t="s">
        <v>3</v>
      </c>
      <c r="I7" s="138"/>
      <c r="J7" s="138"/>
      <c r="K7" s="138"/>
      <c r="L7" s="138"/>
      <c r="M7" s="138"/>
      <c r="N7" s="138"/>
      <c r="O7" s="138"/>
      <c r="P7" s="138"/>
      <c r="Q7" s="138"/>
      <c r="R7" s="138"/>
      <c r="S7" s="138"/>
      <c r="T7" s="138"/>
      <c r="U7" s="138"/>
      <c r="V7" s="138"/>
      <c r="W7" s="656"/>
      <c r="X7" s="138"/>
      <c r="Y7" s="654"/>
    </row>
    <row r="8" spans="1:25" ht="24" customHeight="1" x14ac:dyDescent="0.2">
      <c r="A8" s="72"/>
      <c r="B8" s="73"/>
      <c r="C8" s="73" t="s">
        <v>17</v>
      </c>
      <c r="D8" s="72"/>
      <c r="E8" s="72"/>
      <c r="F8" s="72"/>
      <c r="G8" s="72"/>
      <c r="H8" s="1779" t="s">
        <v>1266</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138</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139</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24" customHeight="1" x14ac:dyDescent="0.2">
      <c r="A11" s="72"/>
      <c r="B11" s="73"/>
      <c r="C11" s="1825"/>
      <c r="D11" s="1825"/>
      <c r="E11" s="1825"/>
      <c r="F11" s="73"/>
      <c r="G11" s="73"/>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1749">
        <f>'学校入力シート（要入力）'!$I$41</f>
        <v>2023</v>
      </c>
      <c r="K13" s="1789" t="str">
        <f>"増減
"&amp;$J$13&amp;"-"&amp;$F$13</f>
        <v>増減
2023-2019</v>
      </c>
      <c r="L13" s="1797" t="str">
        <f>"対"&amp;$F$13&amp;"年度
伸び率(%)"</f>
        <v>対2019年度
伸び率(%)</v>
      </c>
      <c r="M13" s="1746" t="s">
        <v>14</v>
      </c>
      <c r="N13" s="1786" t="s">
        <v>13</v>
      </c>
      <c r="O13" s="1786" t="s">
        <v>15</v>
      </c>
      <c r="P13" s="3"/>
      <c r="Q13" s="1783" t="s">
        <v>50</v>
      </c>
      <c r="R13" s="1780" t="s">
        <v>1019</v>
      </c>
      <c r="S13" s="1774" t="s">
        <v>1055</v>
      </c>
      <c r="T13" s="1758"/>
      <c r="U13" s="1746"/>
      <c r="V13" s="1792" t="s">
        <v>50</v>
      </c>
      <c r="W13" s="1758" t="s">
        <v>1123</v>
      </c>
      <c r="X13" s="1759"/>
      <c r="Y13" s="1760"/>
    </row>
    <row r="14" spans="1:25" ht="24" customHeight="1" x14ac:dyDescent="0.2">
      <c r="B14" s="1696"/>
      <c r="C14" s="1697"/>
      <c r="D14" s="1697"/>
      <c r="E14" s="1698"/>
      <c r="F14" s="1837"/>
      <c r="G14" s="1837"/>
      <c r="H14" s="1837"/>
      <c r="I14" s="1837"/>
      <c r="J14" s="1750"/>
      <c r="K14" s="2046"/>
      <c r="L14" s="1798"/>
      <c r="M14" s="1747"/>
      <c r="N14" s="1787"/>
      <c r="O14" s="1787"/>
      <c r="P14" s="3"/>
      <c r="Q14" s="1784"/>
      <c r="R14" s="1781"/>
      <c r="S14" s="1775"/>
      <c r="T14" s="1776"/>
      <c r="U14" s="1747"/>
      <c r="V14" s="1793"/>
      <c r="W14" s="1761"/>
      <c r="X14" s="1761"/>
      <c r="Y14" s="1762"/>
    </row>
    <row r="15" spans="1:25" ht="24" customHeight="1" x14ac:dyDescent="0.2">
      <c r="B15" s="1699"/>
      <c r="C15" s="1700"/>
      <c r="D15" s="1700"/>
      <c r="E15" s="1701"/>
      <c r="F15" s="1838"/>
      <c r="G15" s="1838"/>
      <c r="H15" s="1838"/>
      <c r="I15" s="1838"/>
      <c r="J15" s="1751"/>
      <c r="K15" s="2047"/>
      <c r="L15" s="1799"/>
      <c r="M15" s="1748"/>
      <c r="N15" s="1788"/>
      <c r="O15" s="1788"/>
      <c r="Q15" s="1785"/>
      <c r="R15" s="1782"/>
      <c r="S15" s="1777"/>
      <c r="T15" s="1778"/>
      <c r="U15" s="1748"/>
      <c r="V15" s="1794"/>
      <c r="W15" s="1763"/>
      <c r="X15" s="1763"/>
      <c r="Y15" s="1764"/>
    </row>
    <row r="16" spans="1:25" ht="24" customHeight="1" x14ac:dyDescent="0.2">
      <c r="B16" s="1811" t="s">
        <v>141</v>
      </c>
      <c r="C16" s="1812"/>
      <c r="D16" s="1812"/>
      <c r="E16" s="1813"/>
      <c r="F16" s="2054" t="str">
        <f>IFERROR((ROUND(F20/F23,3)),"－")</f>
        <v>－</v>
      </c>
      <c r="G16" s="2054" t="str">
        <f>IFERROR((ROUND(G20/G23,3)),"－")</f>
        <v>－</v>
      </c>
      <c r="H16" s="2054" t="str">
        <f>IFERROR((ROUND(H20/H23,3)),"－")</f>
        <v>－</v>
      </c>
      <c r="I16" s="2054" t="str">
        <f>IFERROR((ROUND(I20/I23,3)),"－")</f>
        <v>－</v>
      </c>
      <c r="J16" s="2043" t="str">
        <f>IFERROR((ROUND(J20/J23,3)),"－")</f>
        <v>－</v>
      </c>
      <c r="K16" s="2048" t="str">
        <f>IFERROR(J16-F16,"－")</f>
        <v>－</v>
      </c>
      <c r="L16" s="2037"/>
      <c r="M16" s="1753" t="str">
        <f>IFERROR(VLOOKUP(絶対評価シート!$L$95,絶対評価シート!$S$92:$T$100,2,0),"－")</f>
        <v>－</v>
      </c>
      <c r="N16" s="1935" t="str">
        <f>IF('学校入力シート（要入力）'!F4="大学",IFERROR(LOOKUP($K$16,趨勢評価!$D$27:$D$31,趨勢評価!$L$27:$L$31),"－"),IFERROR(LOOKUP($K$16,趨勢評価!$C$51:$C$57,趨勢評価!$F$51:$F$57),"－"))</f>
        <v>－</v>
      </c>
      <c r="O16" s="1702" t="str">
        <f ca="1">IFERROR(OFFSET(INDEX(Y16:Y25,MATCH(J16,Y16:Y25,-1),1),0,-3),"－")</f>
        <v>－</v>
      </c>
      <c r="Q16" s="1715">
        <v>10</v>
      </c>
      <c r="R16" s="1844" t="s">
        <v>225</v>
      </c>
      <c r="S16" s="1727" t="s">
        <v>613</v>
      </c>
      <c r="T16" s="1722"/>
      <c r="U16" s="1723"/>
      <c r="V16" s="79">
        <v>10</v>
      </c>
      <c r="W16" s="829">
        <f>IF(OR('学校入力シート（要入力）'!$F$4="",'学校入力シート（要入力）'!$F$4="大学"),大学部門!AB22,短大部門!AB22)</f>
        <v>9.5299999999999994</v>
      </c>
      <c r="X16" s="830" t="s">
        <v>709</v>
      </c>
      <c r="Y16" s="1130">
        <v>1000</v>
      </c>
    </row>
    <row r="17" spans="2:25" ht="24" customHeight="1" x14ac:dyDescent="0.2">
      <c r="B17" s="1814"/>
      <c r="C17" s="1815"/>
      <c r="D17" s="1815"/>
      <c r="E17" s="1816"/>
      <c r="F17" s="2055"/>
      <c r="G17" s="2055"/>
      <c r="H17" s="2055"/>
      <c r="I17" s="2055"/>
      <c r="J17" s="2044"/>
      <c r="K17" s="2049"/>
      <c r="L17" s="2038"/>
      <c r="M17" s="1754"/>
      <c r="N17" s="1935"/>
      <c r="O17" s="1869"/>
      <c r="Q17" s="1715"/>
      <c r="R17" s="1844"/>
      <c r="S17" s="1724"/>
      <c r="T17" s="1725"/>
      <c r="U17" s="1726"/>
      <c r="V17" s="80">
        <v>9</v>
      </c>
      <c r="W17" s="832">
        <f>IF(OR('学校入力シート（要入力）'!$F$4="",'学校入力シート（要入力）'!$F$4="大学"),大学部門!Y22,短大部門!Y22)</f>
        <v>6.17</v>
      </c>
      <c r="X17" s="833" t="s">
        <v>709</v>
      </c>
      <c r="Y17" s="834">
        <f>IF(OR('学校入力シート（要入力）'!$F$4="",'学校入力シート（要入力）'!$F$4="大学"),大学部門!AA22,短大部門!AA22)</f>
        <v>9.52</v>
      </c>
    </row>
    <row r="18" spans="2:25" ht="24" customHeight="1" x14ac:dyDescent="0.2">
      <c r="B18" s="1814"/>
      <c r="C18" s="1815"/>
      <c r="D18" s="1815"/>
      <c r="E18" s="1816"/>
      <c r="F18" s="2055"/>
      <c r="G18" s="2055"/>
      <c r="H18" s="2055"/>
      <c r="I18" s="2055"/>
      <c r="J18" s="2044"/>
      <c r="K18" s="2049"/>
      <c r="L18" s="2038"/>
      <c r="M18" s="1754"/>
      <c r="N18" s="1935"/>
      <c r="O18" s="1869"/>
      <c r="Q18" s="1705">
        <v>8</v>
      </c>
      <c r="R18" s="1844" t="s">
        <v>226</v>
      </c>
      <c r="S18" s="1727" t="s">
        <v>614</v>
      </c>
      <c r="T18" s="1722"/>
      <c r="U18" s="1723"/>
      <c r="V18" s="79">
        <v>8</v>
      </c>
      <c r="W18" s="829">
        <f>IF(OR('学校入力シート（要入力）'!$F$4="",'学校入力シート（要入力）'!$F$4="大学"),大学部門!V22,短大部門!V22)</f>
        <v>4.12</v>
      </c>
      <c r="X18" s="830" t="s">
        <v>709</v>
      </c>
      <c r="Y18" s="835">
        <f>IF(OR('学校入力シート（要入力）'!$F$4="",'学校入力シート（要入力）'!$F$4="大学"),大学部門!X22,短大部門!X22)</f>
        <v>6.16</v>
      </c>
    </row>
    <row r="19" spans="2:25" ht="24" customHeight="1" x14ac:dyDescent="0.2">
      <c r="B19" s="1814"/>
      <c r="C19" s="1815"/>
      <c r="D19" s="1815"/>
      <c r="E19" s="1816"/>
      <c r="F19" s="2056"/>
      <c r="G19" s="2056"/>
      <c r="H19" s="2056"/>
      <c r="I19" s="2056"/>
      <c r="J19" s="2045"/>
      <c r="K19" s="2050"/>
      <c r="L19" s="2039"/>
      <c r="M19" s="1754"/>
      <c r="N19" s="1935"/>
      <c r="O19" s="1869"/>
      <c r="Q19" s="1705"/>
      <c r="R19" s="1844"/>
      <c r="S19" s="1724"/>
      <c r="T19" s="1725"/>
      <c r="U19" s="1726"/>
      <c r="V19" s="80">
        <v>7</v>
      </c>
      <c r="W19" s="832">
        <f>IF(OR('学校入力シート（要入力）'!$F$4="",'学校入力シート（要入力）'!$F$4="大学"),大学部門!S22,短大部門!S22)</f>
        <v>2.94</v>
      </c>
      <c r="X19" s="833" t="s">
        <v>709</v>
      </c>
      <c r="Y19" s="834">
        <f>IF(OR('学校入力シート（要入力）'!$F$4="",'学校入力シート（要入力）'!$F$4="大学"),大学部門!U22,短大部門!U22)</f>
        <v>4.1100000000000003</v>
      </c>
    </row>
    <row r="20" spans="2:25" ht="24" customHeight="1" x14ac:dyDescent="0.2">
      <c r="B20" s="6"/>
      <c r="C20" s="1800" t="s">
        <v>142</v>
      </c>
      <c r="D20" s="1801"/>
      <c r="E20" s="1802"/>
      <c r="F20" s="2051">
        <f>'学校入力シート（要入力）'!E44</f>
        <v>0</v>
      </c>
      <c r="G20" s="2051">
        <f>'学校入力シート（要入力）'!F44</f>
        <v>0</v>
      </c>
      <c r="H20" s="2051">
        <f>'学校入力シート（要入力）'!G44</f>
        <v>0</v>
      </c>
      <c r="I20" s="2051">
        <f>'学校入力シート（要入力）'!H44</f>
        <v>0</v>
      </c>
      <c r="J20" s="2040">
        <f>'学校入力シート（要入力）'!I44</f>
        <v>0</v>
      </c>
      <c r="K20" s="2060">
        <f>IFERROR(J20-F20,"－")</f>
        <v>0</v>
      </c>
      <c r="L20" s="2063" t="str">
        <f>IFERROR(K20/F20,"－")</f>
        <v>－</v>
      </c>
      <c r="M20" s="1754"/>
      <c r="N20" s="1935"/>
      <c r="O20" s="1869"/>
      <c r="Q20" s="1705">
        <v>6</v>
      </c>
      <c r="R20" s="1844" t="s">
        <v>227</v>
      </c>
      <c r="S20" s="2070" t="s">
        <v>942</v>
      </c>
      <c r="T20" s="2071"/>
      <c r="U20" s="2072"/>
      <c r="V20" s="79">
        <v>6</v>
      </c>
      <c r="W20" s="829">
        <f>IF(OR('学校入力シート（要入力）'!$F$4="",'学校入力シート（要入力）'!$F$4="大学"),大学部門!P22,短大部門!P22)</f>
        <v>2.4</v>
      </c>
      <c r="X20" s="830" t="s">
        <v>709</v>
      </c>
      <c r="Y20" s="831">
        <f>IF(OR('学校入力シート（要入力）'!$F$4="",'学校入力シート（要入力）'!$F$4="大学"),大学部門!R22,短大部門!R22)</f>
        <v>2.93</v>
      </c>
    </row>
    <row r="21" spans="2:25" ht="24" customHeight="1" x14ac:dyDescent="0.2">
      <c r="B21" s="6"/>
      <c r="C21" s="1817"/>
      <c r="D21" s="1818"/>
      <c r="E21" s="1819"/>
      <c r="F21" s="2052"/>
      <c r="G21" s="2052"/>
      <c r="H21" s="2052"/>
      <c r="I21" s="2052"/>
      <c r="J21" s="2041"/>
      <c r="K21" s="2061"/>
      <c r="L21" s="2064"/>
      <c r="M21" s="1754"/>
      <c r="N21" s="1935"/>
      <c r="O21" s="1869"/>
      <c r="Q21" s="1705"/>
      <c r="R21" s="1844"/>
      <c r="S21" s="2073"/>
      <c r="T21" s="2074"/>
      <c r="U21" s="2075"/>
      <c r="V21" s="80">
        <v>5</v>
      </c>
      <c r="W21" s="832">
        <f>IF(OR('学校入力シート（要入力）'!$F$4="",'学校入力シート（要入力）'!$F$4="大学"),大学部門!M22,短大部門!M22)</f>
        <v>1.94</v>
      </c>
      <c r="X21" s="833" t="s">
        <v>709</v>
      </c>
      <c r="Y21" s="834">
        <f>IF(OR('学校入力シート（要入力）'!$F$4="",'学校入力シート（要入力）'!$F$4="大学"),大学部門!O22,短大部門!O22)</f>
        <v>2.39</v>
      </c>
    </row>
    <row r="22" spans="2:25" ht="24" customHeight="1" x14ac:dyDescent="0.2">
      <c r="B22" s="6"/>
      <c r="C22" s="1803"/>
      <c r="D22" s="1804"/>
      <c r="E22" s="1805"/>
      <c r="F22" s="2053"/>
      <c r="G22" s="2053"/>
      <c r="H22" s="2053"/>
      <c r="I22" s="2053"/>
      <c r="J22" s="2042"/>
      <c r="K22" s="2062"/>
      <c r="L22" s="2065"/>
      <c r="M22" s="1754"/>
      <c r="N22" s="1935"/>
      <c r="O22" s="1869"/>
      <c r="Q22" s="1705">
        <v>4</v>
      </c>
      <c r="R22" s="1844" t="s">
        <v>228</v>
      </c>
      <c r="S22" s="1727" t="s">
        <v>611</v>
      </c>
      <c r="T22" s="1722"/>
      <c r="U22" s="1723"/>
      <c r="V22" s="79">
        <v>4</v>
      </c>
      <c r="W22" s="829">
        <f>IF(OR('学校入力シート（要入力）'!$F$4="",'学校入力シート（要入力）'!$F$4="大学"),大学部門!J22,短大部門!J22)</f>
        <v>1.65</v>
      </c>
      <c r="X22" s="830" t="s">
        <v>709</v>
      </c>
      <c r="Y22" s="831">
        <f>IF(OR('学校入力シート（要入力）'!$F$4="",'学校入力シート（要入力）'!$F$4="大学"),大学部門!L22,短大部門!L22)</f>
        <v>1.93</v>
      </c>
    </row>
    <row r="23" spans="2:25" ht="24" customHeight="1" x14ac:dyDescent="0.2">
      <c r="B23" s="6"/>
      <c r="C23" s="1800" t="s">
        <v>143</v>
      </c>
      <c r="D23" s="1801"/>
      <c r="E23" s="1802"/>
      <c r="F23" s="2040">
        <f>'学校入力シート（要入力）'!E43</f>
        <v>0</v>
      </c>
      <c r="G23" s="2040">
        <f>'学校入力シート（要入力）'!F43</f>
        <v>0</v>
      </c>
      <c r="H23" s="2040">
        <f>'学校入力シート（要入力）'!G43</f>
        <v>0</v>
      </c>
      <c r="I23" s="2040">
        <f>'学校入力シート（要入力）'!H43</f>
        <v>0</v>
      </c>
      <c r="J23" s="2040">
        <f>'学校入力シート（要入力）'!I43</f>
        <v>0</v>
      </c>
      <c r="K23" s="2057">
        <f>IFERROR(J23-F23,"－")</f>
        <v>0</v>
      </c>
      <c r="L23" s="2068" t="str">
        <f>IFERROR(K23/F23,"－")</f>
        <v>－</v>
      </c>
      <c r="M23" s="1754"/>
      <c r="N23" s="1935"/>
      <c r="O23" s="1869"/>
      <c r="Q23" s="1705"/>
      <c r="R23" s="1844"/>
      <c r="S23" s="1724"/>
      <c r="T23" s="1725"/>
      <c r="U23" s="1726"/>
      <c r="V23" s="80">
        <v>3</v>
      </c>
      <c r="W23" s="832">
        <f>IF(OR('学校入力シート（要入力）'!$F$4="",'学校入力シート（要入力）'!$F$4="大学"),大学部門!G22,短大部門!G22)</f>
        <v>1.35</v>
      </c>
      <c r="X23" s="833" t="s">
        <v>709</v>
      </c>
      <c r="Y23" s="834">
        <f>IF(OR('学校入力シート（要入力）'!$F$4="",'学校入力シート（要入力）'!$F$4="大学"),大学部門!I22,短大部門!I22)</f>
        <v>1.64</v>
      </c>
    </row>
    <row r="24" spans="2:25" ht="24" customHeight="1" x14ac:dyDescent="0.2">
      <c r="B24" s="6"/>
      <c r="C24" s="1817"/>
      <c r="D24" s="1818"/>
      <c r="E24" s="1819"/>
      <c r="F24" s="2041"/>
      <c r="G24" s="2041"/>
      <c r="H24" s="2041"/>
      <c r="I24" s="2041"/>
      <c r="J24" s="2041"/>
      <c r="K24" s="2058"/>
      <c r="L24" s="2064"/>
      <c r="M24" s="1754"/>
      <c r="N24" s="1935"/>
      <c r="O24" s="1869"/>
      <c r="Q24" s="1705">
        <v>2</v>
      </c>
      <c r="R24" s="1844" t="s">
        <v>229</v>
      </c>
      <c r="S24" s="1918" t="s">
        <v>612</v>
      </c>
      <c r="T24" s="1729"/>
      <c r="U24" s="1730"/>
      <c r="V24" s="79">
        <v>2</v>
      </c>
      <c r="W24" s="836">
        <f>IF(OR('学校入力シート（要入力）'!$F$4="",'学校入力シート（要入力）'!$F$4="大学"),大学部門!D22,短大部門!D22)</f>
        <v>1.01</v>
      </c>
      <c r="X24" s="830" t="s">
        <v>709</v>
      </c>
      <c r="Y24" s="837">
        <f>IF(OR('学校入力シート（要入力）'!$F$4="",'学校入力シート（要入力）'!$F$4="大学"),大学部門!F22,短大部門!F22)</f>
        <v>1.34</v>
      </c>
    </row>
    <row r="25" spans="2:25" ht="24" customHeight="1" x14ac:dyDescent="0.2">
      <c r="B25" s="8"/>
      <c r="C25" s="1806"/>
      <c r="D25" s="1807"/>
      <c r="E25" s="1808"/>
      <c r="F25" s="2067"/>
      <c r="G25" s="2067"/>
      <c r="H25" s="2067"/>
      <c r="I25" s="2067"/>
      <c r="J25" s="2067"/>
      <c r="K25" s="2059"/>
      <c r="L25" s="2069"/>
      <c r="M25" s="1755"/>
      <c r="N25" s="1935"/>
      <c r="O25" s="1704"/>
      <c r="Q25" s="1705"/>
      <c r="R25" s="1844"/>
      <c r="S25" s="1731"/>
      <c r="T25" s="1732"/>
      <c r="U25" s="1733"/>
      <c r="V25" s="80">
        <v>1</v>
      </c>
      <c r="W25" s="838"/>
      <c r="X25" s="833" t="s">
        <v>709</v>
      </c>
      <c r="Y25" s="834">
        <f>IF(OR('学校入力シート（要入力）'!$F$4="",'学校入力シート（要入力）'!$F$4="大学"),大学部門!C22,短大部門!C22)</f>
        <v>1</v>
      </c>
    </row>
    <row r="26" spans="2:25" ht="24" customHeight="1" x14ac:dyDescent="0.2">
      <c r="Q26" s="2066" t="s">
        <v>1056</v>
      </c>
      <c r="R26" s="2066"/>
      <c r="S26" s="2066"/>
      <c r="T26" s="2066"/>
      <c r="U26" s="2066"/>
      <c r="V26" s="2066"/>
      <c r="W26" s="2066"/>
      <c r="X26" s="2066"/>
      <c r="Y26" s="2066"/>
    </row>
    <row r="27" spans="2:25" ht="24" customHeight="1" x14ac:dyDescent="0.2">
      <c r="R27" s="680"/>
    </row>
  </sheetData>
  <mergeCells count="68">
    <mergeCell ref="R1:Y1"/>
    <mergeCell ref="Q26:Y26"/>
    <mergeCell ref="C23:E25"/>
    <mergeCell ref="F23:F25"/>
    <mergeCell ref="G23:G25"/>
    <mergeCell ref="H23:H25"/>
    <mergeCell ref="I23:I25"/>
    <mergeCell ref="J23:J25"/>
    <mergeCell ref="R24:R25"/>
    <mergeCell ref="S24:U25"/>
    <mergeCell ref="N16:N25"/>
    <mergeCell ref="O16:O25"/>
    <mergeCell ref="L23:L25"/>
    <mergeCell ref="S20:U21"/>
    <mergeCell ref="Q22:Q23"/>
    <mergeCell ref="R22:R23"/>
    <mergeCell ref="S18:U19"/>
    <mergeCell ref="Q16:Q17"/>
    <mergeCell ref="S22:U23"/>
    <mergeCell ref="K23:K25"/>
    <mergeCell ref="Q24:Q25"/>
    <mergeCell ref="K20:K22"/>
    <mergeCell ref="L20:L22"/>
    <mergeCell ref="Q20:Q21"/>
    <mergeCell ref="R20:R21"/>
    <mergeCell ref="M16:M25"/>
    <mergeCell ref="B16:E19"/>
    <mergeCell ref="F16:F19"/>
    <mergeCell ref="G16:G19"/>
    <mergeCell ref="H16:H19"/>
    <mergeCell ref="I16:I19"/>
    <mergeCell ref="C20:E22"/>
    <mergeCell ref="F20:F22"/>
    <mergeCell ref="G20:G22"/>
    <mergeCell ref="H20:H22"/>
    <mergeCell ref="I20:I22"/>
    <mergeCell ref="Q13:Q15"/>
    <mergeCell ref="R13:R15"/>
    <mergeCell ref="J20:J22"/>
    <mergeCell ref="V13:V15"/>
    <mergeCell ref="W13:Y15"/>
    <mergeCell ref="J16:J19"/>
    <mergeCell ref="K13:K15"/>
    <mergeCell ref="L13:L15"/>
    <mergeCell ref="M13:M15"/>
    <mergeCell ref="N13:N15"/>
    <mergeCell ref="O13:O15"/>
    <mergeCell ref="K16:K19"/>
    <mergeCell ref="R16:R17"/>
    <mergeCell ref="S16:U17"/>
    <mergeCell ref="Q18:Q19"/>
    <mergeCell ref="R18:R19"/>
    <mergeCell ref="I13:I15"/>
    <mergeCell ref="S13:U15"/>
    <mergeCell ref="L16:L19"/>
    <mergeCell ref="J13:J15"/>
    <mergeCell ref="A1:C1"/>
    <mergeCell ref="D1:H1"/>
    <mergeCell ref="A2:C2"/>
    <mergeCell ref="D2:H2"/>
    <mergeCell ref="H8:Y11"/>
    <mergeCell ref="C9:E9"/>
    <mergeCell ref="C10:E10"/>
    <mergeCell ref="C11:E11"/>
    <mergeCell ref="B13:E15"/>
    <mergeCell ref="F13:F15"/>
    <mergeCell ref="G13:G15"/>
    <mergeCell ref="H13:H15"/>
  </mergeCells>
  <phoneticPr fontId="1"/>
  <conditionalFormatting sqref="S24:U25">
    <cfRule type="expression" dxfId="336" priority="13">
      <formula>$N$16=2</formula>
    </cfRule>
  </conditionalFormatting>
  <conditionalFormatting sqref="R16:R17">
    <cfRule type="expression" dxfId="335" priority="22">
      <formula>$M$16=10</formula>
    </cfRule>
  </conditionalFormatting>
  <conditionalFormatting sqref="R18:R19">
    <cfRule type="expression" dxfId="334" priority="21">
      <formula>$M$16=8</formula>
    </cfRule>
  </conditionalFormatting>
  <conditionalFormatting sqref="R20:R21">
    <cfRule type="expression" dxfId="333" priority="20">
      <formula>$M$16=6</formula>
    </cfRule>
  </conditionalFormatting>
  <conditionalFormatting sqref="R22:R23">
    <cfRule type="expression" dxfId="332" priority="19">
      <formula>$M$16=4</formula>
    </cfRule>
  </conditionalFormatting>
  <conditionalFormatting sqref="R24:R25">
    <cfRule type="expression" dxfId="331" priority="18">
      <formula>$M$16=2</formula>
    </cfRule>
  </conditionalFormatting>
  <conditionalFormatting sqref="S16:U17">
    <cfRule type="expression" dxfId="330" priority="17">
      <formula>$N$16=10</formula>
    </cfRule>
  </conditionalFormatting>
  <conditionalFormatting sqref="S18:U19">
    <cfRule type="expression" dxfId="329" priority="16">
      <formula>$N$16=8</formula>
    </cfRule>
  </conditionalFormatting>
  <conditionalFormatting sqref="S20:U21">
    <cfRule type="expression" dxfId="328" priority="15">
      <formula>$N$16=6</formula>
    </cfRule>
  </conditionalFormatting>
  <conditionalFormatting sqref="S22:U23">
    <cfRule type="expression" dxfId="327" priority="14">
      <formula>$N$16=4</formula>
    </cfRule>
  </conditionalFormatting>
  <conditionalFormatting sqref="Y16">
    <cfRule type="expression" dxfId="326" priority="1">
      <formula>$O$16=10</formula>
    </cfRule>
  </conditionalFormatting>
  <conditionalFormatting sqref="W16:X16">
    <cfRule type="expression" dxfId="325" priority="12">
      <formula>$O$16=10</formula>
    </cfRule>
  </conditionalFormatting>
  <conditionalFormatting sqref="W17:Y17">
    <cfRule type="expression" dxfId="324" priority="11">
      <formula>$O$16=9</formula>
    </cfRule>
  </conditionalFormatting>
  <conditionalFormatting sqref="W18:Y18">
    <cfRule type="expression" dxfId="323" priority="10">
      <formula>$O$16=8</formula>
    </cfRule>
  </conditionalFormatting>
  <conditionalFormatting sqref="W19:Y19">
    <cfRule type="expression" dxfId="322" priority="9">
      <formula>$O$16=7</formula>
    </cfRule>
  </conditionalFormatting>
  <conditionalFormatting sqref="W20:Y20">
    <cfRule type="expression" dxfId="321" priority="8">
      <formula>$O$16=6</formula>
    </cfRule>
  </conditionalFormatting>
  <conditionalFormatting sqref="W21:Y21">
    <cfRule type="expression" dxfId="320" priority="7">
      <formula>$O$16=5</formula>
    </cfRule>
  </conditionalFormatting>
  <conditionalFormatting sqref="W22:Y22">
    <cfRule type="expression" dxfId="319" priority="6">
      <formula>$O$16=4</formula>
    </cfRule>
  </conditionalFormatting>
  <conditionalFormatting sqref="W23:Y23">
    <cfRule type="expression" dxfId="318" priority="5">
      <formula>$O$16=3</formula>
    </cfRule>
  </conditionalFormatting>
  <conditionalFormatting sqref="W24:Y24">
    <cfRule type="expression" dxfId="317" priority="4">
      <formula>$O$16=2</formula>
    </cfRule>
  </conditionalFormatting>
  <conditionalFormatting sqref="W25:Y25">
    <cfRule type="expression" dxfId="316" priority="3">
      <formula>$O$16=1</formula>
    </cfRule>
  </conditionalFormatting>
  <conditionalFormatting sqref="Y16">
    <cfRule type="expression" dxfId="315"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CFF"/>
  </sheetPr>
  <dimension ref="A1:Y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2.33203125" style="1" customWidth="1"/>
    <col min="17" max="17" width="3.6640625" style="2" customWidth="1"/>
    <col min="18" max="18" width="13.88671875" style="1" customWidth="1"/>
    <col min="19" max="19" width="5.6640625" style="1" customWidth="1"/>
    <col min="20" max="20" width="2.33203125" style="2" customWidth="1"/>
    <col min="21" max="21" width="5.6640625" style="1" customWidth="1"/>
    <col min="22" max="22" width="3.44140625" style="1" bestFit="1" customWidth="1"/>
    <col min="23" max="23" width="5.109375" style="657" customWidth="1"/>
    <col min="24" max="24" width="3.109375" style="1" customWidth="1"/>
    <col min="25" max="25" width="5.109375" style="653"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58"/>
      <c r="X6" s="138"/>
      <c r="Y6" s="654"/>
    </row>
    <row r="7" spans="1:25" ht="24" customHeight="1" x14ac:dyDescent="0.2">
      <c r="A7" s="72"/>
      <c r="B7" s="73" t="s">
        <v>144</v>
      </c>
      <c r="C7" s="72"/>
      <c r="D7" s="72"/>
      <c r="E7" s="72"/>
      <c r="F7" s="72"/>
      <c r="G7" s="72"/>
      <c r="H7" s="72" t="s">
        <v>3</v>
      </c>
      <c r="I7" s="138"/>
      <c r="J7" s="138"/>
      <c r="K7" s="138"/>
      <c r="L7" s="138"/>
      <c r="M7" s="138"/>
      <c r="N7" s="138"/>
      <c r="O7" s="138"/>
      <c r="P7" s="138"/>
      <c r="Q7" s="138"/>
      <c r="R7" s="138"/>
      <c r="S7" s="138"/>
      <c r="T7" s="138"/>
      <c r="U7" s="138"/>
      <c r="V7" s="138"/>
      <c r="W7" s="658"/>
      <c r="X7" s="138"/>
      <c r="Y7" s="654"/>
    </row>
    <row r="8" spans="1:25" ht="24" customHeight="1" x14ac:dyDescent="0.2">
      <c r="A8" s="72"/>
      <c r="B8" s="73"/>
      <c r="C8" s="73" t="s">
        <v>17</v>
      </c>
      <c r="D8" s="72"/>
      <c r="E8" s="72"/>
      <c r="F8" s="72"/>
      <c r="G8" s="72"/>
      <c r="H8" s="1779" t="s">
        <v>1267</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145</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146</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24" customHeight="1" x14ac:dyDescent="0.2">
      <c r="A11" s="72"/>
      <c r="B11" s="73"/>
      <c r="C11" s="1825"/>
      <c r="D11" s="1825"/>
      <c r="E11" s="1825"/>
      <c r="F11" s="73"/>
      <c r="G11" s="73"/>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2076">
        <f>'学校入力シート（要入力）'!$I$41</f>
        <v>2023</v>
      </c>
      <c r="K13" s="1789" t="str">
        <f>"増減
"&amp;$J$13&amp;"-"&amp;$F$13</f>
        <v>増減
2023-2019</v>
      </c>
      <c r="L13" s="1886" t="str">
        <f>"対"&amp;$F$13&amp;"年度
伸び率(%)"</f>
        <v>対2019年度
伸び率(%)</v>
      </c>
      <c r="M13" s="1746" t="s">
        <v>14</v>
      </c>
      <c r="N13" s="1786" t="s">
        <v>13</v>
      </c>
      <c r="O13" s="1786" t="s">
        <v>15</v>
      </c>
      <c r="P13" s="3"/>
      <c r="Q13" s="1783" t="s">
        <v>50</v>
      </c>
      <c r="R13" s="397" t="s">
        <v>10</v>
      </c>
      <c r="S13" s="1774" t="s">
        <v>1054</v>
      </c>
      <c r="T13" s="1758"/>
      <c r="U13" s="1746"/>
      <c r="V13" s="1792" t="s">
        <v>50</v>
      </c>
      <c r="W13" s="1759" t="s">
        <v>51</v>
      </c>
      <c r="X13" s="1759"/>
      <c r="Y13" s="1760"/>
    </row>
    <row r="14" spans="1:25" ht="24" customHeight="1" x14ac:dyDescent="0.2">
      <c r="B14" s="1696"/>
      <c r="C14" s="1697"/>
      <c r="D14" s="1697"/>
      <c r="E14" s="1698"/>
      <c r="F14" s="1691"/>
      <c r="G14" s="1691"/>
      <c r="H14" s="1691"/>
      <c r="I14" s="1691"/>
      <c r="J14" s="2077"/>
      <c r="K14" s="2046"/>
      <c r="L14" s="2083"/>
      <c r="M14" s="1747"/>
      <c r="N14" s="1787"/>
      <c r="O14" s="1787"/>
      <c r="P14" s="3"/>
      <c r="Q14" s="1784"/>
      <c r="R14" s="398" t="s">
        <v>38</v>
      </c>
      <c r="S14" s="1775"/>
      <c r="T14" s="1776"/>
      <c r="U14" s="1747"/>
      <c r="V14" s="1793"/>
      <c r="W14" s="1761"/>
      <c r="X14" s="1761"/>
      <c r="Y14" s="1762"/>
    </row>
    <row r="15" spans="1:25" ht="24" customHeight="1" x14ac:dyDescent="0.2">
      <c r="B15" s="1699"/>
      <c r="C15" s="1700"/>
      <c r="D15" s="1700"/>
      <c r="E15" s="1701"/>
      <c r="F15" s="1692"/>
      <c r="G15" s="1692"/>
      <c r="H15" s="1692"/>
      <c r="I15" s="1692"/>
      <c r="J15" s="2078"/>
      <c r="K15" s="2047"/>
      <c r="L15" s="1799"/>
      <c r="M15" s="1748"/>
      <c r="N15" s="1788"/>
      <c r="O15" s="1788"/>
      <c r="Q15" s="1785"/>
      <c r="R15" s="517" t="str">
        <f>'目標値入力シート（必要に応じて入力）'!H12</f>
        <v/>
      </c>
      <c r="S15" s="1777"/>
      <c r="T15" s="1778"/>
      <c r="U15" s="1748"/>
      <c r="V15" s="1794"/>
      <c r="W15" s="1763"/>
      <c r="X15" s="1763"/>
      <c r="Y15" s="1764"/>
    </row>
    <row r="16" spans="1:25" ht="24" customHeight="1" x14ac:dyDescent="0.2">
      <c r="B16" s="1811" t="s">
        <v>147</v>
      </c>
      <c r="C16" s="1812"/>
      <c r="D16" s="1812"/>
      <c r="E16" s="1813"/>
      <c r="F16" s="1716" t="str">
        <f>IFERROR((ROUND(F20/F23,3)),"－")</f>
        <v>－</v>
      </c>
      <c r="G16" s="1716" t="str">
        <f>IFERROR((ROUND(G20/G23,3)),"－")</f>
        <v>－</v>
      </c>
      <c r="H16" s="1716" t="str">
        <f>IFERROR((ROUND(H20/H23,3)),"－")</f>
        <v>－</v>
      </c>
      <c r="I16" s="1716" t="str">
        <f>IFERROR((ROUND(I20/I23,3)),"－")</f>
        <v>－</v>
      </c>
      <c r="J16" s="1716" t="str">
        <f>IFERROR((ROUND(J20/J23,3)),"－")</f>
        <v>－</v>
      </c>
      <c r="K16" s="1867" t="str">
        <f>IFERROR((J16-F16)*100,"－")</f>
        <v>－</v>
      </c>
      <c r="L16" s="1742"/>
      <c r="M16" s="1930" t="str">
        <f>IF(R15="","目標入力",IF(J16="－","－",IF(AND(I16&gt;$R$15,J16&gt;$R$15),2,IF(AND(I16&lt;=$R$15,J16&gt;$R$15),4,IF(AND(I16&gt;$R$15,J16&lt;=$R$15),8,IF(AND(I16&lt;=$R$15,J16&lt;=$R$15),10))))))</f>
        <v>目標入力</v>
      </c>
      <c r="N16" s="1935" t="str">
        <f>IF('学校入力シート（要入力）'!F4="大学",IFERROR(LOOKUP($K$16/100,趨勢評価!$D$39:$E$43,趨勢評価!$L$39:$L$43),"－"),IFERROR(LOOKUP($K$16/100,趨勢評価!$I$51:$I$55,趨勢評価!$J$51:$J$55),"－"))</f>
        <v>－</v>
      </c>
      <c r="O16" s="1702" t="str">
        <f ca="1">IFERROR(OFFSET(INDEX(Y16:Y25,MATCH(J16,Y16:Y25,1),1),0,-3),"－")</f>
        <v>－</v>
      </c>
      <c r="Q16" s="1715">
        <v>10</v>
      </c>
      <c r="R16" s="1844" t="s">
        <v>39</v>
      </c>
      <c r="S16" s="1727" t="s">
        <v>148</v>
      </c>
      <c r="T16" s="1722"/>
      <c r="U16" s="1723"/>
      <c r="V16" s="79">
        <v>10</v>
      </c>
      <c r="W16" s="784">
        <f>IF(OR('学校入力シート（要入力）'!$F$4="",'学校入力シート（要入力）'!$F$4="大学"),大学部門!AB29,短大部門!AB29)</f>
        <v>0.35199999999999998</v>
      </c>
      <c r="X16" s="785" t="s">
        <v>709</v>
      </c>
      <c r="Y16" s="1127">
        <v>0</v>
      </c>
    </row>
    <row r="17" spans="2:25" ht="24" customHeight="1" x14ac:dyDescent="0.2">
      <c r="B17" s="1814"/>
      <c r="C17" s="1815"/>
      <c r="D17" s="1815"/>
      <c r="E17" s="1816"/>
      <c r="F17" s="1717"/>
      <c r="G17" s="1717"/>
      <c r="H17" s="1717"/>
      <c r="I17" s="1717"/>
      <c r="J17" s="2082"/>
      <c r="K17" s="2032"/>
      <c r="L17" s="1743"/>
      <c r="M17" s="1931"/>
      <c r="N17" s="1935"/>
      <c r="O17" s="1869"/>
      <c r="Q17" s="1715"/>
      <c r="R17" s="1844"/>
      <c r="S17" s="1724"/>
      <c r="T17" s="1725"/>
      <c r="U17" s="1726"/>
      <c r="V17" s="80">
        <v>9</v>
      </c>
      <c r="W17" s="787">
        <f>IF(OR('学校入力シート（要入力）'!$F$4="",'学校入力シート（要入力）'!$F$4="大学"),大学部門!Y29,短大部門!Y29)</f>
        <v>0.495</v>
      </c>
      <c r="X17" s="788" t="s">
        <v>709</v>
      </c>
      <c r="Y17" s="789">
        <f>IF(OR('学校入力シート（要入力）'!$F$4="",'学校入力シート（要入力）'!$F$4="大学"),大学部門!AA29,短大部門!AA29)</f>
        <v>0.35299999999999998</v>
      </c>
    </row>
    <row r="18" spans="2:25" ht="24" customHeight="1" x14ac:dyDescent="0.2">
      <c r="B18" s="1814"/>
      <c r="C18" s="1815"/>
      <c r="D18" s="1815"/>
      <c r="E18" s="1816"/>
      <c r="F18" s="1717"/>
      <c r="G18" s="1717"/>
      <c r="H18" s="1717"/>
      <c r="I18" s="1717"/>
      <c r="J18" s="2082"/>
      <c r="K18" s="2032"/>
      <c r="L18" s="1743"/>
      <c r="M18" s="1931"/>
      <c r="N18" s="1935"/>
      <c r="O18" s="1869"/>
      <c r="Q18" s="1705">
        <v>8</v>
      </c>
      <c r="R18" s="1844" t="s">
        <v>149</v>
      </c>
      <c r="S18" s="1727" t="s">
        <v>150</v>
      </c>
      <c r="T18" s="1722"/>
      <c r="U18" s="1723"/>
      <c r="V18" s="79">
        <v>8</v>
      </c>
      <c r="W18" s="784">
        <f>IF(OR('学校入力シート（要入力）'!$F$4="",'学校入力シート（要入力）'!$F$4="大学"),大学部門!V29,短大部門!V29)</f>
        <v>0.59499999999999997</v>
      </c>
      <c r="X18" s="785" t="s">
        <v>709</v>
      </c>
      <c r="Y18" s="790">
        <f>IF(OR('学校入力シート（要入力）'!$F$4="",'学校入力シート（要入力）'!$F$4="大学"),大学部門!X29,短大部門!X29)</f>
        <v>0.496</v>
      </c>
    </row>
    <row r="19" spans="2:25" ht="24" customHeight="1" x14ac:dyDescent="0.2">
      <c r="B19" s="1814"/>
      <c r="C19" s="1815"/>
      <c r="D19" s="1815"/>
      <c r="E19" s="1816"/>
      <c r="F19" s="1718"/>
      <c r="G19" s="1718"/>
      <c r="H19" s="1718"/>
      <c r="I19" s="1718"/>
      <c r="J19" s="1718"/>
      <c r="K19" s="1868"/>
      <c r="L19" s="1744"/>
      <c r="M19" s="1931"/>
      <c r="N19" s="1935"/>
      <c r="O19" s="1869"/>
      <c r="Q19" s="1705"/>
      <c r="R19" s="1844"/>
      <c r="S19" s="1724"/>
      <c r="T19" s="1725"/>
      <c r="U19" s="1726"/>
      <c r="V19" s="80">
        <v>7</v>
      </c>
      <c r="W19" s="787">
        <f>IF(OR('学校入力シート（要入力）'!$F$4="",'学校入力シート（要入力）'!$F$4="大学"),大学部門!S29,短大部門!S29)</f>
        <v>0.69599999999999995</v>
      </c>
      <c r="X19" s="788" t="s">
        <v>709</v>
      </c>
      <c r="Y19" s="789">
        <f>IF(OR('学校入力シート（要入力）'!$F$4="",'学校入力シート（要入力）'!$F$4="大学"),大学部門!U29,短大部門!U29)</f>
        <v>0.59599999999999997</v>
      </c>
    </row>
    <row r="20" spans="2:25" ht="24" customHeight="1" x14ac:dyDescent="0.2">
      <c r="B20" s="6"/>
      <c r="C20" s="1800" t="s">
        <v>151</v>
      </c>
      <c r="D20" s="1801"/>
      <c r="E20" s="1802"/>
      <c r="F20" s="2084">
        <f>'学校入力シート（要入力）'!E46</f>
        <v>0</v>
      </c>
      <c r="G20" s="2084">
        <f>'学校入力シート（要入力）'!F46</f>
        <v>0</v>
      </c>
      <c r="H20" s="2084">
        <f>'学校入力シート（要入力）'!G46</f>
        <v>0</v>
      </c>
      <c r="I20" s="2084">
        <f>'学校入力シート（要入力）'!H46</f>
        <v>0</v>
      </c>
      <c r="J20" s="2079">
        <f>'学校入力シート（要入力）'!I46</f>
        <v>0</v>
      </c>
      <c r="K20" s="2087">
        <f>IFERROR(J20-F20,"－")</f>
        <v>0</v>
      </c>
      <c r="L20" s="1712" t="str">
        <f>IFERROR(K20/F20,"－")</f>
        <v>－</v>
      </c>
      <c r="M20" s="1931"/>
      <c r="N20" s="1935"/>
      <c r="O20" s="1869"/>
      <c r="Q20" s="1705">
        <v>6</v>
      </c>
      <c r="R20" s="1844" t="s">
        <v>91</v>
      </c>
      <c r="S20" s="1727" t="s">
        <v>152</v>
      </c>
      <c r="T20" s="1722"/>
      <c r="U20" s="1723"/>
      <c r="V20" s="79">
        <v>6</v>
      </c>
      <c r="W20" s="784">
        <f>IF(OR('学校入力シート（要入力）'!$F$4="",'学校入力シート（要入力）'!$F$4="大学"),大学部門!P29,短大部門!P29)</f>
        <v>0.78200000000000003</v>
      </c>
      <c r="X20" s="785" t="s">
        <v>709</v>
      </c>
      <c r="Y20" s="786">
        <f>IF(OR('学校入力シート（要入力）'!$F$4="",'学校入力シート（要入力）'!$F$4="大学"),大学部門!R29,短大部門!R29)</f>
        <v>0.69699999999999995</v>
      </c>
    </row>
    <row r="21" spans="2:25" ht="24" customHeight="1" x14ac:dyDescent="0.2">
      <c r="B21" s="6"/>
      <c r="C21" s="1817"/>
      <c r="D21" s="1818"/>
      <c r="E21" s="1819"/>
      <c r="F21" s="2085"/>
      <c r="G21" s="2085"/>
      <c r="H21" s="2085"/>
      <c r="I21" s="2085"/>
      <c r="J21" s="2080"/>
      <c r="K21" s="2088"/>
      <c r="L21" s="1831"/>
      <c r="M21" s="1931"/>
      <c r="N21" s="1935"/>
      <c r="O21" s="1869"/>
      <c r="Q21" s="1705"/>
      <c r="R21" s="1844"/>
      <c r="S21" s="1724"/>
      <c r="T21" s="1725"/>
      <c r="U21" s="1726"/>
      <c r="V21" s="80">
        <v>5</v>
      </c>
      <c r="W21" s="787">
        <f>IF(OR('学校入力シート（要入力）'!$F$4="",'学校入力シート（要入力）'!$F$4="大学"),大学部門!M29,短大部門!M29)</f>
        <v>0.86</v>
      </c>
      <c r="X21" s="788" t="s">
        <v>709</v>
      </c>
      <c r="Y21" s="789">
        <f>IF(OR('学校入力シート（要入力）'!$F$4="",'学校入力シート（要入力）'!$F$4="大学"),大学部門!O29,短大部門!O29)</f>
        <v>0.78300000000000003</v>
      </c>
    </row>
    <row r="22" spans="2:25" ht="24" customHeight="1" x14ac:dyDescent="0.2">
      <c r="B22" s="6"/>
      <c r="C22" s="1803"/>
      <c r="D22" s="1804"/>
      <c r="E22" s="1805"/>
      <c r="F22" s="2086"/>
      <c r="G22" s="2086"/>
      <c r="H22" s="2086"/>
      <c r="I22" s="2086"/>
      <c r="J22" s="2081"/>
      <c r="K22" s="2089"/>
      <c r="L22" s="1713"/>
      <c r="M22" s="1931"/>
      <c r="N22" s="1935"/>
      <c r="O22" s="1869"/>
      <c r="Q22" s="1705">
        <v>4</v>
      </c>
      <c r="R22" s="1844" t="s">
        <v>153</v>
      </c>
      <c r="S22" s="1727" t="s">
        <v>154</v>
      </c>
      <c r="T22" s="1722"/>
      <c r="U22" s="1723"/>
      <c r="V22" s="79">
        <v>4</v>
      </c>
      <c r="W22" s="784">
        <f>IF(OR('学校入力シート（要入力）'!$F$4="",'学校入力シート（要入力）'!$F$4="大学"),大学部門!J29,短大部門!J29)</f>
        <v>0.9</v>
      </c>
      <c r="X22" s="785" t="s">
        <v>709</v>
      </c>
      <c r="Y22" s="786">
        <f>IF(OR('学校入力シート（要入力）'!$F$4="",'学校入力シート（要入力）'!$F$4="大学"),大学部門!L29,短大部門!L29)</f>
        <v>0.86099999999999999</v>
      </c>
    </row>
    <row r="23" spans="2:25" ht="24" customHeight="1" x14ac:dyDescent="0.2">
      <c r="B23" s="6"/>
      <c r="C23" s="1800" t="s">
        <v>155</v>
      </c>
      <c r="D23" s="1801"/>
      <c r="E23" s="1802"/>
      <c r="F23" s="2084">
        <f>'学校入力シート（要入力）'!E45</f>
        <v>0</v>
      </c>
      <c r="G23" s="2084">
        <f>'学校入力シート（要入力）'!F45</f>
        <v>0</v>
      </c>
      <c r="H23" s="2084">
        <f>'学校入力シート（要入力）'!G45</f>
        <v>0</v>
      </c>
      <c r="I23" s="2084">
        <f>'学校入力シート（要入力）'!H45</f>
        <v>0</v>
      </c>
      <c r="J23" s="2079">
        <f>'学校入力シート（要入力）'!I45</f>
        <v>0</v>
      </c>
      <c r="K23" s="2087">
        <f>IFERROR(J23-F23,"－")</f>
        <v>0</v>
      </c>
      <c r="L23" s="1714" t="str">
        <f>IFERROR(K23/F23,"－")</f>
        <v>－</v>
      </c>
      <c r="M23" s="1931"/>
      <c r="N23" s="1935"/>
      <c r="O23" s="1869"/>
      <c r="Q23" s="1705"/>
      <c r="R23" s="1844"/>
      <c r="S23" s="1724"/>
      <c r="T23" s="1725"/>
      <c r="U23" s="1726"/>
      <c r="V23" s="80">
        <v>3</v>
      </c>
      <c r="W23" s="787">
        <f>IF(OR('学校入力シート（要入力）'!$F$4="",'学校入力シート（要入力）'!$F$4="大学"),大学部門!G29,短大部門!G29)</f>
        <v>0.94799999999999995</v>
      </c>
      <c r="X23" s="788" t="s">
        <v>709</v>
      </c>
      <c r="Y23" s="789">
        <f>IF(OR('学校入力シート（要入力）'!$F$4="",'学校入力シート（要入力）'!$F$4="大学"),大学部門!I29,短大部門!I29)</f>
        <v>0.90100000000000002</v>
      </c>
    </row>
    <row r="24" spans="2:25" ht="24" customHeight="1" x14ac:dyDescent="0.2">
      <c r="B24" s="6"/>
      <c r="C24" s="1817"/>
      <c r="D24" s="1818"/>
      <c r="E24" s="1819"/>
      <c r="F24" s="2085"/>
      <c r="G24" s="2085"/>
      <c r="H24" s="2085"/>
      <c r="I24" s="2085"/>
      <c r="J24" s="2080"/>
      <c r="K24" s="2088"/>
      <c r="L24" s="1831"/>
      <c r="M24" s="1931"/>
      <c r="N24" s="1935"/>
      <c r="O24" s="1869"/>
      <c r="Q24" s="1705">
        <v>2</v>
      </c>
      <c r="R24" s="1844" t="s">
        <v>156</v>
      </c>
      <c r="S24" s="1918" t="s">
        <v>157</v>
      </c>
      <c r="T24" s="1729"/>
      <c r="U24" s="1730"/>
      <c r="V24" s="79">
        <v>2</v>
      </c>
      <c r="W24" s="791">
        <f>IF(OR('学校入力シート（要入力）'!$F$4="",'学校入力シート（要入力）'!$F$4="大学"),大学部門!D29,短大部門!D29)</f>
        <v>0.97699999999999998</v>
      </c>
      <c r="X24" s="785" t="s">
        <v>709</v>
      </c>
      <c r="Y24" s="792">
        <f>IF(OR('学校入力シート（要入力）'!$F$4="",'学校入力シート（要入力）'!$F$4="大学"),大学部門!F29,短大部門!F29)</f>
        <v>0.94899999999999995</v>
      </c>
    </row>
    <row r="25" spans="2:25" ht="24" customHeight="1" x14ac:dyDescent="0.2">
      <c r="B25" s="8"/>
      <c r="C25" s="1806"/>
      <c r="D25" s="1807"/>
      <c r="E25" s="1808"/>
      <c r="F25" s="2090"/>
      <c r="G25" s="2090"/>
      <c r="H25" s="2090"/>
      <c r="I25" s="2090"/>
      <c r="J25" s="2091"/>
      <c r="K25" s="2092"/>
      <c r="L25" s="1738"/>
      <c r="M25" s="1932"/>
      <c r="N25" s="1935"/>
      <c r="O25" s="1704"/>
      <c r="Q25" s="1705"/>
      <c r="R25" s="1844"/>
      <c r="S25" s="1731"/>
      <c r="T25" s="1732"/>
      <c r="U25" s="1733"/>
      <c r="V25" s="80">
        <v>1</v>
      </c>
      <c r="W25" s="793"/>
      <c r="X25" s="788" t="s">
        <v>709</v>
      </c>
      <c r="Y25" s="789">
        <f>IF(OR('学校入力シート（要入力）'!$F$4="",'学校入力シート（要入力）'!$F$4="大学"),大学部門!C29,短大部門!C29)</f>
        <v>0.97799999999999998</v>
      </c>
    </row>
    <row r="26" spans="2:25" ht="24" customHeight="1" x14ac:dyDescent="0.2">
      <c r="Q26" s="2066" t="s">
        <v>1053</v>
      </c>
      <c r="R26" s="2066"/>
      <c r="S26" s="2066"/>
      <c r="T26" s="2066"/>
      <c r="U26" s="2066"/>
      <c r="V26" s="2066"/>
      <c r="W26" s="2066"/>
      <c r="X26" s="2066"/>
      <c r="Y26" s="2066"/>
    </row>
  </sheetData>
  <mergeCells count="67">
    <mergeCell ref="Q26:Y26"/>
    <mergeCell ref="C23:E25"/>
    <mergeCell ref="F23:F25"/>
    <mergeCell ref="G23:G25"/>
    <mergeCell ref="H23:H25"/>
    <mergeCell ref="I23:I25"/>
    <mergeCell ref="J23:J25"/>
    <mergeCell ref="K23:K25"/>
    <mergeCell ref="L23:L25"/>
    <mergeCell ref="Q24:Q25"/>
    <mergeCell ref="K20:K22"/>
    <mergeCell ref="L20:L22"/>
    <mergeCell ref="Q20:Q21"/>
    <mergeCell ref="R20:R21"/>
    <mergeCell ref="S20:U21"/>
    <mergeCell ref="Q22:Q23"/>
    <mergeCell ref="R22:R23"/>
    <mergeCell ref="S22:U23"/>
    <mergeCell ref="L16:L19"/>
    <mergeCell ref="M16:M25"/>
    <mergeCell ref="N16:N25"/>
    <mergeCell ref="O16:O25"/>
    <mergeCell ref="Q16:Q17"/>
    <mergeCell ref="R16:R17"/>
    <mergeCell ref="R24:R25"/>
    <mergeCell ref="S16:U17"/>
    <mergeCell ref="Q18:Q19"/>
    <mergeCell ref="R18:R19"/>
    <mergeCell ref="S18:U19"/>
    <mergeCell ref="S24:U25"/>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s>
  <phoneticPr fontId="1"/>
  <conditionalFormatting sqref="R16:R17">
    <cfRule type="expression" dxfId="314" priority="21">
      <formula>$M$16=10</formula>
    </cfRule>
  </conditionalFormatting>
  <conditionalFormatting sqref="R18:R19">
    <cfRule type="expression" dxfId="313" priority="20">
      <formula>$M$16=8</formula>
    </cfRule>
  </conditionalFormatting>
  <conditionalFormatting sqref="R22:R23">
    <cfRule type="expression" dxfId="312" priority="19">
      <formula>$M$16=4</formula>
    </cfRule>
  </conditionalFormatting>
  <conditionalFormatting sqref="R24:R25">
    <cfRule type="expression" dxfId="311" priority="18">
      <formula>$M$16=2</formula>
    </cfRule>
  </conditionalFormatting>
  <conditionalFormatting sqref="S16:U17">
    <cfRule type="expression" dxfId="310" priority="17">
      <formula>$N$16=10</formula>
    </cfRule>
  </conditionalFormatting>
  <conditionalFormatting sqref="S18:U19">
    <cfRule type="expression" dxfId="309" priority="16">
      <formula>$N$16=8</formula>
    </cfRule>
  </conditionalFormatting>
  <conditionalFormatting sqref="S20:U21">
    <cfRule type="expression" dxfId="308" priority="15">
      <formula>$N$16=6</formula>
    </cfRule>
  </conditionalFormatting>
  <conditionalFormatting sqref="S22:U23">
    <cfRule type="expression" dxfId="307" priority="14">
      <formula>$N$16=4</formula>
    </cfRule>
  </conditionalFormatting>
  <conditionalFormatting sqref="S24:U25">
    <cfRule type="expression" dxfId="306" priority="13">
      <formula>$N$16=2</formula>
    </cfRule>
  </conditionalFormatting>
  <conditionalFormatting sqref="W16:X16">
    <cfRule type="expression" dxfId="305" priority="12">
      <formula>$O$16=10</formula>
    </cfRule>
  </conditionalFormatting>
  <conditionalFormatting sqref="W17:Y17">
    <cfRule type="expression" dxfId="304" priority="11">
      <formula>$O$16=9</formula>
    </cfRule>
  </conditionalFormatting>
  <conditionalFormatting sqref="W18:Y18">
    <cfRule type="expression" dxfId="303" priority="10">
      <formula>$O$16=8</formula>
    </cfRule>
  </conditionalFormatting>
  <conditionalFormatting sqref="W19:Y19">
    <cfRule type="expression" dxfId="302" priority="9">
      <formula>$O$16=7</formula>
    </cfRule>
  </conditionalFormatting>
  <conditionalFormatting sqref="W20:Y20">
    <cfRule type="expression" dxfId="301" priority="8">
      <formula>$O$16=6</formula>
    </cfRule>
  </conditionalFormatting>
  <conditionalFormatting sqref="W21:Y21">
    <cfRule type="expression" dxfId="300" priority="7">
      <formula>$O$16=5</formula>
    </cfRule>
  </conditionalFormatting>
  <conditionalFormatting sqref="W22:Y22">
    <cfRule type="expression" dxfId="299" priority="6">
      <formula>$O$16=4</formula>
    </cfRule>
  </conditionalFormatting>
  <conditionalFormatting sqref="W23:Y23">
    <cfRule type="expression" dxfId="298" priority="5">
      <formula>$O$16=3</formula>
    </cfRule>
  </conditionalFormatting>
  <conditionalFormatting sqref="W24:Y24">
    <cfRule type="expression" dxfId="297" priority="4">
      <formula>$O$16=2</formula>
    </cfRule>
  </conditionalFormatting>
  <conditionalFormatting sqref="W25:Y25">
    <cfRule type="expression" dxfId="296" priority="3">
      <formula>$O$16=1</formula>
    </cfRule>
  </conditionalFormatting>
  <conditionalFormatting sqref="Y16">
    <cfRule type="expression" dxfId="295" priority="1">
      <formula>$O$16=10</formula>
    </cfRule>
  </conditionalFormatting>
  <conditionalFormatting sqref="Y16">
    <cfRule type="expression" dxfId="294"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CFF"/>
  </sheetPr>
  <dimension ref="A1:Y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2.33203125" style="1" customWidth="1"/>
    <col min="17" max="17" width="3.6640625" style="2" customWidth="1"/>
    <col min="18" max="18" width="13.6640625" style="1" customWidth="1"/>
    <col min="19" max="19" width="5.6640625" style="1" customWidth="1"/>
    <col min="20" max="20" width="2.44140625" style="2" customWidth="1"/>
    <col min="21" max="21" width="5.77734375" style="1" customWidth="1"/>
    <col min="22" max="22" width="3.44140625" style="1" bestFit="1" customWidth="1"/>
    <col min="23" max="23" width="5.109375" style="661" customWidth="1"/>
    <col min="24" max="24" width="2.6640625" style="1" customWidth="1"/>
    <col min="25" max="25" width="5.109375" style="659"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62"/>
      <c r="X6" s="138"/>
      <c r="Y6" s="660"/>
    </row>
    <row r="7" spans="1:25" ht="24" customHeight="1" x14ac:dyDescent="0.2">
      <c r="A7" s="72"/>
      <c r="B7" s="73" t="s">
        <v>158</v>
      </c>
      <c r="C7" s="72"/>
      <c r="D7" s="72"/>
      <c r="E7" s="72"/>
      <c r="F7" s="72"/>
      <c r="G7" s="72"/>
      <c r="H7" s="72" t="s">
        <v>3</v>
      </c>
      <c r="I7" s="138"/>
      <c r="J7" s="138"/>
      <c r="K7" s="138"/>
      <c r="L7" s="138"/>
      <c r="M7" s="138"/>
      <c r="N7" s="138"/>
      <c r="O7" s="138"/>
      <c r="P7" s="138"/>
      <c r="Q7" s="138"/>
      <c r="R7" s="138"/>
      <c r="S7" s="138"/>
      <c r="T7" s="138"/>
      <c r="U7" s="138"/>
      <c r="V7" s="138"/>
      <c r="W7" s="662"/>
      <c r="X7" s="138"/>
      <c r="Y7" s="660"/>
    </row>
    <row r="8" spans="1:25" ht="24" customHeight="1" x14ac:dyDescent="0.2">
      <c r="A8" s="72"/>
      <c r="B8" s="73"/>
      <c r="C8" s="73" t="s">
        <v>17</v>
      </c>
      <c r="D8" s="72"/>
      <c r="E8" s="72"/>
      <c r="F8" s="72"/>
      <c r="G8" s="72"/>
      <c r="H8" s="1779" t="s">
        <v>1300</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159</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145</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24" customHeight="1" x14ac:dyDescent="0.2">
      <c r="B11" s="9"/>
      <c r="C11" s="1771"/>
      <c r="D11" s="1771"/>
      <c r="E11" s="1771"/>
      <c r="F11" s="9"/>
      <c r="G11" s="9"/>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2076">
        <f>'学校入力シート（要入力）'!$I$41</f>
        <v>2023</v>
      </c>
      <c r="K13" s="1789" t="str">
        <f>"増減
"&amp;$J$13&amp;"-"&amp;$F$13</f>
        <v>増減
2023-2019</v>
      </c>
      <c r="L13" s="1886" t="str">
        <f>"対"&amp;$F$13&amp;"年度
伸び率(%)"</f>
        <v>対2019年度
伸び率(%)</v>
      </c>
      <c r="M13" s="1746" t="s">
        <v>14</v>
      </c>
      <c r="N13" s="1786" t="s">
        <v>13</v>
      </c>
      <c r="O13" s="1786" t="s">
        <v>15</v>
      </c>
      <c r="P13" s="3"/>
      <c r="Q13" s="1783" t="s">
        <v>50</v>
      </c>
      <c r="R13" s="397" t="s">
        <v>10</v>
      </c>
      <c r="S13" s="1774" t="s">
        <v>1052</v>
      </c>
      <c r="T13" s="1758"/>
      <c r="U13" s="1746"/>
      <c r="V13" s="1705" t="s">
        <v>50</v>
      </c>
      <c r="W13" s="1759" t="s">
        <v>51</v>
      </c>
      <c r="X13" s="1759"/>
      <c r="Y13" s="1760"/>
    </row>
    <row r="14" spans="1:25" ht="24" customHeight="1" x14ac:dyDescent="0.2">
      <c r="B14" s="1696"/>
      <c r="C14" s="1697"/>
      <c r="D14" s="1697"/>
      <c r="E14" s="1698"/>
      <c r="F14" s="1691"/>
      <c r="G14" s="1691"/>
      <c r="H14" s="1691"/>
      <c r="I14" s="1691"/>
      <c r="J14" s="2077"/>
      <c r="K14" s="2046"/>
      <c r="L14" s="2083"/>
      <c r="M14" s="1747"/>
      <c r="N14" s="1787"/>
      <c r="O14" s="1787"/>
      <c r="P14" s="3"/>
      <c r="Q14" s="1784"/>
      <c r="R14" s="398" t="s">
        <v>38</v>
      </c>
      <c r="S14" s="1775"/>
      <c r="T14" s="1776"/>
      <c r="U14" s="1747"/>
      <c r="V14" s="1705"/>
      <c r="W14" s="1761"/>
      <c r="X14" s="1761"/>
      <c r="Y14" s="1762"/>
    </row>
    <row r="15" spans="1:25" ht="24" customHeight="1" x14ac:dyDescent="0.2">
      <c r="B15" s="1699"/>
      <c r="C15" s="1700"/>
      <c r="D15" s="1700"/>
      <c r="E15" s="1701"/>
      <c r="F15" s="1692"/>
      <c r="G15" s="1692"/>
      <c r="H15" s="1692"/>
      <c r="I15" s="1692"/>
      <c r="J15" s="2078"/>
      <c r="K15" s="2047"/>
      <c r="L15" s="1799"/>
      <c r="M15" s="1748"/>
      <c r="N15" s="1788"/>
      <c r="O15" s="1788"/>
      <c r="Q15" s="1785"/>
      <c r="R15" s="517" t="str">
        <f>'目標値入力シート（必要に応じて入力）'!H13</f>
        <v/>
      </c>
      <c r="S15" s="1777"/>
      <c r="T15" s="1778"/>
      <c r="U15" s="1748"/>
      <c r="V15" s="1705"/>
      <c r="W15" s="1763"/>
      <c r="X15" s="1763"/>
      <c r="Y15" s="1764"/>
    </row>
    <row r="16" spans="1:25" ht="24" customHeight="1" x14ac:dyDescent="0.2">
      <c r="B16" s="1811" t="s">
        <v>160</v>
      </c>
      <c r="C16" s="1812"/>
      <c r="D16" s="1812"/>
      <c r="E16" s="1813"/>
      <c r="F16" s="1716" t="str">
        <f>IFERROR((ROUND(F20/F23,3)),"－")</f>
        <v>－</v>
      </c>
      <c r="G16" s="1716" t="str">
        <f>IFERROR((ROUND(G20/G23,3)),"－")</f>
        <v>－</v>
      </c>
      <c r="H16" s="1716" t="str">
        <f>IFERROR((ROUND(H20/H23,3)),"－")</f>
        <v>－</v>
      </c>
      <c r="I16" s="1716" t="str">
        <f>IFERROR((ROUND(I20/I23,3)),"－")</f>
        <v>－</v>
      </c>
      <c r="J16" s="1716" t="str">
        <f>IFERROR((ROUND(J20/J23,3)),"－")</f>
        <v>－</v>
      </c>
      <c r="K16" s="1867" t="str">
        <f>IFERROR((J16-F16)*100,"－")</f>
        <v>－</v>
      </c>
      <c r="L16" s="1742"/>
      <c r="M16" s="1930" t="str">
        <f>IF(R15="","目標入力",IF(J16="－","－",IF(AND(I16&lt;$R$15,J16&lt;$R$15),2,IF(AND(I16&gt;=$R$15,J16&lt;$R$15),4,IF(AND(I16&lt;$R$15,J16&gt;=$R$15),8,IF(AND(I16&gt;=$R$15,J16&gt;=$R$15),10))))))</f>
        <v>目標入力</v>
      </c>
      <c r="N16" s="1935" t="str">
        <f>IF('学校入力シート（要入力）'!F4="大学",IFERROR(LOOKUP($K$16/100,趨勢評価!$E$27:$E$31,趨勢評価!$L$27:$L$31),"－"),IFERROR(LOOKUP($K$16/100,趨勢評価!$D$51:$D$55,趨勢評価!$F$51:$F$55),"－"))</f>
        <v>－</v>
      </c>
      <c r="O16" s="1702" t="str">
        <f ca="1">IFERROR(OFFSET(INDEX(Y16:Y25,MATCH(J16,Y16:Y25,-1),1),0,-3),"－")</f>
        <v>－</v>
      </c>
      <c r="Q16" s="1715">
        <v>10</v>
      </c>
      <c r="R16" s="1844" t="s">
        <v>39</v>
      </c>
      <c r="S16" s="1727" t="s">
        <v>572</v>
      </c>
      <c r="T16" s="1722"/>
      <c r="U16" s="1723"/>
      <c r="V16" s="79">
        <v>10</v>
      </c>
      <c r="W16" s="784">
        <f>IF(OR('学校入力シート（要入力）'!$F$4="",'学校入力シート（要入力）'!$F$4="大学"),大学部門!AB36,短大部門!AB36)</f>
        <v>0.82799999999999996</v>
      </c>
      <c r="X16" s="785" t="s">
        <v>709</v>
      </c>
      <c r="Y16" s="1127">
        <v>1</v>
      </c>
    </row>
    <row r="17" spans="2:25" ht="24" customHeight="1" x14ac:dyDescent="0.2">
      <c r="B17" s="1814"/>
      <c r="C17" s="1815"/>
      <c r="D17" s="1815"/>
      <c r="E17" s="1816"/>
      <c r="F17" s="1717"/>
      <c r="G17" s="1717"/>
      <c r="H17" s="1717"/>
      <c r="I17" s="1717"/>
      <c r="J17" s="1717"/>
      <c r="K17" s="2032"/>
      <c r="L17" s="1743"/>
      <c r="M17" s="1931"/>
      <c r="N17" s="1935"/>
      <c r="O17" s="1869"/>
      <c r="Q17" s="1715"/>
      <c r="R17" s="1844"/>
      <c r="S17" s="1724"/>
      <c r="T17" s="1725"/>
      <c r="U17" s="1726"/>
      <c r="V17" s="80">
        <v>9</v>
      </c>
      <c r="W17" s="787">
        <f>IF(OR('学校入力シート（要入力）'!$F$4="",'学校入力シート（要入力）'!$F$4="大学"),大学部門!Y36,短大部門!Y36)</f>
        <v>0.73899999999999999</v>
      </c>
      <c r="X17" s="788" t="s">
        <v>709</v>
      </c>
      <c r="Y17" s="789">
        <f>IF(OR('学校入力シート（要入力）'!$F$4="",'学校入力シート（要入力）'!$F$4="大学"),大学部門!AA36,短大部門!AA36)</f>
        <v>0.82699999999999996</v>
      </c>
    </row>
    <row r="18" spans="2:25" ht="24" customHeight="1" x14ac:dyDescent="0.2">
      <c r="B18" s="1814"/>
      <c r="C18" s="1815"/>
      <c r="D18" s="1815"/>
      <c r="E18" s="1816"/>
      <c r="F18" s="1717"/>
      <c r="G18" s="1717"/>
      <c r="H18" s="1717"/>
      <c r="I18" s="1717"/>
      <c r="J18" s="1717"/>
      <c r="K18" s="2032"/>
      <c r="L18" s="1743"/>
      <c r="M18" s="1931"/>
      <c r="N18" s="1935"/>
      <c r="O18" s="1869"/>
      <c r="Q18" s="1705">
        <v>8</v>
      </c>
      <c r="R18" s="1844" t="s">
        <v>149</v>
      </c>
      <c r="S18" s="1727" t="s">
        <v>573</v>
      </c>
      <c r="T18" s="1722"/>
      <c r="U18" s="1723"/>
      <c r="V18" s="79">
        <v>8</v>
      </c>
      <c r="W18" s="784">
        <f>IF(OR('学校入力シート（要入力）'!$F$4="",'学校入力シート（要入力）'!$F$4="大学"),大学部門!V36,短大部門!V36)</f>
        <v>0.66700000000000004</v>
      </c>
      <c r="X18" s="785" t="s">
        <v>709</v>
      </c>
      <c r="Y18" s="790">
        <f>IF(OR('学校入力シート（要入力）'!$F$4="",'学校入力シート（要入力）'!$F$4="大学"),大学部門!X36,短大部門!X36)</f>
        <v>0.73799999999999999</v>
      </c>
    </row>
    <row r="19" spans="2:25" ht="24" customHeight="1" x14ac:dyDescent="0.2">
      <c r="B19" s="1814"/>
      <c r="C19" s="1815"/>
      <c r="D19" s="1815"/>
      <c r="E19" s="1816"/>
      <c r="F19" s="1718"/>
      <c r="G19" s="1718"/>
      <c r="H19" s="1718"/>
      <c r="I19" s="1718"/>
      <c r="J19" s="1718"/>
      <c r="K19" s="1868"/>
      <c r="L19" s="1744"/>
      <c r="M19" s="1931"/>
      <c r="N19" s="1935"/>
      <c r="O19" s="1869"/>
      <c r="Q19" s="1705"/>
      <c r="R19" s="1844"/>
      <c r="S19" s="1724"/>
      <c r="T19" s="1725"/>
      <c r="U19" s="1726"/>
      <c r="V19" s="80">
        <v>7</v>
      </c>
      <c r="W19" s="787">
        <f>IF(OR('学校入力シート（要入力）'!$F$4="",'学校入力シート（要入力）'!$F$4="大学"),大学部門!S36,短大部門!S36)</f>
        <v>0.59299999999999997</v>
      </c>
      <c r="X19" s="788" t="s">
        <v>709</v>
      </c>
      <c r="Y19" s="789">
        <f>IF(OR('学校入力シート（要入力）'!$F$4="",'学校入力シート（要入力）'!$F$4="大学"),大学部門!U36,短大部門!U36)</f>
        <v>0.66600000000000004</v>
      </c>
    </row>
    <row r="20" spans="2:25" ht="24" customHeight="1" x14ac:dyDescent="0.2">
      <c r="B20" s="6"/>
      <c r="C20" s="1800" t="s">
        <v>161</v>
      </c>
      <c r="D20" s="1801"/>
      <c r="E20" s="1802"/>
      <c r="F20" s="2084">
        <f>'学校入力シート（要入力）'!E47</f>
        <v>0</v>
      </c>
      <c r="G20" s="2084">
        <f>'学校入力シート（要入力）'!F47</f>
        <v>0</v>
      </c>
      <c r="H20" s="2084">
        <f>'学校入力シート（要入力）'!G47</f>
        <v>0</v>
      </c>
      <c r="I20" s="2084">
        <f>'学校入力シート（要入力）'!H47</f>
        <v>0</v>
      </c>
      <c r="J20" s="2079">
        <f>'学校入力シート（要入力）'!I47</f>
        <v>0</v>
      </c>
      <c r="K20" s="2093">
        <f>IFERROR(J20-F20,"－")</f>
        <v>0</v>
      </c>
      <c r="L20" s="1712" t="str">
        <f>IFERROR(K20/F20,"－")</f>
        <v>－</v>
      </c>
      <c r="M20" s="1931"/>
      <c r="N20" s="1935"/>
      <c r="O20" s="1869"/>
      <c r="Q20" s="1705">
        <v>6</v>
      </c>
      <c r="R20" s="1844" t="s">
        <v>91</v>
      </c>
      <c r="S20" s="1727" t="s">
        <v>574</v>
      </c>
      <c r="T20" s="1722"/>
      <c r="U20" s="1723"/>
      <c r="V20" s="79">
        <v>6</v>
      </c>
      <c r="W20" s="784">
        <f>IF(OR('学校入力シート（要入力）'!$F$4="",'学校入力シート（要入力）'!$F$4="大学"),大学部門!P36,短大部門!P36)</f>
        <v>0.53800000000000003</v>
      </c>
      <c r="X20" s="785" t="s">
        <v>709</v>
      </c>
      <c r="Y20" s="786">
        <f>IF(OR('学校入力シート（要入力）'!$F$4="",'学校入力シート（要入力）'!$F$4="大学"),大学部門!R36,短大部門!R36)</f>
        <v>0.59199999999999997</v>
      </c>
    </row>
    <row r="21" spans="2:25" ht="24" customHeight="1" x14ac:dyDescent="0.2">
      <c r="B21" s="6"/>
      <c r="C21" s="1817"/>
      <c r="D21" s="1818"/>
      <c r="E21" s="1819"/>
      <c r="F21" s="2085"/>
      <c r="G21" s="2085"/>
      <c r="H21" s="2085"/>
      <c r="I21" s="2085"/>
      <c r="J21" s="2080"/>
      <c r="K21" s="2094"/>
      <c r="L21" s="1831"/>
      <c r="M21" s="1931"/>
      <c r="N21" s="1935"/>
      <c r="O21" s="1869"/>
      <c r="Q21" s="1705"/>
      <c r="R21" s="1844"/>
      <c r="S21" s="1724"/>
      <c r="T21" s="1725"/>
      <c r="U21" s="1726"/>
      <c r="V21" s="80">
        <v>5</v>
      </c>
      <c r="W21" s="787">
        <f>IF(OR('学校入力シート（要入力）'!$F$4="",'学校入力シート（要入力）'!$F$4="大学"),大学部門!M36,短大部門!M36)</f>
        <v>0.47399999999999998</v>
      </c>
      <c r="X21" s="788" t="s">
        <v>709</v>
      </c>
      <c r="Y21" s="789">
        <f>IF(OR('学校入力シート（要入力）'!$F$4="",'学校入力シート（要入力）'!$F$4="大学"),大学部門!O36,短大部門!O36)</f>
        <v>0.53700000000000003</v>
      </c>
    </row>
    <row r="22" spans="2:25" ht="24" customHeight="1" x14ac:dyDescent="0.2">
      <c r="B22" s="6"/>
      <c r="C22" s="1803"/>
      <c r="D22" s="1804"/>
      <c r="E22" s="1805"/>
      <c r="F22" s="2086"/>
      <c r="G22" s="2086"/>
      <c r="H22" s="2086"/>
      <c r="I22" s="2086"/>
      <c r="J22" s="2081"/>
      <c r="K22" s="2095"/>
      <c r="L22" s="1713"/>
      <c r="M22" s="1931"/>
      <c r="N22" s="1935"/>
      <c r="O22" s="1869"/>
      <c r="Q22" s="1705">
        <v>4</v>
      </c>
      <c r="R22" s="1844" t="s">
        <v>153</v>
      </c>
      <c r="S22" s="1727" t="s">
        <v>575</v>
      </c>
      <c r="T22" s="1722"/>
      <c r="U22" s="1723"/>
      <c r="V22" s="79">
        <v>4</v>
      </c>
      <c r="W22" s="784">
        <f>IF(OR('学校入力シート（要入力）'!$F$4="",'学校入力シート（要入力）'!$F$4="大学"),大学部門!J36,短大部門!J36)</f>
        <v>0.41299999999999998</v>
      </c>
      <c r="X22" s="785" t="s">
        <v>709</v>
      </c>
      <c r="Y22" s="786">
        <f>IF(OR('学校入力シート（要入力）'!$F$4="",'学校入力シート（要入力）'!$F$4="大学"),大学部門!L36,短大部門!L36)</f>
        <v>0.47299999999999998</v>
      </c>
    </row>
    <row r="23" spans="2:25" ht="24" customHeight="1" x14ac:dyDescent="0.2">
      <c r="B23" s="6"/>
      <c r="C23" s="1800" t="s">
        <v>151</v>
      </c>
      <c r="D23" s="1801"/>
      <c r="E23" s="1802"/>
      <c r="F23" s="2084">
        <f>'学校入力シート（要入力）'!E46</f>
        <v>0</v>
      </c>
      <c r="G23" s="2084">
        <f>'学校入力シート（要入力）'!F46</f>
        <v>0</v>
      </c>
      <c r="H23" s="2084">
        <f>'学校入力シート（要入力）'!G46</f>
        <v>0</v>
      </c>
      <c r="I23" s="2084">
        <f>'学校入力シート（要入力）'!H46</f>
        <v>0</v>
      </c>
      <c r="J23" s="2079">
        <f>'学校入力シート（要入力）'!I46</f>
        <v>0</v>
      </c>
      <c r="K23" s="2087">
        <f>IFERROR(J23-F23,"－")</f>
        <v>0</v>
      </c>
      <c r="L23" s="1714" t="str">
        <f>IFERROR(K23/F23,"－")</f>
        <v>－</v>
      </c>
      <c r="M23" s="1931"/>
      <c r="N23" s="1935"/>
      <c r="O23" s="1869"/>
      <c r="Q23" s="1705"/>
      <c r="R23" s="1844"/>
      <c r="S23" s="1724"/>
      <c r="T23" s="1725"/>
      <c r="U23" s="1726"/>
      <c r="V23" s="80">
        <v>3</v>
      </c>
      <c r="W23" s="787">
        <f>IF(OR('学校入力シート（要入力）'!$F$4="",'学校入力シート（要入力）'!$F$4="大学"),大学部門!G36,短大部門!G36)</f>
        <v>0.34899999999999998</v>
      </c>
      <c r="X23" s="788" t="s">
        <v>709</v>
      </c>
      <c r="Y23" s="789">
        <f>IF(OR('学校入力シート（要入力）'!$F$4="",'学校入力シート（要入力）'!$F$4="大学"),大学部門!I36,短大部門!I36)</f>
        <v>0.41199999999999998</v>
      </c>
    </row>
    <row r="24" spans="2:25" ht="24" customHeight="1" x14ac:dyDescent="0.2">
      <c r="B24" s="6"/>
      <c r="C24" s="1817"/>
      <c r="D24" s="1818"/>
      <c r="E24" s="1819"/>
      <c r="F24" s="2085"/>
      <c r="G24" s="2085"/>
      <c r="H24" s="2085"/>
      <c r="I24" s="2085"/>
      <c r="J24" s="2080"/>
      <c r="K24" s="2088"/>
      <c r="L24" s="1831"/>
      <c r="M24" s="1931"/>
      <c r="N24" s="1935"/>
      <c r="O24" s="1869"/>
      <c r="Q24" s="1705">
        <v>2</v>
      </c>
      <c r="R24" s="1844" t="s">
        <v>156</v>
      </c>
      <c r="S24" s="1918" t="s">
        <v>576</v>
      </c>
      <c r="T24" s="1729"/>
      <c r="U24" s="1730"/>
      <c r="V24" s="79">
        <v>2</v>
      </c>
      <c r="W24" s="791">
        <f>IF(OR('学校入力シート（要入力）'!$F$4="",'学校入力シート（要入力）'!$F$4="大学"),大学部門!D36,短大部門!D36)</f>
        <v>0.27700000000000002</v>
      </c>
      <c r="X24" s="785" t="s">
        <v>709</v>
      </c>
      <c r="Y24" s="792">
        <f>IF(OR('学校入力シート（要入力）'!$F$4="",'学校入力シート（要入力）'!$F$4="大学"),大学部門!F36,短大部門!F36)</f>
        <v>0.34799999999999998</v>
      </c>
    </row>
    <row r="25" spans="2:25" ht="24" customHeight="1" x14ac:dyDescent="0.2">
      <c r="B25" s="8"/>
      <c r="C25" s="1806"/>
      <c r="D25" s="1807"/>
      <c r="E25" s="1808"/>
      <c r="F25" s="2090"/>
      <c r="G25" s="2090"/>
      <c r="H25" s="2090"/>
      <c r="I25" s="2090"/>
      <c r="J25" s="2091"/>
      <c r="K25" s="2092"/>
      <c r="L25" s="1738"/>
      <c r="M25" s="1932"/>
      <c r="N25" s="1935"/>
      <c r="O25" s="1704"/>
      <c r="Q25" s="1705"/>
      <c r="R25" s="1844"/>
      <c r="S25" s="1731"/>
      <c r="T25" s="1732"/>
      <c r="U25" s="1733"/>
      <c r="V25" s="80">
        <v>1</v>
      </c>
      <c r="W25" s="793"/>
      <c r="X25" s="788" t="s">
        <v>709</v>
      </c>
      <c r="Y25" s="789">
        <f>IF(OR('学校入力シート（要入力）'!$F$4="",'学校入力シート（要入力）'!$F$4="大学"),大学部門!C36,短大部門!C36)</f>
        <v>0.27600000000000002</v>
      </c>
    </row>
    <row r="26" spans="2:25" ht="24" customHeight="1" x14ac:dyDescent="0.2">
      <c r="Q26" s="104" t="s">
        <v>1053</v>
      </c>
      <c r="R26" s="58"/>
      <c r="S26" s="58"/>
      <c r="T26" s="58"/>
      <c r="U26" s="58"/>
      <c r="V26" s="58"/>
      <c r="W26" s="663"/>
      <c r="X26" s="58"/>
      <c r="Y26" s="106"/>
    </row>
    <row r="27" spans="2:25" ht="24" customHeight="1" x14ac:dyDescent="0.2">
      <c r="K27" s="861"/>
    </row>
  </sheetData>
  <mergeCells count="66">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s>
  <phoneticPr fontId="1"/>
  <conditionalFormatting sqref="S24:U25">
    <cfRule type="expression" dxfId="293" priority="13">
      <formula>$N$16=2</formula>
    </cfRule>
  </conditionalFormatting>
  <conditionalFormatting sqref="R16:R17">
    <cfRule type="expression" dxfId="292" priority="21">
      <formula>$M$16=10</formula>
    </cfRule>
  </conditionalFormatting>
  <conditionalFormatting sqref="R18:R19">
    <cfRule type="expression" dxfId="291" priority="20">
      <formula>$M$16=8</formula>
    </cfRule>
  </conditionalFormatting>
  <conditionalFormatting sqref="R22:R23">
    <cfRule type="expression" dxfId="290" priority="19">
      <formula>$M$16=4</formula>
    </cfRule>
  </conditionalFormatting>
  <conditionalFormatting sqref="R24:R25">
    <cfRule type="expression" dxfId="289" priority="18">
      <formula>$M$16=2</formula>
    </cfRule>
  </conditionalFormatting>
  <conditionalFormatting sqref="S16:U17">
    <cfRule type="expression" dxfId="288" priority="17">
      <formula>$N$16=10</formula>
    </cfRule>
  </conditionalFormatting>
  <conditionalFormatting sqref="S18:U19">
    <cfRule type="expression" dxfId="287" priority="16">
      <formula>$N$16=8</formula>
    </cfRule>
  </conditionalFormatting>
  <conditionalFormatting sqref="S20:U21">
    <cfRule type="expression" dxfId="286" priority="15">
      <formula>$N$16=6</formula>
    </cfRule>
  </conditionalFormatting>
  <conditionalFormatting sqref="S22:U23">
    <cfRule type="expression" dxfId="285" priority="14">
      <formula>$N$16=4</formula>
    </cfRule>
  </conditionalFormatting>
  <conditionalFormatting sqref="W16:X16">
    <cfRule type="expression" dxfId="284" priority="12">
      <formula>$O$16=10</formula>
    </cfRule>
  </conditionalFormatting>
  <conditionalFormatting sqref="W17:Y17">
    <cfRule type="expression" dxfId="283" priority="11">
      <formula>$O$16=9</formula>
    </cfRule>
  </conditionalFormatting>
  <conditionalFormatting sqref="W18:Y18">
    <cfRule type="expression" dxfId="282" priority="10">
      <formula>$O$16=8</formula>
    </cfRule>
  </conditionalFormatting>
  <conditionalFormatting sqref="W19:Y19">
    <cfRule type="expression" dxfId="281" priority="9">
      <formula>$O$16=7</formula>
    </cfRule>
  </conditionalFormatting>
  <conditionalFormatting sqref="W20:Y20">
    <cfRule type="expression" dxfId="280" priority="8">
      <formula>$O$16=6</formula>
    </cfRule>
  </conditionalFormatting>
  <conditionalFormatting sqref="W21:Y21">
    <cfRule type="expression" dxfId="279" priority="7">
      <formula>$O$16=5</formula>
    </cfRule>
  </conditionalFormatting>
  <conditionalFormatting sqref="W22:Y22">
    <cfRule type="expression" dxfId="278" priority="6">
      <formula>$O$16=4</formula>
    </cfRule>
  </conditionalFormatting>
  <conditionalFormatting sqref="W23:Y23">
    <cfRule type="expression" dxfId="277" priority="5">
      <formula>$O$16=3</formula>
    </cfRule>
  </conditionalFormatting>
  <conditionalFormatting sqref="W24:Y24">
    <cfRule type="expression" dxfId="276" priority="4">
      <formula>$O$16=2</formula>
    </cfRule>
  </conditionalFormatting>
  <conditionalFormatting sqref="W25:Y25">
    <cfRule type="expression" dxfId="275" priority="3">
      <formula>$O$16=1</formula>
    </cfRule>
  </conditionalFormatting>
  <conditionalFormatting sqref="Y16">
    <cfRule type="expression" dxfId="274" priority="1">
      <formula>$O$16=10</formula>
    </cfRule>
  </conditionalFormatting>
  <conditionalFormatting sqref="Y16">
    <cfRule type="expression" dxfId="273"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8" orientation="landscape" r:id="rId1"/>
  <headerFooter scaleWithDoc="0">
    <oddFooter>&amp;P / &amp;N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CFF"/>
  </sheetPr>
  <dimension ref="A1:Y26"/>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2.21875" style="1" customWidth="1"/>
    <col min="17" max="17" width="3.6640625" style="2" customWidth="1"/>
    <col min="18" max="18" width="13.77734375" style="1" customWidth="1"/>
    <col min="19" max="19" width="5.6640625" style="1" customWidth="1"/>
    <col min="20" max="20" width="2.6640625" style="2" customWidth="1"/>
    <col min="21" max="21" width="5.6640625" style="1" customWidth="1"/>
    <col min="22" max="22" width="3.44140625" style="1" bestFit="1" customWidth="1"/>
    <col min="23" max="23" width="5.109375" style="661" customWidth="1"/>
    <col min="24" max="24" width="2.6640625" style="1" customWidth="1"/>
    <col min="25" max="25" width="5.109375" style="659"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62"/>
      <c r="X6" s="138"/>
      <c r="Y6" s="660"/>
    </row>
    <row r="7" spans="1:25" ht="24" customHeight="1" x14ac:dyDescent="0.2">
      <c r="A7" s="72"/>
      <c r="B7" s="73" t="s">
        <v>162</v>
      </c>
      <c r="C7" s="72"/>
      <c r="D7" s="72"/>
      <c r="E7" s="72"/>
      <c r="F7" s="72"/>
      <c r="G7" s="72"/>
      <c r="H7" s="72" t="s">
        <v>3</v>
      </c>
      <c r="I7" s="138"/>
      <c r="J7" s="138"/>
      <c r="K7" s="138"/>
      <c r="L7" s="138"/>
      <c r="M7" s="138"/>
      <c r="N7" s="138"/>
      <c r="O7" s="138"/>
      <c r="P7" s="138"/>
      <c r="Q7" s="138"/>
      <c r="R7" s="138"/>
      <c r="S7" s="138"/>
      <c r="T7" s="138"/>
      <c r="U7" s="138"/>
      <c r="V7" s="138"/>
      <c r="W7" s="662"/>
      <c r="X7" s="138"/>
      <c r="Y7" s="660"/>
    </row>
    <row r="8" spans="1:25" ht="24" customHeight="1" x14ac:dyDescent="0.2">
      <c r="A8" s="72"/>
      <c r="B8" s="73"/>
      <c r="C8" s="73" t="s">
        <v>17</v>
      </c>
      <c r="D8" s="72"/>
      <c r="E8" s="72"/>
      <c r="F8" s="72"/>
      <c r="G8" s="72"/>
      <c r="H8" s="1779" t="s">
        <v>1272</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1268</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159</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24" customHeight="1" x14ac:dyDescent="0.2">
      <c r="B11" s="9"/>
      <c r="C11" s="1771"/>
      <c r="D11" s="1771"/>
      <c r="E11" s="1771"/>
      <c r="F11" s="9"/>
      <c r="G11" s="9"/>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2076">
        <f>'学校入力シート（要入力）'!$I$41</f>
        <v>2023</v>
      </c>
      <c r="K13" s="1789" t="str">
        <f>"増減
"&amp;$J$13&amp;"-"&amp;$F$13</f>
        <v>増減
2023-2019</v>
      </c>
      <c r="L13" s="1886" t="str">
        <f>"対"&amp;$F$13&amp;"年度
伸び率(%)"</f>
        <v>対2019年度
伸び率(%)</v>
      </c>
      <c r="M13" s="1746" t="s">
        <v>14</v>
      </c>
      <c r="N13" s="1786" t="s">
        <v>13</v>
      </c>
      <c r="O13" s="1786" t="s">
        <v>15</v>
      </c>
      <c r="P13" s="3"/>
      <c r="Q13" s="1783" t="s">
        <v>50</v>
      </c>
      <c r="R13" s="397" t="s">
        <v>10</v>
      </c>
      <c r="S13" s="1774" t="s">
        <v>1052</v>
      </c>
      <c r="T13" s="1758"/>
      <c r="U13" s="1746"/>
      <c r="V13" s="1705" t="s">
        <v>50</v>
      </c>
      <c r="W13" s="1759" t="s">
        <v>51</v>
      </c>
      <c r="X13" s="1759"/>
      <c r="Y13" s="1760"/>
    </row>
    <row r="14" spans="1:25" ht="24" customHeight="1" x14ac:dyDescent="0.2">
      <c r="B14" s="1696"/>
      <c r="C14" s="1697"/>
      <c r="D14" s="1697"/>
      <c r="E14" s="1698"/>
      <c r="F14" s="1691"/>
      <c r="G14" s="1691"/>
      <c r="H14" s="1691"/>
      <c r="I14" s="1691"/>
      <c r="J14" s="2077"/>
      <c r="K14" s="2046"/>
      <c r="L14" s="2083"/>
      <c r="M14" s="1747"/>
      <c r="N14" s="1787"/>
      <c r="O14" s="1787"/>
      <c r="P14" s="3"/>
      <c r="Q14" s="1784"/>
      <c r="R14" s="398" t="s">
        <v>38</v>
      </c>
      <c r="S14" s="1775"/>
      <c r="T14" s="1776"/>
      <c r="U14" s="1747"/>
      <c r="V14" s="1705"/>
      <c r="W14" s="1761"/>
      <c r="X14" s="1761"/>
      <c r="Y14" s="1762"/>
    </row>
    <row r="15" spans="1:25" ht="24" customHeight="1" x14ac:dyDescent="0.2">
      <c r="B15" s="1699"/>
      <c r="C15" s="1700"/>
      <c r="D15" s="1700"/>
      <c r="E15" s="1701"/>
      <c r="F15" s="1692"/>
      <c r="G15" s="1692"/>
      <c r="H15" s="1692"/>
      <c r="I15" s="1692"/>
      <c r="J15" s="2078"/>
      <c r="K15" s="2047"/>
      <c r="L15" s="1799"/>
      <c r="M15" s="1748"/>
      <c r="N15" s="1788"/>
      <c r="O15" s="1788"/>
      <c r="Q15" s="1785"/>
      <c r="R15" s="517" t="str">
        <f>'目標値入力シート（必要に応じて入力）'!H14</f>
        <v/>
      </c>
      <c r="S15" s="1777"/>
      <c r="T15" s="1778"/>
      <c r="U15" s="1748"/>
      <c r="V15" s="1705"/>
      <c r="W15" s="1763"/>
      <c r="X15" s="1763"/>
      <c r="Y15" s="1764"/>
    </row>
    <row r="16" spans="1:25" ht="24" customHeight="1" x14ac:dyDescent="0.2">
      <c r="B16" s="1811" t="s">
        <v>163</v>
      </c>
      <c r="C16" s="1812"/>
      <c r="D16" s="1812"/>
      <c r="E16" s="1813"/>
      <c r="F16" s="1716" t="str">
        <f>IFERROR((ROUND(F20/F23,3)),"－")</f>
        <v>－</v>
      </c>
      <c r="G16" s="1716" t="str">
        <f>IFERROR((ROUND(G20/G23,3)),"－")</f>
        <v>－</v>
      </c>
      <c r="H16" s="1716" t="str">
        <f>IFERROR((ROUND(H20/H23,3)),"－")</f>
        <v>－</v>
      </c>
      <c r="I16" s="1716" t="str">
        <f>IFERROR((ROUND(I20/I23,3)),"－")</f>
        <v>－</v>
      </c>
      <c r="J16" s="1716" t="str">
        <f>IFERROR((ROUND(J20/J23,3)),"－")</f>
        <v>－</v>
      </c>
      <c r="K16" s="1867" t="str">
        <f>IFERROR((J16-F16)*100,"－")</f>
        <v>－</v>
      </c>
      <c r="L16" s="1742"/>
      <c r="M16" s="1930" t="str">
        <f>IF(R15="","目標入力",IF(J16="－","－",IF(AND(I16&lt;$R$15,J16&lt;$R$15),2,IF(AND(I16&gt;=$R$15,J16&lt;$R$15),4,IF(AND(I16&lt;$R$15,J16&gt;=$R$15),8,IF(AND(I16&gt;=$R$15,J16&gt;=$R$15),10))))))</f>
        <v>目標入力</v>
      </c>
      <c r="N16" s="1706" t="str">
        <f>IF('学校入力シート（要入力）'!F4="大学",IFERROR(LOOKUP($K$16/100,趨勢評価!$F$27:$F$31,趨勢評価!$L$27:$L$31),"－"),IFERROR(LOOKUP($K$16/100,趨勢評価!$E$51:$E$55,趨勢評価!$F$51:$F$55),"－"))</f>
        <v>－</v>
      </c>
      <c r="O16" s="1702" t="str">
        <f ca="1">IFERROR(OFFSET(INDEX(Y16:Y25,MATCH(J16,Y16:Y25,-1),1),0,-3),"－")</f>
        <v>－</v>
      </c>
      <c r="Q16" s="1715">
        <v>10</v>
      </c>
      <c r="R16" s="1844" t="s">
        <v>39</v>
      </c>
      <c r="S16" s="1727" t="s">
        <v>572</v>
      </c>
      <c r="T16" s="1722"/>
      <c r="U16" s="1723"/>
      <c r="V16" s="79">
        <v>10</v>
      </c>
      <c r="W16" s="784">
        <f>IF(OR('学校入力シート（要入力）'!$F$4="",'学校入力シート（要入力）'!$F$4="大学"),大学部門!AB37,短大部門!AB37)</f>
        <v>0.83699999999999997</v>
      </c>
      <c r="X16" s="785" t="s">
        <v>625</v>
      </c>
      <c r="Y16" s="1127">
        <v>1</v>
      </c>
    </row>
    <row r="17" spans="2:25" ht="24" customHeight="1" x14ac:dyDescent="0.2">
      <c r="B17" s="1814"/>
      <c r="C17" s="1815"/>
      <c r="D17" s="1815"/>
      <c r="E17" s="1816"/>
      <c r="F17" s="1717"/>
      <c r="G17" s="1717"/>
      <c r="H17" s="1717"/>
      <c r="I17" s="1717"/>
      <c r="J17" s="1717"/>
      <c r="K17" s="2032"/>
      <c r="L17" s="1743"/>
      <c r="M17" s="1931"/>
      <c r="N17" s="1707"/>
      <c r="O17" s="1869"/>
      <c r="Q17" s="1715"/>
      <c r="R17" s="1844"/>
      <c r="S17" s="1724"/>
      <c r="T17" s="1725"/>
      <c r="U17" s="1726"/>
      <c r="V17" s="80">
        <v>9</v>
      </c>
      <c r="W17" s="787">
        <f>IF(OR('学校入力シート（要入力）'!$F$4="",'学校入力シート（要入力）'!$F$4="大学"),大学部門!Y37,短大部門!Y37)</f>
        <v>0.753</v>
      </c>
      <c r="X17" s="788" t="s">
        <v>709</v>
      </c>
      <c r="Y17" s="789">
        <f>IF(OR('学校入力シート（要入力）'!$F$4="",'学校入力シート（要入力）'!$F$4="大学"),大学部門!AA37,短大部門!AA37)</f>
        <v>0.83599999999999997</v>
      </c>
    </row>
    <row r="18" spans="2:25" ht="24" customHeight="1" x14ac:dyDescent="0.2">
      <c r="B18" s="1814"/>
      <c r="C18" s="1815"/>
      <c r="D18" s="1815"/>
      <c r="E18" s="1816"/>
      <c r="F18" s="1717"/>
      <c r="G18" s="1717"/>
      <c r="H18" s="1717"/>
      <c r="I18" s="1717"/>
      <c r="J18" s="1717"/>
      <c r="K18" s="2032"/>
      <c r="L18" s="1743"/>
      <c r="M18" s="1931"/>
      <c r="N18" s="1707"/>
      <c r="O18" s="1869"/>
      <c r="Q18" s="1705">
        <v>8</v>
      </c>
      <c r="R18" s="1844" t="s">
        <v>149</v>
      </c>
      <c r="S18" s="1727" t="s">
        <v>573</v>
      </c>
      <c r="T18" s="1722"/>
      <c r="U18" s="1723"/>
      <c r="V18" s="79">
        <v>8</v>
      </c>
      <c r="W18" s="784">
        <f>IF(OR('学校入力シート（要入力）'!$F$4="",'学校入力シート（要入力）'!$F$4="大学"),大学部門!V37,短大部門!V37)</f>
        <v>0.69199999999999995</v>
      </c>
      <c r="X18" s="785" t="s">
        <v>709</v>
      </c>
      <c r="Y18" s="790">
        <f>IF(OR('学校入力シート（要入力）'!$F$4="",'学校入力シート（要入力）'!$F$4="大学"),大学部門!X37,短大部門!X37)</f>
        <v>0.752</v>
      </c>
    </row>
    <row r="19" spans="2:25" ht="24" customHeight="1" x14ac:dyDescent="0.2">
      <c r="B19" s="1814"/>
      <c r="C19" s="1815"/>
      <c r="D19" s="1815"/>
      <c r="E19" s="1816"/>
      <c r="F19" s="1718"/>
      <c r="G19" s="1718"/>
      <c r="H19" s="1718"/>
      <c r="I19" s="1718"/>
      <c r="J19" s="1718"/>
      <c r="K19" s="1868"/>
      <c r="L19" s="1744"/>
      <c r="M19" s="1931"/>
      <c r="N19" s="1707"/>
      <c r="O19" s="1869"/>
      <c r="Q19" s="1705"/>
      <c r="R19" s="1844"/>
      <c r="S19" s="1724"/>
      <c r="T19" s="1725"/>
      <c r="U19" s="1726"/>
      <c r="V19" s="80">
        <v>7</v>
      </c>
      <c r="W19" s="787">
        <f>IF(OR('学校入力シート（要入力）'!$F$4="",'学校入力シート（要入力）'!$F$4="大学"),大学部門!S37,短大部門!S37)</f>
        <v>0.626</v>
      </c>
      <c r="X19" s="788" t="s">
        <v>709</v>
      </c>
      <c r="Y19" s="789">
        <f>IF(OR('学校入力シート（要入力）'!$F$4="",'学校入力シート（要入力）'!$F$4="大学"),大学部門!U37,短大部門!U37)</f>
        <v>0.69099999999999995</v>
      </c>
    </row>
    <row r="20" spans="2:25" ht="24" customHeight="1" x14ac:dyDescent="0.2">
      <c r="B20" s="6"/>
      <c r="C20" s="1800" t="s">
        <v>1269</v>
      </c>
      <c r="D20" s="1801"/>
      <c r="E20" s="1802"/>
      <c r="F20" s="2084">
        <f>'学校入力シート（要入力）'!E48</f>
        <v>0</v>
      </c>
      <c r="G20" s="2084">
        <f>'学校入力シート（要入力）'!F48</f>
        <v>0</v>
      </c>
      <c r="H20" s="2084">
        <f>'学校入力シート（要入力）'!G48</f>
        <v>0</v>
      </c>
      <c r="I20" s="2084">
        <f>'学校入力シート（要入力）'!H48</f>
        <v>0</v>
      </c>
      <c r="J20" s="2079">
        <f>'学校入力シート（要入力）'!I48</f>
        <v>0</v>
      </c>
      <c r="K20" s="2087">
        <f>IFERROR(J20-F20,"－")</f>
        <v>0</v>
      </c>
      <c r="L20" s="1712" t="str">
        <f>IFERROR(K20/F20,"－")</f>
        <v>－</v>
      </c>
      <c r="M20" s="1931"/>
      <c r="N20" s="1707"/>
      <c r="O20" s="1869"/>
      <c r="Q20" s="1705">
        <v>6</v>
      </c>
      <c r="R20" s="1844" t="s">
        <v>91</v>
      </c>
      <c r="S20" s="1727" t="s">
        <v>574</v>
      </c>
      <c r="T20" s="1722"/>
      <c r="U20" s="1723"/>
      <c r="V20" s="79">
        <v>6</v>
      </c>
      <c r="W20" s="784">
        <f>IF(OR('学校入力シート（要入力）'!$F$4="",'学校入力シート（要入力）'!$F$4="大学"),大学部門!P37,短大部門!P37)</f>
        <v>0.57399999999999995</v>
      </c>
      <c r="X20" s="785" t="s">
        <v>709</v>
      </c>
      <c r="Y20" s="786">
        <f>IF(OR('学校入力シート（要入力）'!$F$4="",'学校入力シート（要入力）'!$F$4="大学"),大学部門!R37,短大部門!R37)</f>
        <v>0.625</v>
      </c>
    </row>
    <row r="21" spans="2:25" ht="24" customHeight="1" x14ac:dyDescent="0.2">
      <c r="B21" s="6"/>
      <c r="C21" s="1817"/>
      <c r="D21" s="1818"/>
      <c r="E21" s="1819"/>
      <c r="F21" s="2085"/>
      <c r="G21" s="2085"/>
      <c r="H21" s="2085"/>
      <c r="I21" s="2085"/>
      <c r="J21" s="2080"/>
      <c r="K21" s="2088"/>
      <c r="L21" s="1831"/>
      <c r="M21" s="1931"/>
      <c r="N21" s="1707"/>
      <c r="O21" s="1869"/>
      <c r="Q21" s="1705"/>
      <c r="R21" s="1844"/>
      <c r="S21" s="1724"/>
      <c r="T21" s="1725"/>
      <c r="U21" s="1726"/>
      <c r="V21" s="80">
        <v>5</v>
      </c>
      <c r="W21" s="787">
        <f>IF(OR('学校入力シート（要入力）'!$F$4="",'学校入力シート（要入力）'!$F$4="大学"),大学部門!M37,短大部門!M37)</f>
        <v>0.50600000000000001</v>
      </c>
      <c r="X21" s="788" t="s">
        <v>709</v>
      </c>
      <c r="Y21" s="789">
        <f>IF(OR('学校入力シート（要入力）'!$F$4="",'学校入力シート（要入力）'!$F$4="大学"),大学部門!O37,短大部門!O37)</f>
        <v>0.57299999999999995</v>
      </c>
    </row>
    <row r="22" spans="2:25" ht="24" customHeight="1" x14ac:dyDescent="0.2">
      <c r="B22" s="6"/>
      <c r="C22" s="1803"/>
      <c r="D22" s="1804"/>
      <c r="E22" s="1805"/>
      <c r="F22" s="2086"/>
      <c r="G22" s="2086"/>
      <c r="H22" s="2086"/>
      <c r="I22" s="2086"/>
      <c r="J22" s="2081"/>
      <c r="K22" s="2089"/>
      <c r="L22" s="1713"/>
      <c r="M22" s="1931"/>
      <c r="N22" s="1707"/>
      <c r="O22" s="1869"/>
      <c r="Q22" s="1705">
        <v>4</v>
      </c>
      <c r="R22" s="1844" t="s">
        <v>153</v>
      </c>
      <c r="S22" s="1727" t="s">
        <v>575</v>
      </c>
      <c r="T22" s="1722"/>
      <c r="U22" s="1723"/>
      <c r="V22" s="79">
        <v>4</v>
      </c>
      <c r="W22" s="784">
        <f>IF(OR('学校入力シート（要入力）'!$F$4="",'学校入力シート（要入力）'!$F$4="大学"),大学部門!J37,短大部門!J37)</f>
        <v>0.44500000000000001</v>
      </c>
      <c r="X22" s="785" t="s">
        <v>709</v>
      </c>
      <c r="Y22" s="786">
        <f>IF(OR('学校入力シート（要入力）'!$F$4="",'学校入力シート（要入力）'!$F$4="大学"),大学部門!L37,短大部門!L37)</f>
        <v>0.505</v>
      </c>
    </row>
    <row r="23" spans="2:25" ht="24" customHeight="1" x14ac:dyDescent="0.2">
      <c r="B23" s="6"/>
      <c r="C23" s="1800" t="s">
        <v>164</v>
      </c>
      <c r="D23" s="1801"/>
      <c r="E23" s="1802"/>
      <c r="F23" s="2084">
        <f>'学校入力シート（要入力）'!E47</f>
        <v>0</v>
      </c>
      <c r="G23" s="2084">
        <f>'学校入力シート（要入力）'!F47</f>
        <v>0</v>
      </c>
      <c r="H23" s="2084">
        <f>'学校入力シート（要入力）'!G47</f>
        <v>0</v>
      </c>
      <c r="I23" s="2084">
        <f>'学校入力シート（要入力）'!H47</f>
        <v>0</v>
      </c>
      <c r="J23" s="2079">
        <f>'学校入力シート（要入力）'!I47</f>
        <v>0</v>
      </c>
      <c r="K23" s="2087">
        <f>IFERROR(J23-F23,"－")</f>
        <v>0</v>
      </c>
      <c r="L23" s="1714" t="str">
        <f>IFERROR(K23/F23,"－")</f>
        <v>－</v>
      </c>
      <c r="M23" s="1931"/>
      <c r="N23" s="1707"/>
      <c r="O23" s="1869"/>
      <c r="Q23" s="1705"/>
      <c r="R23" s="1844"/>
      <c r="S23" s="1724"/>
      <c r="T23" s="1725"/>
      <c r="U23" s="1726"/>
      <c r="V23" s="80">
        <v>3</v>
      </c>
      <c r="W23" s="787">
        <f>IF(OR('学校入力シート（要入力）'!$F$4="",'学校入力シート（要入力）'!$F$4="大学"),大学部門!G37,短大部門!G37)</f>
        <v>0.38800000000000001</v>
      </c>
      <c r="X23" s="788" t="s">
        <v>709</v>
      </c>
      <c r="Y23" s="789">
        <f>IF(OR('学校入力シート（要入力）'!$F$4="",'学校入力シート（要入力）'!$F$4="大学"),大学部門!I37,短大部門!I37)</f>
        <v>0.44400000000000001</v>
      </c>
    </row>
    <row r="24" spans="2:25" ht="24" customHeight="1" x14ac:dyDescent="0.2">
      <c r="B24" s="6"/>
      <c r="C24" s="1817"/>
      <c r="D24" s="1818"/>
      <c r="E24" s="1819"/>
      <c r="F24" s="2085"/>
      <c r="G24" s="2085"/>
      <c r="H24" s="2085"/>
      <c r="I24" s="2085"/>
      <c r="J24" s="2080"/>
      <c r="K24" s="2088"/>
      <c r="L24" s="1831"/>
      <c r="M24" s="1931"/>
      <c r="N24" s="1707"/>
      <c r="O24" s="1869"/>
      <c r="Q24" s="1705">
        <v>2</v>
      </c>
      <c r="R24" s="1844" t="s">
        <v>156</v>
      </c>
      <c r="S24" s="1918" t="s">
        <v>576</v>
      </c>
      <c r="T24" s="1729"/>
      <c r="U24" s="1730"/>
      <c r="V24" s="79">
        <v>2</v>
      </c>
      <c r="W24" s="791">
        <f>IF(OR('学校入力シート（要入力）'!$F$4="",'学校入力シート（要入力）'!$F$4="大学"),大学部門!D37,短大部門!D37)</f>
        <v>0.29699999999999999</v>
      </c>
      <c r="X24" s="785" t="s">
        <v>709</v>
      </c>
      <c r="Y24" s="792">
        <f>IF(OR('学校入力シート（要入力）'!$F$4="",'学校入力シート（要入力）'!$F$4="大学"),大学部門!F37,短大部門!F37)</f>
        <v>0.38700000000000001</v>
      </c>
    </row>
    <row r="25" spans="2:25" ht="24" customHeight="1" x14ac:dyDescent="0.2">
      <c r="B25" s="8"/>
      <c r="C25" s="1806"/>
      <c r="D25" s="1807"/>
      <c r="E25" s="1808"/>
      <c r="F25" s="2090"/>
      <c r="G25" s="2090"/>
      <c r="H25" s="2090"/>
      <c r="I25" s="2090"/>
      <c r="J25" s="2091"/>
      <c r="K25" s="2092"/>
      <c r="L25" s="1738"/>
      <c r="M25" s="1932"/>
      <c r="N25" s="1708"/>
      <c r="O25" s="1704"/>
      <c r="Q25" s="1705"/>
      <c r="R25" s="1844"/>
      <c r="S25" s="1731"/>
      <c r="T25" s="1732"/>
      <c r="U25" s="1733"/>
      <c r="V25" s="80">
        <v>1</v>
      </c>
      <c r="W25" s="793"/>
      <c r="X25" s="788" t="s">
        <v>709</v>
      </c>
      <c r="Y25" s="789">
        <f>IF(OR('学校入力シート（要入力）'!$F$4="",'学校入力シート（要入力）'!$F$4="大学"),大学部門!C37,短大部門!C37)</f>
        <v>0.29599999999999999</v>
      </c>
    </row>
    <row r="26" spans="2:25" ht="24" customHeight="1" x14ac:dyDescent="0.2">
      <c r="Q26" s="104" t="s">
        <v>1053</v>
      </c>
      <c r="R26" s="58"/>
      <c r="S26" s="58"/>
      <c r="T26" s="58"/>
      <c r="U26" s="58"/>
      <c r="V26" s="58"/>
      <c r="W26" s="663"/>
      <c r="X26" s="58"/>
      <c r="Y26" s="106"/>
    </row>
  </sheetData>
  <mergeCells count="66">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s>
  <phoneticPr fontId="1"/>
  <conditionalFormatting sqref="S24:U25">
    <cfRule type="expression" dxfId="272" priority="13">
      <formula>$N$16=2</formula>
    </cfRule>
  </conditionalFormatting>
  <conditionalFormatting sqref="R16:R17">
    <cfRule type="expression" dxfId="271" priority="21">
      <formula>$M$16=10</formula>
    </cfRule>
  </conditionalFormatting>
  <conditionalFormatting sqref="R18:R19">
    <cfRule type="expression" dxfId="270" priority="20">
      <formula>$M$16=8</formula>
    </cfRule>
  </conditionalFormatting>
  <conditionalFormatting sqref="R22:R23">
    <cfRule type="expression" dxfId="269" priority="19">
      <formula>$M$16=4</formula>
    </cfRule>
  </conditionalFormatting>
  <conditionalFormatting sqref="R24:R25">
    <cfRule type="expression" dxfId="268" priority="18">
      <formula>$M$16=2</formula>
    </cfRule>
  </conditionalFormatting>
  <conditionalFormatting sqref="S16:U17">
    <cfRule type="expression" dxfId="267" priority="17">
      <formula>$N$16=10</formula>
    </cfRule>
  </conditionalFormatting>
  <conditionalFormatting sqref="S18:U19">
    <cfRule type="expression" dxfId="266" priority="16">
      <formula>$N$16=8</formula>
    </cfRule>
  </conditionalFormatting>
  <conditionalFormatting sqref="S20:U21">
    <cfRule type="expression" dxfId="265" priority="15">
      <formula>$N$16=6</formula>
    </cfRule>
  </conditionalFormatting>
  <conditionalFormatting sqref="S22:U23">
    <cfRule type="expression" dxfId="264" priority="14">
      <formula>$N$16=4</formula>
    </cfRule>
  </conditionalFormatting>
  <conditionalFormatting sqref="W16:X16">
    <cfRule type="expression" dxfId="263" priority="12">
      <formula>$O$16=10</formula>
    </cfRule>
  </conditionalFormatting>
  <conditionalFormatting sqref="W17:Y17">
    <cfRule type="expression" dxfId="262" priority="11">
      <formula>$O$16=9</formula>
    </cfRule>
  </conditionalFormatting>
  <conditionalFormatting sqref="W18:Y18">
    <cfRule type="expression" dxfId="261" priority="10">
      <formula>$O$16=8</formula>
    </cfRule>
  </conditionalFormatting>
  <conditionalFormatting sqref="W19:Y19">
    <cfRule type="expression" dxfId="260" priority="9">
      <formula>$O$16=7</formula>
    </cfRule>
  </conditionalFormatting>
  <conditionalFormatting sqref="W20:Y20">
    <cfRule type="expression" dxfId="259" priority="8">
      <formula>$O$16=6</formula>
    </cfRule>
  </conditionalFormatting>
  <conditionalFormatting sqref="W21:Y21">
    <cfRule type="expression" dxfId="258" priority="7">
      <formula>$O$16=5</formula>
    </cfRule>
  </conditionalFormatting>
  <conditionalFormatting sqref="W22:Y22">
    <cfRule type="expression" dxfId="257" priority="6">
      <formula>$O$16=4</formula>
    </cfRule>
  </conditionalFormatting>
  <conditionalFormatting sqref="W23:Y23">
    <cfRule type="expression" dxfId="256" priority="5">
      <formula>$O$16=3</formula>
    </cfRule>
  </conditionalFormatting>
  <conditionalFormatting sqref="W24:Y24">
    <cfRule type="expression" dxfId="255" priority="4">
      <formula>$O$16=2</formula>
    </cfRule>
  </conditionalFormatting>
  <conditionalFormatting sqref="W25:Y25">
    <cfRule type="expression" dxfId="254" priority="3">
      <formula>$O$16=1</formula>
    </cfRule>
  </conditionalFormatting>
  <conditionalFormatting sqref="Y16">
    <cfRule type="expression" dxfId="253" priority="1">
      <formula>$O$16=10</formula>
    </cfRule>
  </conditionalFormatting>
  <conditionalFormatting sqref="Y16">
    <cfRule type="expression" dxfId="252"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8" orientation="landscape" r:id="rId1"/>
  <headerFooter scaleWithDoc="0">
    <oddFooter>&amp;P / &amp;N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CFF"/>
  </sheetPr>
  <dimension ref="A1:AB31"/>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9.6640625" style="1" customWidth="1"/>
    <col min="6" max="10" width="9.88671875" style="1" customWidth="1"/>
    <col min="11" max="12" width="8.6640625" style="1" customWidth="1"/>
    <col min="13" max="15" width="6.6640625" style="1" customWidth="1"/>
    <col min="16" max="16" width="1.6640625" style="1" customWidth="1"/>
    <col min="17" max="17" width="3.6640625" style="2" customWidth="1"/>
    <col min="18" max="20" width="6.6640625" style="1" customWidth="1"/>
    <col min="21" max="21" width="6.6640625" style="2" customWidth="1"/>
    <col min="22" max="22" width="3.88671875" style="1" customWidth="1"/>
    <col min="23" max="23" width="6.44140625" style="661" bestFit="1" customWidth="1"/>
    <col min="24" max="24" width="2.6640625" style="659" customWidth="1"/>
    <col min="25" max="25" width="6.44140625" style="659" bestFit="1" customWidth="1"/>
    <col min="26" max="26" width="6.44140625" style="661" bestFit="1" customWidth="1"/>
    <col min="27" max="27" width="3.77734375" style="659" bestFit="1" customWidth="1"/>
    <col min="28" max="28" width="6.44140625" style="661" bestFit="1" customWidth="1"/>
    <col min="29" max="16384" width="10.6640625" style="1"/>
  </cols>
  <sheetData>
    <row r="1" spans="1:28"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72"/>
      <c r="S1" s="72"/>
      <c r="T1" s="72"/>
      <c r="U1" s="1795" t="s">
        <v>591</v>
      </c>
      <c r="V1" s="1796"/>
      <c r="W1" s="1796"/>
      <c r="X1" s="1796"/>
      <c r="Y1" s="1796"/>
      <c r="Z1" s="1796"/>
      <c r="AA1" s="1796"/>
      <c r="AB1" s="1796"/>
    </row>
    <row r="2" spans="1:28"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72"/>
      <c r="U2" s="81"/>
      <c r="V2" s="72"/>
    </row>
    <row r="3" spans="1:28" ht="15" customHeight="1" x14ac:dyDescent="0.2">
      <c r="A3" s="72"/>
      <c r="B3" s="72"/>
      <c r="C3" s="72"/>
      <c r="D3" s="72"/>
      <c r="E3" s="72"/>
      <c r="F3" s="72"/>
      <c r="G3" s="72"/>
      <c r="H3" s="72"/>
      <c r="I3" s="72"/>
      <c r="J3" s="72"/>
      <c r="K3" s="72"/>
      <c r="L3" s="72"/>
      <c r="M3" s="72"/>
      <c r="N3" s="72"/>
      <c r="O3" s="72"/>
      <c r="P3" s="72"/>
      <c r="Q3" s="81"/>
      <c r="R3" s="72"/>
      <c r="S3" s="72"/>
      <c r="T3" s="72"/>
      <c r="U3" s="81"/>
      <c r="V3" s="72"/>
    </row>
    <row r="4" spans="1:28" ht="24" customHeight="1" x14ac:dyDescent="0.2">
      <c r="A4" s="71" t="s">
        <v>132</v>
      </c>
      <c r="B4" s="72"/>
      <c r="C4" s="72"/>
      <c r="D4" s="72"/>
      <c r="E4" s="72"/>
      <c r="F4" s="72"/>
      <c r="G4" s="72"/>
      <c r="H4" s="72"/>
      <c r="I4" s="72"/>
      <c r="J4" s="72"/>
      <c r="K4" s="72"/>
      <c r="L4" s="72"/>
      <c r="M4" s="72"/>
      <c r="N4" s="72"/>
      <c r="O4" s="72"/>
      <c r="P4" s="72"/>
      <c r="Q4" s="81"/>
      <c r="R4" s="72"/>
      <c r="S4" s="72"/>
      <c r="T4" s="72"/>
      <c r="U4" s="81"/>
      <c r="V4" s="72"/>
    </row>
    <row r="5" spans="1:28" ht="20.25" customHeight="1" x14ac:dyDescent="0.2">
      <c r="A5" s="71" t="s">
        <v>137</v>
      </c>
      <c r="B5" s="72"/>
      <c r="C5" s="72"/>
      <c r="D5" s="72"/>
      <c r="E5" s="72"/>
      <c r="F5" s="72"/>
      <c r="G5" s="72"/>
      <c r="I5" s="72"/>
      <c r="J5" s="72"/>
      <c r="K5" s="72"/>
      <c r="L5" s="72"/>
      <c r="M5" s="72"/>
      <c r="N5" s="72"/>
      <c r="O5" s="72"/>
      <c r="P5" s="72"/>
      <c r="Q5" s="81"/>
      <c r="R5" s="72"/>
      <c r="S5" s="72"/>
      <c r="T5" s="72"/>
      <c r="U5" s="81"/>
      <c r="V5" s="72"/>
    </row>
    <row r="6" spans="1:28" ht="15" customHeight="1" x14ac:dyDescent="0.2">
      <c r="A6" s="72"/>
      <c r="B6" s="72"/>
      <c r="C6" s="72"/>
      <c r="D6" s="72"/>
      <c r="E6" s="72"/>
      <c r="F6" s="72"/>
      <c r="G6" s="72"/>
      <c r="I6" s="138"/>
      <c r="J6" s="138"/>
      <c r="K6" s="138"/>
      <c r="L6" s="138"/>
      <c r="M6" s="138"/>
      <c r="N6" s="138"/>
      <c r="O6" s="138"/>
      <c r="P6" s="138"/>
      <c r="Q6" s="138"/>
      <c r="R6" s="138"/>
      <c r="S6" s="138"/>
      <c r="T6" s="138"/>
      <c r="U6" s="138"/>
      <c r="V6" s="138"/>
      <c r="W6" s="662"/>
      <c r="X6" s="660"/>
      <c r="Y6" s="660"/>
      <c r="Z6" s="662"/>
      <c r="AA6" s="660"/>
      <c r="AB6" s="662"/>
    </row>
    <row r="7" spans="1:28" ht="20.25" customHeight="1" x14ac:dyDescent="0.2">
      <c r="A7" s="72"/>
      <c r="B7" s="73" t="s">
        <v>165</v>
      </c>
      <c r="C7" s="72"/>
      <c r="D7" s="72"/>
      <c r="E7" s="72"/>
      <c r="F7" s="72"/>
      <c r="G7" s="72"/>
      <c r="H7" s="72" t="s">
        <v>3</v>
      </c>
      <c r="I7" s="138"/>
      <c r="J7" s="138"/>
      <c r="K7" s="138"/>
      <c r="L7" s="138"/>
      <c r="M7" s="138"/>
      <c r="N7" s="138"/>
      <c r="O7" s="138"/>
      <c r="P7" s="138"/>
      <c r="Q7" s="138"/>
      <c r="R7" s="138"/>
      <c r="S7" s="138"/>
      <c r="T7" s="138"/>
      <c r="U7" s="138"/>
      <c r="V7" s="138"/>
      <c r="W7" s="662"/>
      <c r="X7" s="660"/>
      <c r="Y7" s="660"/>
      <c r="Z7" s="662"/>
      <c r="AA7" s="660"/>
      <c r="AB7" s="662"/>
    </row>
    <row r="8" spans="1:28" ht="20.25" customHeight="1" x14ac:dyDescent="0.2">
      <c r="A8" s="72"/>
      <c r="B8" s="73"/>
      <c r="C8" s="73" t="s">
        <v>17</v>
      </c>
      <c r="D8" s="72"/>
      <c r="E8" s="72"/>
      <c r="F8" s="72"/>
      <c r="G8" s="72"/>
      <c r="H8" s="2096" t="s">
        <v>1270</v>
      </c>
      <c r="I8" s="2096"/>
      <c r="J8" s="2096"/>
      <c r="K8" s="2096"/>
      <c r="L8" s="2096"/>
      <c r="M8" s="2096"/>
      <c r="N8" s="2096"/>
      <c r="O8" s="2096"/>
      <c r="P8" s="2096"/>
      <c r="Q8" s="2096"/>
      <c r="R8" s="2096"/>
      <c r="S8" s="2096"/>
      <c r="T8" s="2096"/>
      <c r="U8" s="2096"/>
      <c r="V8" s="2096"/>
      <c r="W8" s="2096"/>
      <c r="X8" s="2096"/>
      <c r="Y8" s="2096"/>
      <c r="Z8" s="2096"/>
      <c r="AA8" s="2096"/>
      <c r="AB8" s="2096"/>
    </row>
    <row r="9" spans="1:28" ht="20.25" customHeight="1" x14ac:dyDescent="0.2">
      <c r="A9" s="72"/>
      <c r="B9" s="72"/>
      <c r="C9" s="1772" t="s">
        <v>159</v>
      </c>
      <c r="D9" s="1772"/>
      <c r="E9" s="1772"/>
      <c r="F9" s="73"/>
      <c r="G9" s="73"/>
      <c r="H9" s="2096"/>
      <c r="I9" s="2096"/>
      <c r="J9" s="2096"/>
      <c r="K9" s="2096"/>
      <c r="L9" s="2096"/>
      <c r="M9" s="2096"/>
      <c r="N9" s="2096"/>
      <c r="O9" s="2096"/>
      <c r="P9" s="2096"/>
      <c r="Q9" s="2096"/>
      <c r="R9" s="2096"/>
      <c r="S9" s="2096"/>
      <c r="T9" s="2096"/>
      <c r="U9" s="2096"/>
      <c r="V9" s="2096"/>
      <c r="W9" s="2096"/>
      <c r="X9" s="2096"/>
      <c r="Y9" s="2096"/>
      <c r="Z9" s="2096"/>
      <c r="AA9" s="2096"/>
      <c r="AB9" s="2096"/>
    </row>
    <row r="10" spans="1:28" ht="20.25" customHeight="1" x14ac:dyDescent="0.2">
      <c r="A10" s="72"/>
      <c r="B10" s="73"/>
      <c r="C10" s="1773" t="s">
        <v>139</v>
      </c>
      <c r="D10" s="1773"/>
      <c r="E10" s="1773"/>
      <c r="F10" s="73"/>
      <c r="G10" s="73"/>
      <c r="H10" s="2096"/>
      <c r="I10" s="2096"/>
      <c r="J10" s="2096"/>
      <c r="K10" s="2096"/>
      <c r="L10" s="2096"/>
      <c r="M10" s="2096"/>
      <c r="N10" s="2096"/>
      <c r="O10" s="2096"/>
      <c r="P10" s="2096"/>
      <c r="Q10" s="2096"/>
      <c r="R10" s="2096"/>
      <c r="S10" s="2096"/>
      <c r="T10" s="2096"/>
      <c r="U10" s="2096"/>
      <c r="V10" s="2096"/>
      <c r="W10" s="2096"/>
      <c r="X10" s="2096"/>
      <c r="Y10" s="2096"/>
      <c r="Z10" s="2096"/>
      <c r="AA10" s="2096"/>
      <c r="AB10" s="2096"/>
    </row>
    <row r="11" spans="1:28" ht="15" customHeight="1" x14ac:dyDescent="0.2">
      <c r="A11" s="72"/>
      <c r="B11" s="73"/>
      <c r="C11" s="1825"/>
      <c r="D11" s="1825"/>
      <c r="E11" s="1825"/>
      <c r="F11" s="73"/>
      <c r="G11" s="73"/>
      <c r="H11" s="2096"/>
      <c r="I11" s="2096"/>
      <c r="J11" s="2096"/>
      <c r="K11" s="2096"/>
      <c r="L11" s="2096"/>
      <c r="M11" s="2096"/>
      <c r="N11" s="2096"/>
      <c r="O11" s="2096"/>
      <c r="P11" s="2096"/>
      <c r="Q11" s="2096"/>
      <c r="R11" s="2096"/>
      <c r="S11" s="2096"/>
      <c r="T11" s="2096"/>
      <c r="U11" s="2096"/>
      <c r="V11" s="2096"/>
      <c r="W11" s="2096"/>
      <c r="X11" s="2096"/>
      <c r="Y11" s="2096"/>
      <c r="Z11" s="2096"/>
      <c r="AA11" s="2096"/>
      <c r="AB11" s="2096"/>
    </row>
    <row r="12" spans="1:28" ht="20.25" customHeight="1" x14ac:dyDescent="0.2">
      <c r="A12" s="72"/>
      <c r="B12" s="73" t="s">
        <v>166</v>
      </c>
      <c r="C12" s="72"/>
      <c r="D12" s="72"/>
      <c r="E12" s="72"/>
      <c r="F12" s="73"/>
      <c r="G12" s="73"/>
      <c r="H12" s="72" t="s">
        <v>3</v>
      </c>
      <c r="I12" s="138"/>
      <c r="J12" s="138"/>
      <c r="K12" s="138"/>
      <c r="L12" s="138"/>
      <c r="M12" s="138"/>
      <c r="N12" s="138"/>
      <c r="O12" s="138"/>
      <c r="P12" s="138"/>
      <c r="Q12" s="138"/>
      <c r="R12" s="138"/>
      <c r="S12" s="138"/>
      <c r="T12" s="138"/>
      <c r="U12" s="138"/>
      <c r="V12" s="138"/>
      <c r="W12" s="662"/>
      <c r="X12" s="660"/>
      <c r="Y12" s="660"/>
      <c r="Z12" s="662"/>
      <c r="AA12" s="660"/>
      <c r="AB12" s="662"/>
    </row>
    <row r="13" spans="1:28" ht="20.25" customHeight="1" x14ac:dyDescent="0.2">
      <c r="A13" s="72"/>
      <c r="B13" s="73"/>
      <c r="C13" s="73" t="s">
        <v>17</v>
      </c>
      <c r="D13" s="72"/>
      <c r="E13" s="72"/>
      <c r="F13" s="73"/>
      <c r="G13" s="73"/>
      <c r="H13" s="1779" t="s">
        <v>1301</v>
      </c>
      <c r="I13" s="1779"/>
      <c r="J13" s="1779"/>
      <c r="K13" s="1779"/>
      <c r="L13" s="1779"/>
      <c r="M13" s="1779"/>
      <c r="N13" s="1779"/>
      <c r="O13" s="1779"/>
      <c r="P13" s="1779"/>
      <c r="Q13" s="1779"/>
      <c r="R13" s="1779"/>
      <c r="S13" s="1779"/>
      <c r="T13" s="1779"/>
      <c r="U13" s="1779"/>
      <c r="V13" s="1779"/>
      <c r="W13" s="1779"/>
      <c r="X13" s="1779"/>
      <c r="Y13" s="1779"/>
      <c r="Z13" s="1779"/>
      <c r="AA13" s="1779"/>
      <c r="AB13" s="1779"/>
    </row>
    <row r="14" spans="1:28" ht="20.25" customHeight="1" x14ac:dyDescent="0.2">
      <c r="A14" s="72"/>
      <c r="B14" s="72"/>
      <c r="C14" s="1772" t="s">
        <v>167</v>
      </c>
      <c r="D14" s="1772"/>
      <c r="E14" s="1772"/>
      <c r="F14" s="73"/>
      <c r="G14" s="73"/>
      <c r="H14" s="1779"/>
      <c r="I14" s="1779"/>
      <c r="J14" s="1779"/>
      <c r="K14" s="1779"/>
      <c r="L14" s="1779"/>
      <c r="M14" s="1779"/>
      <c r="N14" s="1779"/>
      <c r="O14" s="1779"/>
      <c r="P14" s="1779"/>
      <c r="Q14" s="1779"/>
      <c r="R14" s="1779"/>
      <c r="S14" s="1779"/>
      <c r="T14" s="1779"/>
      <c r="U14" s="1779"/>
      <c r="V14" s="1779"/>
      <c r="W14" s="1779"/>
      <c r="X14" s="1779"/>
      <c r="Y14" s="1779"/>
      <c r="Z14" s="1779"/>
      <c r="AA14" s="1779"/>
      <c r="AB14" s="1779"/>
    </row>
    <row r="15" spans="1:28" ht="20.25" customHeight="1" x14ac:dyDescent="0.2">
      <c r="A15" s="72"/>
      <c r="B15" s="73"/>
      <c r="C15" s="1773" t="s">
        <v>1086</v>
      </c>
      <c r="D15" s="1773"/>
      <c r="E15" s="1773"/>
      <c r="F15" s="73"/>
      <c r="G15" s="73"/>
      <c r="H15" s="1779"/>
      <c r="I15" s="1779"/>
      <c r="J15" s="1779"/>
      <c r="K15" s="1779"/>
      <c r="L15" s="1779"/>
      <c r="M15" s="1779"/>
      <c r="N15" s="1779"/>
      <c r="O15" s="1779"/>
      <c r="P15" s="1779"/>
      <c r="Q15" s="1779"/>
      <c r="R15" s="1779"/>
      <c r="S15" s="1779"/>
      <c r="T15" s="1779"/>
      <c r="U15" s="1779"/>
      <c r="V15" s="1779"/>
      <c r="W15" s="1779"/>
      <c r="X15" s="1779"/>
      <c r="Y15" s="1779"/>
      <c r="Z15" s="1779"/>
      <c r="AA15" s="1779"/>
      <c r="AB15" s="1779"/>
    </row>
    <row r="16" spans="1:28" ht="27.75" customHeight="1" x14ac:dyDescent="0.2">
      <c r="B16" s="1" t="s">
        <v>1297</v>
      </c>
      <c r="Q16" s="4" t="s">
        <v>62</v>
      </c>
    </row>
    <row r="17" spans="2:28" ht="24" customHeight="1" x14ac:dyDescent="0.2">
      <c r="B17" s="1693" t="s">
        <v>16</v>
      </c>
      <c r="C17" s="1694"/>
      <c r="D17" s="1694"/>
      <c r="E17" s="1695"/>
      <c r="F17" s="1690">
        <f>'学校入力シート（要入力）'!$E$41</f>
        <v>2019</v>
      </c>
      <c r="G17" s="1690">
        <f>'学校入力シート（要入力）'!$F$41</f>
        <v>2020</v>
      </c>
      <c r="H17" s="1690">
        <f>'学校入力シート（要入力）'!$G$41</f>
        <v>2021</v>
      </c>
      <c r="I17" s="1690">
        <f>'学校入力シート（要入力）'!$H$41</f>
        <v>2022</v>
      </c>
      <c r="J17" s="2076">
        <f>'学校入力シート（要入力）'!$I$41</f>
        <v>2023</v>
      </c>
      <c r="K17" s="1789" t="str">
        <f>"増減
"&amp;$J$17&amp;"-"&amp;$F$17</f>
        <v>増減
2023-2019</v>
      </c>
      <c r="L17" s="1886" t="str">
        <f>"対"&amp;$F$17&amp;"年度
伸び率(%)"</f>
        <v>対2019年度
伸び率(%)</v>
      </c>
      <c r="M17" s="1746" t="s">
        <v>14</v>
      </c>
      <c r="N17" s="1786" t="s">
        <v>13</v>
      </c>
      <c r="O17" s="1786" t="s">
        <v>15</v>
      </c>
      <c r="P17" s="3"/>
      <c r="Q17" s="1783" t="s">
        <v>50</v>
      </c>
      <c r="R17" s="1774" t="s">
        <v>1019</v>
      </c>
      <c r="S17" s="1746"/>
      <c r="T17" s="1774" t="s">
        <v>72</v>
      </c>
      <c r="U17" s="1758"/>
      <c r="V17" s="1792" t="s">
        <v>50</v>
      </c>
      <c r="W17" s="1907" t="s">
        <v>413</v>
      </c>
      <c r="X17" s="1759"/>
      <c r="Y17" s="1759"/>
      <c r="Z17" s="1759"/>
      <c r="AA17" s="1759"/>
      <c r="AB17" s="1760"/>
    </row>
    <row r="18" spans="2:28" ht="24" customHeight="1" x14ac:dyDescent="0.2">
      <c r="B18" s="1696"/>
      <c r="C18" s="1697"/>
      <c r="D18" s="1697"/>
      <c r="E18" s="1698"/>
      <c r="F18" s="1691"/>
      <c r="G18" s="1691"/>
      <c r="H18" s="1691"/>
      <c r="I18" s="1691"/>
      <c r="J18" s="2077"/>
      <c r="K18" s="2046"/>
      <c r="L18" s="2083"/>
      <c r="M18" s="1747"/>
      <c r="N18" s="1787"/>
      <c r="O18" s="1787"/>
      <c r="P18" s="3"/>
      <c r="Q18" s="1784"/>
      <c r="R18" s="2101"/>
      <c r="S18" s="2102"/>
      <c r="T18" s="1775"/>
      <c r="U18" s="1776"/>
      <c r="V18" s="1793"/>
      <c r="W18" s="1809"/>
      <c r="X18" s="1761"/>
      <c r="Y18" s="1761"/>
      <c r="Z18" s="1761"/>
      <c r="AA18" s="1761"/>
      <c r="AB18" s="1762"/>
    </row>
    <row r="19" spans="2:28" ht="24" customHeight="1" x14ac:dyDescent="0.2">
      <c r="B19" s="1699"/>
      <c r="C19" s="1700"/>
      <c r="D19" s="1700"/>
      <c r="E19" s="1701"/>
      <c r="F19" s="1692"/>
      <c r="G19" s="1692"/>
      <c r="H19" s="1692"/>
      <c r="I19" s="1692"/>
      <c r="J19" s="2078"/>
      <c r="K19" s="2047"/>
      <c r="L19" s="1799"/>
      <c r="M19" s="1748"/>
      <c r="N19" s="1788"/>
      <c r="O19" s="1788"/>
      <c r="Q19" s="1785"/>
      <c r="R19" s="536" t="s">
        <v>492</v>
      </c>
      <c r="S19" s="537" t="s">
        <v>488</v>
      </c>
      <c r="T19" s="536" t="s">
        <v>492</v>
      </c>
      <c r="U19" s="537" t="s">
        <v>488</v>
      </c>
      <c r="V19" s="1794"/>
      <c r="W19" s="2097" t="s">
        <v>492</v>
      </c>
      <c r="X19" s="2098"/>
      <c r="Y19" s="2098"/>
      <c r="Z19" s="2099" t="s">
        <v>493</v>
      </c>
      <c r="AA19" s="2098"/>
      <c r="AB19" s="2100"/>
    </row>
    <row r="20" spans="2:28" ht="22.5" customHeight="1" x14ac:dyDescent="0.2">
      <c r="B20" s="1811" t="s">
        <v>168</v>
      </c>
      <c r="C20" s="1812"/>
      <c r="D20" s="1812"/>
      <c r="E20" s="1813"/>
      <c r="F20" s="2103" t="str">
        <f>IFERROR((ROUNDDOWN(F22/F24,3)),"－")</f>
        <v>－</v>
      </c>
      <c r="G20" s="2103" t="str">
        <f>IFERROR((ROUNDDOWN(G22/G24,3)),"－")</f>
        <v>－</v>
      </c>
      <c r="H20" s="2103" t="str">
        <f>IFERROR((ROUNDDOWN(H22/H24,3)),"－")</f>
        <v>－</v>
      </c>
      <c r="I20" s="2103" t="str">
        <f>IFERROR((ROUNDDOWN(I22/I24,3)),"－")</f>
        <v>－</v>
      </c>
      <c r="J20" s="2103" t="str">
        <f>IFERROR((ROUNDDOWN(J22/J24,3)),"－")</f>
        <v>－</v>
      </c>
      <c r="K20" s="2105" t="str">
        <f>IFERROR((J20-F20)*100,"－")</f>
        <v>－</v>
      </c>
      <c r="L20" s="1742"/>
      <c r="M20" s="1962" t="str">
        <f>IFERROR(LOOKUP(J20,絶対評価シート!$I$107:$I$111,絶対評価シート!$J$107:$J$111),"－")</f>
        <v>－</v>
      </c>
      <c r="N20" s="1706" t="str">
        <f>IFERROR(LOOKUP(K20/100,趨勢評価!$G$27:$G$31,趨勢評価!$L$27:$L$31),"－")</f>
        <v>－</v>
      </c>
      <c r="O20" s="1702" t="str">
        <f ca="1">IFERROR(OFFSET(INDEX(Y20:Y29,MATCH(J20,Y20:Y29,-1),1),0,-3),"－")</f>
        <v>－</v>
      </c>
      <c r="Q20" s="1715">
        <v>10</v>
      </c>
      <c r="R20" s="2109" t="s">
        <v>491</v>
      </c>
      <c r="S20" s="2109" t="s">
        <v>491</v>
      </c>
      <c r="T20" s="2109" t="s">
        <v>577</v>
      </c>
      <c r="U20" s="2109" t="s">
        <v>578</v>
      </c>
      <c r="V20" s="79">
        <v>10</v>
      </c>
      <c r="W20" s="784">
        <f>IF(OR('学校入力シート（要入力）'!$F$4="",'学校入力シート（要入力）'!$F$4="大学"),大学部門!AB44,短大部門!AB44)</f>
        <v>1.1389999999999998</v>
      </c>
      <c r="X20" s="785" t="s">
        <v>709</v>
      </c>
      <c r="Y20" s="819">
        <v>3</v>
      </c>
      <c r="Z20" s="813">
        <f>IF(OR('学校入力シート（要入力）'!$F$4="",'学校入力シート（要入力）'!$F$4="大学"),大学部門!AB45,短大部門!AB45)</f>
        <v>1.109</v>
      </c>
      <c r="AA20" s="785" t="s">
        <v>709</v>
      </c>
      <c r="AB20" s="794">
        <v>3</v>
      </c>
    </row>
    <row r="21" spans="2:28" ht="22.5" customHeight="1" x14ac:dyDescent="0.2">
      <c r="B21" s="1814"/>
      <c r="C21" s="1815"/>
      <c r="D21" s="1815"/>
      <c r="E21" s="1816"/>
      <c r="F21" s="2104"/>
      <c r="G21" s="2104"/>
      <c r="H21" s="2104"/>
      <c r="I21" s="2104"/>
      <c r="J21" s="2104"/>
      <c r="K21" s="2106"/>
      <c r="L21" s="1744"/>
      <c r="M21" s="1963"/>
      <c r="N21" s="1707"/>
      <c r="O21" s="1869"/>
      <c r="Q21" s="1715"/>
      <c r="R21" s="2110"/>
      <c r="S21" s="2110"/>
      <c r="T21" s="2110"/>
      <c r="U21" s="2110"/>
      <c r="V21" s="80">
        <v>9</v>
      </c>
      <c r="W21" s="787">
        <f>IF(OR('学校入力シート（要入力）'!$F$4="",'学校入力シート（要入力）'!$F$4="大学"),大学部門!Y44,短大部門!Y44)</f>
        <v>1.077</v>
      </c>
      <c r="X21" s="788" t="s">
        <v>709</v>
      </c>
      <c r="Y21" s="814">
        <f>IF(OR('学校入力シート（要入力）'!$F$4="",'学校入力シート（要入力）'!$F$4="大学"),大学部門!AA44,短大部門!AA44)</f>
        <v>1.1379999999999999</v>
      </c>
      <c r="Z21" s="815">
        <f>IF(OR('学校入力シート（要入力）'!$F$4="",'学校入力シート（要入力）'!$F$4="大学"),大学部門!Y45,短大部門!Y45)</f>
        <v>1.071</v>
      </c>
      <c r="AA21" s="788" t="s">
        <v>709</v>
      </c>
      <c r="AB21" s="789">
        <f>IF(OR('学校入力シート（要入力）'!$F$4="",'学校入力シート（要入力）'!$F$4="大学"),大学部門!AA45,短大部門!AA45)</f>
        <v>1.1080000000000001</v>
      </c>
    </row>
    <row r="22" spans="2:28" ht="22.5" customHeight="1" x14ac:dyDescent="0.2">
      <c r="B22" s="6"/>
      <c r="C22" s="1800" t="s">
        <v>161</v>
      </c>
      <c r="D22" s="1801"/>
      <c r="E22" s="1802"/>
      <c r="F22" s="2051">
        <f>'学校入力シート（要入力）'!E47</f>
        <v>0</v>
      </c>
      <c r="G22" s="2051">
        <f>'学校入力シート（要入力）'!F47</f>
        <v>0</v>
      </c>
      <c r="H22" s="2051">
        <f>'学校入力シート（要入力）'!G47</f>
        <v>0</v>
      </c>
      <c r="I22" s="2051">
        <f>'学校入力シート（要入力）'!H47</f>
        <v>0</v>
      </c>
      <c r="J22" s="2040">
        <f>'学校入力シート（要入力）'!I47</f>
        <v>0</v>
      </c>
      <c r="K22" s="2060">
        <f>J22-F22</f>
        <v>0</v>
      </c>
      <c r="L22" s="1712" t="str">
        <f>IFERROR(K22/F22,"－")</f>
        <v>－</v>
      </c>
      <c r="M22" s="1963"/>
      <c r="N22" s="1707"/>
      <c r="O22" s="1869"/>
      <c r="Q22" s="1705">
        <v>8</v>
      </c>
      <c r="R22" s="2109" t="s">
        <v>489</v>
      </c>
      <c r="S22" s="2109" t="s">
        <v>489</v>
      </c>
      <c r="T22" s="2109" t="s">
        <v>579</v>
      </c>
      <c r="U22" s="2109" t="s">
        <v>579</v>
      </c>
      <c r="V22" s="79">
        <v>8</v>
      </c>
      <c r="W22" s="784">
        <f>IF(OR('学校入力シート（要入力）'!$F$4="",'学校入力シート（要入力）'!$F$4="大学"),大学部門!V44,短大部門!V44)</f>
        <v>1.0389999999999999</v>
      </c>
      <c r="X22" s="785" t="s">
        <v>709</v>
      </c>
      <c r="Y22" s="812">
        <f>IF(OR('学校入力シート（要入力）'!$F$4="",'学校入力シート（要入力）'!$F$4="大学"),大学部門!X44,短大部門!X44)</f>
        <v>1.0760000000000001</v>
      </c>
      <c r="Z22" s="813">
        <f>IF(OR('学校入力シート（要入力）'!$F$4="",'学校入力シート（要入力）'!$F$4="大学"),大学部門!V45,短大部門!V45)</f>
        <v>1.0489999999999999</v>
      </c>
      <c r="AA22" s="785" t="s">
        <v>709</v>
      </c>
      <c r="AB22" s="786">
        <f>IF(OR('学校入力シート（要入力）'!$F$4="",'学校入力シート（要入力）'!$F$4="大学"),大学部門!X45,短大部門!X45)</f>
        <v>1.07</v>
      </c>
    </row>
    <row r="23" spans="2:28" ht="22.5" customHeight="1" x14ac:dyDescent="0.2">
      <c r="B23" s="6"/>
      <c r="C23" s="1803"/>
      <c r="D23" s="1804"/>
      <c r="E23" s="1805"/>
      <c r="F23" s="2053"/>
      <c r="G23" s="2053"/>
      <c r="H23" s="2053"/>
      <c r="I23" s="2053"/>
      <c r="J23" s="2042"/>
      <c r="K23" s="2062"/>
      <c r="L23" s="1713"/>
      <c r="M23" s="1963"/>
      <c r="N23" s="1707"/>
      <c r="O23" s="1869"/>
      <c r="Q23" s="1705"/>
      <c r="R23" s="2110"/>
      <c r="S23" s="2110"/>
      <c r="T23" s="2110"/>
      <c r="U23" s="2110"/>
      <c r="V23" s="80">
        <v>7</v>
      </c>
      <c r="W23" s="787">
        <f>IF(OR('学校入力シート（要入力）'!$F$4="",'学校入力シート（要入力）'!$F$4="大学"),大学部門!S44,短大部門!S44)</f>
        <v>1.0139999999999998</v>
      </c>
      <c r="X23" s="788" t="s">
        <v>709</v>
      </c>
      <c r="Y23" s="814">
        <f>IF(OR('学校入力シート（要入力）'!$F$4="",'学校入力シート（要入力）'!$F$4="大学"),大学部門!U44,短大部門!U44)</f>
        <v>1.038</v>
      </c>
      <c r="Z23" s="815">
        <f>IF(OR('学校入力シート（要入力）'!$F$4="",'学校入力シート（要入力）'!$F$4="大学"),大学部門!S45,短大部門!S45)</f>
        <v>1.0259999999999998</v>
      </c>
      <c r="AA23" s="788" t="s">
        <v>709</v>
      </c>
      <c r="AB23" s="789">
        <f>IF(OR('学校入力シート（要入力）'!$F$4="",'学校入力シート（要入力）'!$F$4="大学"),大学部門!U45,短大部門!U45)</f>
        <v>1.048</v>
      </c>
    </row>
    <row r="24" spans="2:28" ht="22.5" customHeight="1" x14ac:dyDescent="0.2">
      <c r="B24" s="6"/>
      <c r="C24" s="1800" t="s">
        <v>169</v>
      </c>
      <c r="D24" s="1801"/>
      <c r="E24" s="1802"/>
      <c r="F24" s="2051">
        <f>'学校入力シート（要入力）'!E43</f>
        <v>0</v>
      </c>
      <c r="G24" s="2051">
        <f>'学校入力シート（要入力）'!F43</f>
        <v>0</v>
      </c>
      <c r="H24" s="2051">
        <f>'学校入力シート（要入力）'!G43</f>
        <v>0</v>
      </c>
      <c r="I24" s="2051">
        <f>'学校入力シート（要入力）'!H43</f>
        <v>0</v>
      </c>
      <c r="J24" s="2040">
        <f>'学校入力シート（要入力）'!I43</f>
        <v>0</v>
      </c>
      <c r="K24" s="2060">
        <f>J24-F24</f>
        <v>0</v>
      </c>
      <c r="L24" s="1714" t="str">
        <f>IFERROR(K24/F24,"－")</f>
        <v>－</v>
      </c>
      <c r="M24" s="1963"/>
      <c r="N24" s="1707"/>
      <c r="O24" s="1869"/>
      <c r="Q24" s="1705">
        <v>6</v>
      </c>
      <c r="R24" s="2109" t="s">
        <v>490</v>
      </c>
      <c r="S24" s="2109" t="s">
        <v>490</v>
      </c>
      <c r="T24" s="2109" t="s">
        <v>84</v>
      </c>
      <c r="U24" s="2109" t="s">
        <v>84</v>
      </c>
      <c r="V24" s="79">
        <v>6</v>
      </c>
      <c r="W24" s="784">
        <f>IF(OR('学校入力シート（要入力）'!$F$4="",'学校入力シート（要入力）'!$F$4="大学"),大学部門!P44,短大部門!P44)</f>
        <v>0.98099999999999998</v>
      </c>
      <c r="X24" s="785" t="s">
        <v>709</v>
      </c>
      <c r="Y24" s="812">
        <f>IF(OR('学校入力シート（要入力）'!$F$4="",'学校入力シート（要入力）'!$F$4="大学"),大学部門!R44,短大部門!R44)</f>
        <v>1.0129999999999999</v>
      </c>
      <c r="Z24" s="813">
        <f>IF(OR('学校入力シート（要入力）'!$F$4="",'学校入力シート（要入力）'!$F$4="大学"),大学部門!P45,短大部門!P45)</f>
        <v>0.997</v>
      </c>
      <c r="AA24" s="785" t="s">
        <v>709</v>
      </c>
      <c r="AB24" s="786">
        <f>IF(OR('学校入力シート（要入力）'!$F$4="",'学校入力シート（要入力）'!$F$4="大学"),大学部門!R45,短大部門!R45)</f>
        <v>1.0249999999999999</v>
      </c>
    </row>
    <row r="25" spans="2:28" ht="22.5" customHeight="1" x14ac:dyDescent="0.2">
      <c r="B25" s="6"/>
      <c r="C25" s="1806"/>
      <c r="D25" s="1807"/>
      <c r="E25" s="1808"/>
      <c r="F25" s="2108"/>
      <c r="G25" s="2108"/>
      <c r="H25" s="2108"/>
      <c r="I25" s="2108"/>
      <c r="J25" s="2067"/>
      <c r="K25" s="2107"/>
      <c r="L25" s="1738"/>
      <c r="M25" s="1964"/>
      <c r="N25" s="1708"/>
      <c r="O25" s="1704"/>
      <c r="Q25" s="1705"/>
      <c r="R25" s="2110"/>
      <c r="S25" s="2110"/>
      <c r="T25" s="2110"/>
      <c r="U25" s="2110"/>
      <c r="V25" s="80">
        <v>5</v>
      </c>
      <c r="W25" s="787">
        <f>IF(OR('学校入力シート（要入力）'!$F$4="",'学校入力シート（要入力）'!$F$4="大学"),大学部門!M44,短大部門!M44)</f>
        <v>0.91800000000000004</v>
      </c>
      <c r="X25" s="788" t="s">
        <v>709</v>
      </c>
      <c r="Y25" s="814">
        <f>IF(OR('学校入力シート（要入力）'!$F$4="",'学校入力シート（要入力）'!$F$4="大学"),大学部門!O44,短大部門!O44)</f>
        <v>0.98</v>
      </c>
      <c r="Z25" s="815">
        <f>IF(OR('学校入力シート（要入力）'!$F$4="",'学校入力シート（要入力）'!$F$4="大学"),大学部門!M45,短大部門!M45)</f>
        <v>0.95099999999999996</v>
      </c>
      <c r="AA25" s="788" t="s">
        <v>709</v>
      </c>
      <c r="AB25" s="789">
        <f>IF(OR('学校入力シート（要入力）'!$F$4="",'学校入力シート（要入力）'!$F$4="大学"),大学部門!O45,短大部門!O45)</f>
        <v>0.996</v>
      </c>
    </row>
    <row r="26" spans="2:28" ht="22.5" customHeight="1" x14ac:dyDescent="0.2">
      <c r="B26" s="1811" t="s">
        <v>170</v>
      </c>
      <c r="C26" s="1812"/>
      <c r="D26" s="1812"/>
      <c r="E26" s="1813"/>
      <c r="F26" s="2103" t="str">
        <f>IFERROR((ROUNDDOWN(F28/F30,3)),"－")</f>
        <v>－</v>
      </c>
      <c r="G26" s="2103" t="str">
        <f>IFERROR((ROUNDDOWN(G28/G30,3)),"－")</f>
        <v>－</v>
      </c>
      <c r="H26" s="2103" t="str">
        <f>IFERROR((ROUNDDOWN(H28/H30,3)),"－")</f>
        <v>－</v>
      </c>
      <c r="I26" s="2103" t="str">
        <f>IFERROR((ROUNDDOWN(I28/I30,3)),"－")</f>
        <v>－</v>
      </c>
      <c r="J26" s="2103" t="str">
        <f>IFERROR((ROUNDDOWN(J28/J30,3)),"－")</f>
        <v>－</v>
      </c>
      <c r="K26" s="2105" t="str">
        <f>IFERROR((J26-F26)*100,"－")</f>
        <v>－</v>
      </c>
      <c r="L26" s="1742"/>
      <c r="M26" s="1962" t="str">
        <f>IFERROR(LOOKUP(J26,絶対評価シート!$I$107:$I$111,絶対評価シート!$J$107:$J$111),"－")</f>
        <v>－</v>
      </c>
      <c r="N26" s="1706" t="str">
        <f>IFERROR(LOOKUP(K26/100,趨勢評価!$G$27:$G$31,趨勢評価!$L$27:$L$31),"－")</f>
        <v>－</v>
      </c>
      <c r="O26" s="1702" t="str">
        <f ca="1">IFERROR(OFFSET(INDEX(AB20:AB29,MATCH(J26,AB20:AB29,-1),1),0,-6),"－")</f>
        <v>－</v>
      </c>
      <c r="Q26" s="1705">
        <v>4</v>
      </c>
      <c r="R26" s="2109" t="s">
        <v>171</v>
      </c>
      <c r="S26" s="2109" t="s">
        <v>171</v>
      </c>
      <c r="T26" s="2109" t="s">
        <v>580</v>
      </c>
      <c r="U26" s="2109" t="s">
        <v>580</v>
      </c>
      <c r="V26" s="79">
        <v>4</v>
      </c>
      <c r="W26" s="784">
        <f>IF(OR('学校入力シート（要入力）'!$F$4="",'学校入力シート（要入力）'!$F$4="大学"),大学部門!J44,短大部門!J44)</f>
        <v>0.85</v>
      </c>
      <c r="X26" s="785" t="s">
        <v>709</v>
      </c>
      <c r="Y26" s="812">
        <f>IF(OR('学校入力シート（要入力）'!$F$4="",'学校入力シート（要入力）'!$F$4="大学"),大学部門!L44,短大部門!L44)</f>
        <v>0.91700000000000004</v>
      </c>
      <c r="Z26" s="813">
        <f>IF(OR('学校入力シート（要入力）'!$F$4="",'学校入力シート（要入力）'!$F$4="大学"),大学部門!J45,短大部門!J45)</f>
        <v>0.89300000000000002</v>
      </c>
      <c r="AA26" s="785" t="s">
        <v>709</v>
      </c>
      <c r="AB26" s="786">
        <f>IF(OR('学校入力シート（要入力）'!$F$4="",'学校入力シート（要入力）'!$F$4="大学"),大学部門!L45,短大部門!L45)</f>
        <v>0.95</v>
      </c>
    </row>
    <row r="27" spans="2:28" ht="22.5" customHeight="1" x14ac:dyDescent="0.2">
      <c r="B27" s="1814"/>
      <c r="C27" s="1815"/>
      <c r="D27" s="1815"/>
      <c r="E27" s="1816"/>
      <c r="F27" s="2104"/>
      <c r="G27" s="2104"/>
      <c r="H27" s="2104"/>
      <c r="I27" s="2104"/>
      <c r="J27" s="2104"/>
      <c r="K27" s="2106"/>
      <c r="L27" s="1744"/>
      <c r="M27" s="1963"/>
      <c r="N27" s="1707"/>
      <c r="O27" s="1869"/>
      <c r="Q27" s="1705"/>
      <c r="R27" s="2110"/>
      <c r="S27" s="2110"/>
      <c r="T27" s="2110"/>
      <c r="U27" s="2110"/>
      <c r="V27" s="80">
        <v>3</v>
      </c>
      <c r="W27" s="787">
        <f>IF(OR('学校入力シート（要入力）'!$F$4="",'学校入力シート（要入力）'!$F$4="大学"),大学部門!G44,短大部門!G44)</f>
        <v>0.746</v>
      </c>
      <c r="X27" s="788" t="s">
        <v>709</v>
      </c>
      <c r="Y27" s="814">
        <f>IF(OR('学校入力シート（要入力）'!$F$4="",'学校入力シート（要入力）'!$F$4="大学"),大学部門!I44,短大部門!I44)</f>
        <v>0.84899999999999998</v>
      </c>
      <c r="Z27" s="815">
        <f>IF(OR('学校入力シート（要入力）'!$F$4="",'学校入力シート（要入力）'!$F$4="大学"),大学部門!G45,短大部門!G45)</f>
        <v>0.83599999999999997</v>
      </c>
      <c r="AA27" s="788" t="s">
        <v>709</v>
      </c>
      <c r="AB27" s="789">
        <f>IF(OR('学校入力シート（要入力）'!$F$4="",'学校入力シート（要入力）'!$F$4="大学"),大学部門!I45,短大部門!I45)</f>
        <v>0.89200000000000002</v>
      </c>
    </row>
    <row r="28" spans="2:28" ht="22.5" customHeight="1" x14ac:dyDescent="0.2">
      <c r="B28" s="95"/>
      <c r="C28" s="2111" t="s">
        <v>172</v>
      </c>
      <c r="D28" s="2112"/>
      <c r="E28" s="2113"/>
      <c r="F28" s="2051">
        <f>'学校入力シート（要入力）'!E50</f>
        <v>0</v>
      </c>
      <c r="G28" s="2051">
        <f>'学校入力シート（要入力）'!F50</f>
        <v>0</v>
      </c>
      <c r="H28" s="2051">
        <f>'学校入力シート（要入力）'!G50</f>
        <v>0</v>
      </c>
      <c r="I28" s="2051">
        <f>'学校入力シート（要入力）'!H50</f>
        <v>0</v>
      </c>
      <c r="J28" s="2040">
        <f>'学校入力シート（要入力）'!I50</f>
        <v>0</v>
      </c>
      <c r="K28" s="2060">
        <f>J28-F28</f>
        <v>0</v>
      </c>
      <c r="L28" s="1712" t="str">
        <f>IFERROR(K28/F28,"－")</f>
        <v>－</v>
      </c>
      <c r="M28" s="1963"/>
      <c r="N28" s="1707"/>
      <c r="O28" s="1869"/>
      <c r="Q28" s="1705">
        <v>2</v>
      </c>
      <c r="R28" s="2110" t="s">
        <v>173</v>
      </c>
      <c r="S28" s="2110" t="s">
        <v>173</v>
      </c>
      <c r="T28" s="2109" t="s">
        <v>581</v>
      </c>
      <c r="U28" s="2109" t="s">
        <v>581</v>
      </c>
      <c r="V28" s="79">
        <v>2</v>
      </c>
      <c r="W28" s="791">
        <f>IF(OR('学校入力シート（要入力）'!$F$4="",'学校入力シート（要入力）'!$F$4="大学"),大学部門!D44,短大部門!D44)</f>
        <v>0.626</v>
      </c>
      <c r="X28" s="785" t="s">
        <v>709</v>
      </c>
      <c r="Y28" s="816">
        <f>IF(OR('学校入力シート（要入力）'!$F$4="",'学校入力シート（要入力）'!$F$4="大学"),大学部門!F44,短大部門!F44)</f>
        <v>0.745</v>
      </c>
      <c r="Z28" s="817">
        <f>IF(OR('学校入力シート（要入力）'!$F$4="",'学校入力シート（要入力）'!$F$4="大学"),大学部門!D45,短大部門!D45)</f>
        <v>0.72</v>
      </c>
      <c r="AA28" s="785" t="s">
        <v>709</v>
      </c>
      <c r="AB28" s="792">
        <f>IF(OR('学校入力シート（要入力）'!$F$4="",'学校入力シート（要入力）'!$F$4="大学"),大学部門!F45,短大部門!F45)</f>
        <v>0.83499999999999996</v>
      </c>
    </row>
    <row r="29" spans="2:28" ht="22.5" customHeight="1" x14ac:dyDescent="0.2">
      <c r="B29" s="95"/>
      <c r="C29" s="2111"/>
      <c r="D29" s="2112"/>
      <c r="E29" s="2113"/>
      <c r="F29" s="2053"/>
      <c r="G29" s="2053"/>
      <c r="H29" s="2053"/>
      <c r="I29" s="2053"/>
      <c r="J29" s="2042"/>
      <c r="K29" s="2062"/>
      <c r="L29" s="1713"/>
      <c r="M29" s="1963"/>
      <c r="N29" s="1707"/>
      <c r="O29" s="1869"/>
      <c r="Q29" s="1705"/>
      <c r="R29" s="2110"/>
      <c r="S29" s="2110"/>
      <c r="T29" s="2110"/>
      <c r="U29" s="2110"/>
      <c r="V29" s="80">
        <v>1</v>
      </c>
      <c r="W29" s="793"/>
      <c r="X29" s="788" t="s">
        <v>709</v>
      </c>
      <c r="Y29" s="814">
        <f>IF(OR('学校入力シート（要入力）'!$F$4="",'学校入力シート（要入力）'!$F$4="大学"),大学部門!C44,短大部門!C44)</f>
        <v>0.625</v>
      </c>
      <c r="Z29" s="818"/>
      <c r="AA29" s="788" t="s">
        <v>709</v>
      </c>
      <c r="AB29" s="789">
        <f>IF(OR('学校入力シート（要入力）'!$F$4="",'学校入力シート（要入力）'!$F$4="大学"),大学部門!C45,短大部門!C45)</f>
        <v>0.71899999999999997</v>
      </c>
    </row>
    <row r="30" spans="2:28" ht="22.5" customHeight="1" x14ac:dyDescent="0.2">
      <c r="B30" s="95"/>
      <c r="C30" s="2111" t="s">
        <v>1087</v>
      </c>
      <c r="D30" s="2112"/>
      <c r="E30" s="2112"/>
      <c r="F30" s="2051">
        <f>'学校入力シート（要入力）'!E49</f>
        <v>0</v>
      </c>
      <c r="G30" s="2051">
        <f>'学校入力シート（要入力）'!F49</f>
        <v>0</v>
      </c>
      <c r="H30" s="2051">
        <f>'学校入力シート（要入力）'!G49</f>
        <v>0</v>
      </c>
      <c r="I30" s="2051">
        <f>'学校入力シート（要入力）'!H49</f>
        <v>0</v>
      </c>
      <c r="J30" s="2040">
        <f>'学校入力シート（要入力）'!I49</f>
        <v>0</v>
      </c>
      <c r="K30" s="2060">
        <f>J30-F30</f>
        <v>0</v>
      </c>
      <c r="L30" s="1714" t="str">
        <f>IFERROR(K30/F30,"－")</f>
        <v>－</v>
      </c>
      <c r="M30" s="1963"/>
      <c r="N30" s="1707"/>
      <c r="O30" s="1869"/>
      <c r="Q30" s="104" t="s">
        <v>1020</v>
      </c>
    </row>
    <row r="31" spans="2:28" ht="22.5" customHeight="1" x14ac:dyDescent="0.2">
      <c r="B31" s="30"/>
      <c r="C31" s="2114"/>
      <c r="D31" s="2115"/>
      <c r="E31" s="2115"/>
      <c r="F31" s="2108"/>
      <c r="G31" s="2108"/>
      <c r="H31" s="2108"/>
      <c r="I31" s="2108"/>
      <c r="J31" s="2067"/>
      <c r="K31" s="2107"/>
      <c r="L31" s="1738"/>
      <c r="M31" s="1964"/>
      <c r="N31" s="1708"/>
      <c r="O31" s="1704"/>
    </row>
  </sheetData>
  <mergeCells count="109">
    <mergeCell ref="U20:U21"/>
    <mergeCell ref="U22:U23"/>
    <mergeCell ref="U24:U25"/>
    <mergeCell ref="U26:U27"/>
    <mergeCell ref="U28:U29"/>
    <mergeCell ref="T20:T21"/>
    <mergeCell ref="T22:T23"/>
    <mergeCell ref="T24:T25"/>
    <mergeCell ref="T26:T27"/>
    <mergeCell ref="T28:T29"/>
    <mergeCell ref="S20:S21"/>
    <mergeCell ref="S22:S23"/>
    <mergeCell ref="S24:S25"/>
    <mergeCell ref="S26:S27"/>
    <mergeCell ref="S28:S29"/>
    <mergeCell ref="C28:E29"/>
    <mergeCell ref="F28:F29"/>
    <mergeCell ref="C30:E31"/>
    <mergeCell ref="F30:F31"/>
    <mergeCell ref="G30:G31"/>
    <mergeCell ref="H30:H31"/>
    <mergeCell ref="I30:I31"/>
    <mergeCell ref="J30:J31"/>
    <mergeCell ref="K30:K31"/>
    <mergeCell ref="L30:L31"/>
    <mergeCell ref="R28:R29"/>
    <mergeCell ref="G28:G29"/>
    <mergeCell ref="H28:H29"/>
    <mergeCell ref="I28:I29"/>
    <mergeCell ref="J28:J29"/>
    <mergeCell ref="K28:K29"/>
    <mergeCell ref="R26:R27"/>
    <mergeCell ref="J26:J27"/>
    <mergeCell ref="K26:K27"/>
    <mergeCell ref="L28:L29"/>
    <mergeCell ref="Q28:Q29"/>
    <mergeCell ref="L26:L27"/>
    <mergeCell ref="M26:M31"/>
    <mergeCell ref="N26:N31"/>
    <mergeCell ref="O26:O31"/>
    <mergeCell ref="Q26:Q27"/>
    <mergeCell ref="Q24:Q25"/>
    <mergeCell ref="R24:R25"/>
    <mergeCell ref="O20:O25"/>
    <mergeCell ref="Q22:Q23"/>
    <mergeCell ref="R22:R23"/>
    <mergeCell ref="Q20:Q21"/>
    <mergeCell ref="R20:R21"/>
    <mergeCell ref="B26:E27"/>
    <mergeCell ref="F26:F27"/>
    <mergeCell ref="G26:G27"/>
    <mergeCell ref="H26:H27"/>
    <mergeCell ref="I26:I27"/>
    <mergeCell ref="C24:E25"/>
    <mergeCell ref="F24:F25"/>
    <mergeCell ref="G24:G25"/>
    <mergeCell ref="H24:H25"/>
    <mergeCell ref="I24:I25"/>
    <mergeCell ref="J24:J25"/>
    <mergeCell ref="N20:N25"/>
    <mergeCell ref="J20:J21"/>
    <mergeCell ref="K20:K21"/>
    <mergeCell ref="L20:L21"/>
    <mergeCell ref="M20:M25"/>
    <mergeCell ref="K24:K25"/>
    <mergeCell ref="L22:L23"/>
    <mergeCell ref="L24:L25"/>
    <mergeCell ref="J22:J23"/>
    <mergeCell ref="K22:K23"/>
    <mergeCell ref="C22:E23"/>
    <mergeCell ref="F22:F23"/>
    <mergeCell ref="G22:G23"/>
    <mergeCell ref="H22:H23"/>
    <mergeCell ref="I22:I23"/>
    <mergeCell ref="B20:E21"/>
    <mergeCell ref="F20:F21"/>
    <mergeCell ref="G20:G21"/>
    <mergeCell ref="H20:H21"/>
    <mergeCell ref="I20:I21"/>
    <mergeCell ref="B17:E19"/>
    <mergeCell ref="F17:F19"/>
    <mergeCell ref="G17:G19"/>
    <mergeCell ref="H17:H19"/>
    <mergeCell ref="I17:I19"/>
    <mergeCell ref="J17:J19"/>
    <mergeCell ref="V17:V19"/>
    <mergeCell ref="W17:AB18"/>
    <mergeCell ref="W19:Y19"/>
    <mergeCell ref="Z19:AB19"/>
    <mergeCell ref="R17:S18"/>
    <mergeCell ref="T17:U18"/>
    <mergeCell ref="K17:K19"/>
    <mergeCell ref="L17:L19"/>
    <mergeCell ref="M17:M19"/>
    <mergeCell ref="N17:N19"/>
    <mergeCell ref="O17:O19"/>
    <mergeCell ref="Q17:Q19"/>
    <mergeCell ref="A1:C1"/>
    <mergeCell ref="D1:H1"/>
    <mergeCell ref="A2:C2"/>
    <mergeCell ref="D2:H2"/>
    <mergeCell ref="H8:AB11"/>
    <mergeCell ref="C9:E9"/>
    <mergeCell ref="C10:E10"/>
    <mergeCell ref="C11:E11"/>
    <mergeCell ref="H13:AB15"/>
    <mergeCell ref="C14:E14"/>
    <mergeCell ref="C15:E15"/>
    <mergeCell ref="U1:AB1"/>
  </mergeCells>
  <phoneticPr fontId="1"/>
  <conditionalFormatting sqref="R28:R29">
    <cfRule type="expression" dxfId="251" priority="42">
      <formula>$M$20=2</formula>
    </cfRule>
  </conditionalFormatting>
  <conditionalFormatting sqref="R26:R27">
    <cfRule type="expression" dxfId="250" priority="41">
      <formula>$M$20=4</formula>
    </cfRule>
  </conditionalFormatting>
  <conditionalFormatting sqref="R24:R25">
    <cfRule type="expression" dxfId="249" priority="40">
      <formula>$M$20=6</formula>
    </cfRule>
  </conditionalFormatting>
  <conditionalFormatting sqref="R22:R23">
    <cfRule type="expression" dxfId="248" priority="39">
      <formula>$M$20=8</formula>
    </cfRule>
  </conditionalFormatting>
  <conditionalFormatting sqref="R20:R21">
    <cfRule type="expression" dxfId="247" priority="38">
      <formula>$M$20=10</formula>
    </cfRule>
  </conditionalFormatting>
  <conditionalFormatting sqref="S28">
    <cfRule type="expression" dxfId="246" priority="37">
      <formula>$M$26=2</formula>
    </cfRule>
  </conditionalFormatting>
  <conditionalFormatting sqref="S26">
    <cfRule type="expression" dxfId="245" priority="36">
      <formula>$M$26=4</formula>
    </cfRule>
  </conditionalFormatting>
  <conditionalFormatting sqref="S24">
    <cfRule type="expression" dxfId="244" priority="35">
      <formula>$M$26=6</formula>
    </cfRule>
  </conditionalFormatting>
  <conditionalFormatting sqref="S22">
    <cfRule type="expression" dxfId="243" priority="34">
      <formula>$M$26=8</formula>
    </cfRule>
  </conditionalFormatting>
  <conditionalFormatting sqref="S20">
    <cfRule type="expression" dxfId="242" priority="33">
      <formula>$M$26=10</formula>
    </cfRule>
  </conditionalFormatting>
  <conditionalFormatting sqref="T28:T29">
    <cfRule type="expression" dxfId="241" priority="32">
      <formula>$N$20=2</formula>
    </cfRule>
  </conditionalFormatting>
  <conditionalFormatting sqref="T26:T27">
    <cfRule type="expression" dxfId="240" priority="31">
      <formula>$N$20=4</formula>
    </cfRule>
  </conditionalFormatting>
  <conditionalFormatting sqref="T24:T25">
    <cfRule type="expression" dxfId="239" priority="30">
      <formula>$N$20=6</formula>
    </cfRule>
  </conditionalFormatting>
  <conditionalFormatting sqref="T22:T23">
    <cfRule type="expression" dxfId="238" priority="29">
      <formula>$N$20=8</formula>
    </cfRule>
  </conditionalFormatting>
  <conditionalFormatting sqref="T20:T21">
    <cfRule type="expression" dxfId="237" priority="28">
      <formula>$N$20=10</formula>
    </cfRule>
  </conditionalFormatting>
  <conditionalFormatting sqref="U28">
    <cfRule type="expression" dxfId="236" priority="27">
      <formula>$N$26=2</formula>
    </cfRule>
  </conditionalFormatting>
  <conditionalFormatting sqref="U26">
    <cfRule type="expression" dxfId="235" priority="26">
      <formula>$N$26=4</formula>
    </cfRule>
  </conditionalFormatting>
  <conditionalFormatting sqref="U24">
    <cfRule type="expression" dxfId="234" priority="25">
      <formula>$N$26=6</formula>
    </cfRule>
  </conditionalFormatting>
  <conditionalFormatting sqref="U22">
    <cfRule type="expression" dxfId="233" priority="24">
      <formula>$N$26=8</formula>
    </cfRule>
  </conditionalFormatting>
  <conditionalFormatting sqref="U20">
    <cfRule type="expression" dxfId="232" priority="23">
      <formula>$N$26=10</formula>
    </cfRule>
  </conditionalFormatting>
  <conditionalFormatting sqref="W20:Y20">
    <cfRule type="expression" dxfId="231" priority="22">
      <formula>$O$20=10</formula>
    </cfRule>
  </conditionalFormatting>
  <conditionalFormatting sqref="W21:Y21">
    <cfRule type="expression" dxfId="230" priority="21">
      <formula>$O$20=9</formula>
    </cfRule>
  </conditionalFormatting>
  <conditionalFormatting sqref="W22:Y22">
    <cfRule type="expression" dxfId="229" priority="20">
      <formula>$O$20=8</formula>
    </cfRule>
  </conditionalFormatting>
  <conditionalFormatting sqref="W23:Y23">
    <cfRule type="expression" dxfId="228" priority="19">
      <formula>$O$20=7</formula>
    </cfRule>
  </conditionalFormatting>
  <conditionalFormatting sqref="W24:Y24">
    <cfRule type="expression" dxfId="227" priority="18">
      <formula>$O$20=6</formula>
    </cfRule>
  </conditionalFormatting>
  <conditionalFormatting sqref="W25:Y25">
    <cfRule type="expression" dxfId="226" priority="17">
      <formula>$O$20=5</formula>
    </cfRule>
  </conditionalFormatting>
  <conditionalFormatting sqref="W26:Y26">
    <cfRule type="expression" dxfId="225" priority="16">
      <formula>$O$20=4</formula>
    </cfRule>
  </conditionalFormatting>
  <conditionalFormatting sqref="W27:Y27">
    <cfRule type="expression" dxfId="224" priority="15">
      <formula>$O$20=3</formula>
    </cfRule>
  </conditionalFormatting>
  <conditionalFormatting sqref="W28:Y28">
    <cfRule type="expression" dxfId="223" priority="14">
      <formula>$O$20=2</formula>
    </cfRule>
  </conditionalFormatting>
  <conditionalFormatting sqref="W29:Y29">
    <cfRule type="expression" dxfId="222" priority="13">
      <formula>$O$20=1</formula>
    </cfRule>
  </conditionalFormatting>
  <conditionalFormatting sqref="Y20">
    <cfRule type="expression" dxfId="221" priority="12">
      <formula>$O$20=10</formula>
    </cfRule>
  </conditionalFormatting>
  <conditionalFormatting sqref="Z20:AB20">
    <cfRule type="expression" dxfId="220" priority="11">
      <formula>$O$26=10</formula>
    </cfRule>
  </conditionalFormatting>
  <conditionalFormatting sqref="Z21:AB21">
    <cfRule type="expression" dxfId="219" priority="10">
      <formula>$O$26=9</formula>
    </cfRule>
  </conditionalFormatting>
  <conditionalFormatting sqref="Z22:AB22">
    <cfRule type="expression" dxfId="218" priority="9">
      <formula>$O$26=8</formula>
    </cfRule>
  </conditionalFormatting>
  <conditionalFormatting sqref="Z23:AB23">
    <cfRule type="expression" dxfId="217" priority="8">
      <formula>$O$26=7</formula>
    </cfRule>
  </conditionalFormatting>
  <conditionalFormatting sqref="Z24:AB24">
    <cfRule type="expression" dxfId="216" priority="7">
      <formula>$O$26=6</formula>
    </cfRule>
  </conditionalFormatting>
  <conditionalFormatting sqref="Z25:AB25">
    <cfRule type="expression" dxfId="215" priority="6">
      <formula>$O$26=5</formula>
    </cfRule>
  </conditionalFormatting>
  <conditionalFormatting sqref="Z26:AB26">
    <cfRule type="expression" dxfId="214" priority="5">
      <formula>$O$26=4</formula>
    </cfRule>
  </conditionalFormatting>
  <conditionalFormatting sqref="Z27:AB27">
    <cfRule type="expression" dxfId="213" priority="4">
      <formula>$O$26=3</formula>
    </cfRule>
  </conditionalFormatting>
  <conditionalFormatting sqref="Z28:AB28">
    <cfRule type="expression" dxfId="212" priority="3">
      <formula>$O$26=2</formula>
    </cfRule>
  </conditionalFormatting>
  <conditionalFormatting sqref="Z29:AB29">
    <cfRule type="expression" dxfId="211" priority="2">
      <formula>$O$26=1</formula>
    </cfRule>
  </conditionalFormatting>
  <conditionalFormatting sqref="AB20">
    <cfRule type="expression" dxfId="210" priority="1">
      <formula>$O$26=10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2" orientation="landscape" r:id="rId1"/>
  <headerFooter scaleWithDoc="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CFF"/>
  </sheetPr>
  <dimension ref="A1:Y25"/>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2.109375" style="1" customWidth="1"/>
    <col min="17" max="17" width="3.6640625" style="2" customWidth="1"/>
    <col min="18" max="18" width="13.77734375" style="1" customWidth="1"/>
    <col min="19" max="19" width="5.77734375" style="1" customWidth="1"/>
    <col min="20" max="20" width="2.44140625" style="2" customWidth="1"/>
    <col min="21" max="21" width="5.77734375" style="1" customWidth="1"/>
    <col min="22" max="22" width="3.44140625" style="1" bestFit="1" customWidth="1"/>
    <col min="23" max="23" width="5.109375" style="661" customWidth="1"/>
    <col min="24" max="24" width="2.33203125" style="1" customWidth="1"/>
    <col min="25" max="25" width="5.109375" style="659"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40"/>
      <c r="J6" s="140"/>
      <c r="K6" s="140"/>
      <c r="L6" s="140"/>
      <c r="M6" s="140"/>
      <c r="N6" s="140"/>
      <c r="O6" s="140"/>
      <c r="P6" s="140"/>
      <c r="Q6" s="140"/>
      <c r="R6" s="140"/>
      <c r="S6" s="140"/>
      <c r="T6" s="140"/>
      <c r="U6" s="140"/>
      <c r="V6" s="140"/>
      <c r="W6" s="662"/>
      <c r="X6" s="140"/>
      <c r="Y6" s="660"/>
    </row>
    <row r="7" spans="1:25" ht="24" customHeight="1" x14ac:dyDescent="0.2">
      <c r="A7" s="72"/>
      <c r="B7" s="73" t="s">
        <v>174</v>
      </c>
      <c r="C7" s="72"/>
      <c r="D7" s="72"/>
      <c r="E7" s="72"/>
      <c r="F7" s="72"/>
      <c r="G7" s="72"/>
      <c r="H7" s="72" t="s">
        <v>3</v>
      </c>
      <c r="I7" s="140"/>
      <c r="J7" s="140"/>
      <c r="K7" s="140"/>
      <c r="L7" s="140"/>
      <c r="M7" s="140"/>
      <c r="N7" s="140"/>
      <c r="O7" s="140"/>
      <c r="P7" s="140"/>
      <c r="Q7" s="140"/>
      <c r="R7" s="140"/>
      <c r="S7" s="140"/>
      <c r="T7" s="140"/>
      <c r="U7" s="140"/>
      <c r="V7" s="140"/>
      <c r="W7" s="662"/>
      <c r="X7" s="140"/>
      <c r="Y7" s="660"/>
    </row>
    <row r="8" spans="1:25" ht="24" customHeight="1" x14ac:dyDescent="0.2">
      <c r="A8" s="72"/>
      <c r="B8" s="73"/>
      <c r="C8" s="73" t="s">
        <v>17</v>
      </c>
      <c r="D8" s="72"/>
      <c r="E8" s="72"/>
      <c r="F8" s="72"/>
      <c r="G8" s="72"/>
      <c r="H8" s="1779" t="s">
        <v>1323</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175</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167</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60" customHeight="1" x14ac:dyDescent="0.2">
      <c r="B11" s="9"/>
      <c r="C11" s="1771"/>
      <c r="D11" s="1771"/>
      <c r="E11" s="1771"/>
      <c r="F11" s="9"/>
      <c r="G11" s="9"/>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'法人入力シート（要入力）'!$D$11</f>
        <v>2018</v>
      </c>
      <c r="G13" s="1690">
        <f>'法人入力シート（要入力）'!$E$11</f>
        <v>2019</v>
      </c>
      <c r="H13" s="1749">
        <f>'法人入力シート（要入力）'!$F$11</f>
        <v>2020</v>
      </c>
      <c r="I13" s="1690">
        <f>'法人入力シート（要入力）'!$G$11</f>
        <v>2021</v>
      </c>
      <c r="J13" s="1749">
        <f>'法人入力シート（要入力）'!$H$11</f>
        <v>2022</v>
      </c>
      <c r="K13" s="1789" t="str">
        <f>"増減
"&amp;$J$13&amp;"-"&amp;$F$13</f>
        <v>増減
2022-2018</v>
      </c>
      <c r="L13" s="1797" t="str">
        <f>"対"&amp;$F$13&amp;"年度
伸び率(%)"</f>
        <v>対2018年度
伸び率(%)</v>
      </c>
      <c r="M13" s="1746" t="s">
        <v>14</v>
      </c>
      <c r="N13" s="2116" t="s">
        <v>13</v>
      </c>
      <c r="O13" s="1786" t="s">
        <v>15</v>
      </c>
      <c r="P13" s="3"/>
      <c r="Q13" s="1783" t="s">
        <v>50</v>
      </c>
      <c r="R13" s="397" t="s">
        <v>10</v>
      </c>
      <c r="S13" s="1774" t="s">
        <v>72</v>
      </c>
      <c r="T13" s="1758"/>
      <c r="U13" s="1746"/>
      <c r="V13" s="1705" t="s">
        <v>50</v>
      </c>
      <c r="W13" s="1759" t="s">
        <v>51</v>
      </c>
      <c r="X13" s="1759"/>
      <c r="Y13" s="1760"/>
    </row>
    <row r="14" spans="1:25" ht="24" customHeight="1" x14ac:dyDescent="0.2">
      <c r="B14" s="1696"/>
      <c r="C14" s="1697"/>
      <c r="D14" s="1697"/>
      <c r="E14" s="1698"/>
      <c r="F14" s="1837"/>
      <c r="G14" s="1837"/>
      <c r="H14" s="1750"/>
      <c r="I14" s="1837"/>
      <c r="J14" s="1750"/>
      <c r="K14" s="1790"/>
      <c r="L14" s="1798"/>
      <c r="M14" s="1747"/>
      <c r="N14" s="2117"/>
      <c r="O14" s="1787"/>
      <c r="P14" s="3"/>
      <c r="Q14" s="1784"/>
      <c r="R14" s="398" t="s">
        <v>38</v>
      </c>
      <c r="S14" s="1775"/>
      <c r="T14" s="1776"/>
      <c r="U14" s="1747"/>
      <c r="V14" s="1705"/>
      <c r="W14" s="1761"/>
      <c r="X14" s="1761"/>
      <c r="Y14" s="1762"/>
    </row>
    <row r="15" spans="1:25" ht="24" customHeight="1" x14ac:dyDescent="0.2">
      <c r="B15" s="1699"/>
      <c r="C15" s="1700"/>
      <c r="D15" s="1700"/>
      <c r="E15" s="1701"/>
      <c r="F15" s="1838"/>
      <c r="G15" s="1838"/>
      <c r="H15" s="1751"/>
      <c r="I15" s="1838"/>
      <c r="J15" s="1751"/>
      <c r="K15" s="1791"/>
      <c r="L15" s="1799"/>
      <c r="M15" s="1748"/>
      <c r="N15" s="2118"/>
      <c r="O15" s="1788"/>
      <c r="Q15" s="1785"/>
      <c r="R15" s="517" t="str">
        <f>'目標値入力シート（必要に応じて入力）'!H15</f>
        <v/>
      </c>
      <c r="S15" s="1777"/>
      <c r="T15" s="1778"/>
      <c r="U15" s="1748"/>
      <c r="V15" s="1705"/>
      <c r="W15" s="1763"/>
      <c r="X15" s="1763"/>
      <c r="Y15" s="1764"/>
    </row>
    <row r="16" spans="1:25" ht="24" customHeight="1" x14ac:dyDescent="0.2">
      <c r="B16" s="1811" t="s">
        <v>176</v>
      </c>
      <c r="C16" s="1812"/>
      <c r="D16" s="1812"/>
      <c r="E16" s="1813"/>
      <c r="F16" s="1716" t="str">
        <f>IFERROR((ROUND(F20/F23,3)),"－")</f>
        <v>－</v>
      </c>
      <c r="G16" s="1716" t="str">
        <f>IFERROR((ROUND(G20/G23,3)),"－")</f>
        <v>－</v>
      </c>
      <c r="H16" s="1716" t="str">
        <f>IFERROR((ROUND(H20/H23,3)),"－")</f>
        <v>－</v>
      </c>
      <c r="I16" s="1716" t="str">
        <f>IFERROR((ROUND(I20/I23,3)),"－")</f>
        <v>－</v>
      </c>
      <c r="J16" s="1716" t="str">
        <f>IFERROR((ROUND(J20/J23,3)),"－")</f>
        <v>－</v>
      </c>
      <c r="K16" s="1867" t="str">
        <f>IFERROR((J16-F16)*100,"－")</f>
        <v>－</v>
      </c>
      <c r="L16" s="1742"/>
      <c r="M16" s="1930" t="str">
        <f>IF(R15="","目標入力",IF(I16="－","－",IF(AND(I16&gt;$R$15,J16&gt;$R$15),2,IF(AND(I16&lt;=$R$15,J16&gt;$R$15),4,IF(AND(I16&gt;$R$15,J16&lt;=$R$15),8,IF(AND(I16&lt;=$R$15,J16&lt;=$R$15),10))))))</f>
        <v>目標入力</v>
      </c>
      <c r="N16" s="2119" t="str">
        <f>IFERROR(LOOKUP(K16/100,趨勢評価!$E$39:$E$43,趨勢評価!$L$39:$L$43),"－")</f>
        <v>－</v>
      </c>
      <c r="O16" s="1702" t="str">
        <f ca="1">IFERROR(OFFSET(INDEX(Y16:Y25,MATCH(J16,Y16:Y25,1),1),0,-3),"－")</f>
        <v>－</v>
      </c>
      <c r="Q16" s="1715">
        <v>10</v>
      </c>
      <c r="R16" s="1844" t="s">
        <v>177</v>
      </c>
      <c r="S16" s="1727" t="s">
        <v>178</v>
      </c>
      <c r="T16" s="1722"/>
      <c r="U16" s="1723"/>
      <c r="V16" s="79">
        <v>10</v>
      </c>
      <c r="W16" s="784">
        <f>IF(OR('学校入力シート（要入力）'!$F$4="",'学校入力シート（要入力）'!$F$4="大学"),大学部門!AB52,短大部門!AB52)</f>
        <v>9.9999999999999985E-3</v>
      </c>
      <c r="X16" s="785" t="s">
        <v>709</v>
      </c>
      <c r="Y16" s="1127">
        <v>0</v>
      </c>
    </row>
    <row r="17" spans="2:25" ht="24" customHeight="1" x14ac:dyDescent="0.2">
      <c r="B17" s="1814"/>
      <c r="C17" s="1815"/>
      <c r="D17" s="1815"/>
      <c r="E17" s="1816"/>
      <c r="F17" s="1717"/>
      <c r="G17" s="1717"/>
      <c r="H17" s="1717"/>
      <c r="I17" s="1717"/>
      <c r="J17" s="1717"/>
      <c r="K17" s="2032"/>
      <c r="L17" s="1743"/>
      <c r="M17" s="1931"/>
      <c r="N17" s="2119"/>
      <c r="O17" s="1869"/>
      <c r="Q17" s="1715"/>
      <c r="R17" s="1844"/>
      <c r="S17" s="1724"/>
      <c r="T17" s="1725"/>
      <c r="U17" s="1726"/>
      <c r="V17" s="80">
        <v>9</v>
      </c>
      <c r="W17" s="787">
        <f>IF(OR('学校入力シート（要入力）'!$F$4="",'学校入力シート（要入力）'!$F$4="大学"),大学部門!Y52,短大部門!Y52)</f>
        <v>1.3999999999999999E-2</v>
      </c>
      <c r="X17" s="788" t="s">
        <v>709</v>
      </c>
      <c r="Y17" s="789">
        <f>IF(OR('学校入力シート（要入力）'!$F$4="",'学校入力シート（要入力）'!$F$4="大学"),大学部門!AA52,短大部門!AA52)</f>
        <v>1.0999999999999999E-2</v>
      </c>
    </row>
    <row r="18" spans="2:25" ht="24" customHeight="1" x14ac:dyDescent="0.2">
      <c r="B18" s="1814"/>
      <c r="C18" s="1815"/>
      <c r="D18" s="1815"/>
      <c r="E18" s="1816"/>
      <c r="F18" s="1717"/>
      <c r="G18" s="1717"/>
      <c r="H18" s="1717"/>
      <c r="I18" s="1717"/>
      <c r="J18" s="1717"/>
      <c r="K18" s="2032"/>
      <c r="L18" s="1743"/>
      <c r="M18" s="1931"/>
      <c r="N18" s="2119"/>
      <c r="O18" s="1869"/>
      <c r="Q18" s="1705">
        <v>8</v>
      </c>
      <c r="R18" s="1844" t="s">
        <v>149</v>
      </c>
      <c r="S18" s="1727" t="s">
        <v>179</v>
      </c>
      <c r="T18" s="1722"/>
      <c r="U18" s="1723"/>
      <c r="V18" s="79">
        <v>8</v>
      </c>
      <c r="W18" s="784">
        <f>IF(OR('学校入力シート（要入力）'!$F$4="",'学校入力シート（要入力）'!$F$4="大学"),大学部門!V52,短大部門!V52)</f>
        <v>1.7999999999999999E-2</v>
      </c>
      <c r="X18" s="785" t="s">
        <v>709</v>
      </c>
      <c r="Y18" s="790">
        <f>IF(OR('学校入力シート（要入力）'!$F$4="",'学校入力シート（要入力）'!$F$4="大学"),大学部門!X52,短大部門!X52)</f>
        <v>1.4999999999999999E-2</v>
      </c>
    </row>
    <row r="19" spans="2:25" ht="24" customHeight="1" x14ac:dyDescent="0.2">
      <c r="B19" s="1814"/>
      <c r="C19" s="1815"/>
      <c r="D19" s="1815"/>
      <c r="E19" s="1816"/>
      <c r="F19" s="1718"/>
      <c r="G19" s="1718"/>
      <c r="H19" s="1718"/>
      <c r="I19" s="1718"/>
      <c r="J19" s="1718"/>
      <c r="K19" s="1868"/>
      <c r="L19" s="1744"/>
      <c r="M19" s="1931"/>
      <c r="N19" s="2119"/>
      <c r="O19" s="1869"/>
      <c r="Q19" s="1705"/>
      <c r="R19" s="1844"/>
      <c r="S19" s="1724"/>
      <c r="T19" s="1725"/>
      <c r="U19" s="1726"/>
      <c r="V19" s="80">
        <v>7</v>
      </c>
      <c r="W19" s="787">
        <f>IF(OR('学校入力シート（要入力）'!$F$4="",'学校入力シート（要入力）'!$F$4="大学"),大学部門!S52,短大部門!S52)</f>
        <v>2.1999999999999999E-2</v>
      </c>
      <c r="X19" s="788" t="s">
        <v>709</v>
      </c>
      <c r="Y19" s="789">
        <f>IF(OR('学校入力シート（要入力）'!$F$4="",'学校入力シート（要入力）'!$F$4="大学"),大学部門!U52,短大部門!U52)</f>
        <v>1.9E-2</v>
      </c>
    </row>
    <row r="20" spans="2:25" ht="24" customHeight="1" x14ac:dyDescent="0.2">
      <c r="B20" s="6"/>
      <c r="C20" s="1800" t="s">
        <v>180</v>
      </c>
      <c r="D20" s="1801"/>
      <c r="E20" s="1802"/>
      <c r="F20" s="2084">
        <f>'学校入力シート（要入力）'!D51</f>
        <v>0</v>
      </c>
      <c r="G20" s="2084">
        <f>'学校入力シート（要入力）'!E51</f>
        <v>0</v>
      </c>
      <c r="H20" s="2084">
        <f>'学校入力シート（要入力）'!F51</f>
        <v>0</v>
      </c>
      <c r="I20" s="2084">
        <f>'学校入力シート（要入力）'!G51</f>
        <v>0</v>
      </c>
      <c r="J20" s="2079">
        <f>'学校入力シート（要入力）'!H51</f>
        <v>0</v>
      </c>
      <c r="K20" s="2087">
        <f>IFERROR(J20-F20,"－")</f>
        <v>0</v>
      </c>
      <c r="L20" s="1712" t="str">
        <f>IFERROR(K20/F20,"－")</f>
        <v>－</v>
      </c>
      <c r="M20" s="1931"/>
      <c r="N20" s="2119"/>
      <c r="O20" s="1869"/>
      <c r="Q20" s="1705">
        <v>6</v>
      </c>
      <c r="R20" s="1844" t="s">
        <v>480</v>
      </c>
      <c r="S20" s="1727" t="s">
        <v>181</v>
      </c>
      <c r="T20" s="1722"/>
      <c r="U20" s="1723"/>
      <c r="V20" s="79">
        <v>6</v>
      </c>
      <c r="W20" s="784">
        <f>IF(OR('学校入力シート（要入力）'!$F$4="",'学校入力シート（要入力）'!$F$4="大学"),大学部門!P52,短大部門!P52)</f>
        <v>2.4999999999999998E-2</v>
      </c>
      <c r="X20" s="785" t="s">
        <v>709</v>
      </c>
      <c r="Y20" s="786">
        <f>IF(OR('学校入力シート（要入力）'!$F$4="",'学校入力シート（要入力）'!$F$4="大学"),大学部門!R52,短大部門!R52)</f>
        <v>2.3E-2</v>
      </c>
    </row>
    <row r="21" spans="2:25" ht="24" customHeight="1" x14ac:dyDescent="0.2">
      <c r="B21" s="6"/>
      <c r="C21" s="1817"/>
      <c r="D21" s="1818"/>
      <c r="E21" s="1819"/>
      <c r="F21" s="2085"/>
      <c r="G21" s="2085"/>
      <c r="H21" s="2085"/>
      <c r="I21" s="2085"/>
      <c r="J21" s="2080"/>
      <c r="K21" s="2088"/>
      <c r="L21" s="1831"/>
      <c r="M21" s="1931"/>
      <c r="N21" s="2119"/>
      <c r="O21" s="1869"/>
      <c r="Q21" s="1705"/>
      <c r="R21" s="1844"/>
      <c r="S21" s="1724"/>
      <c r="T21" s="1725"/>
      <c r="U21" s="1726"/>
      <c r="V21" s="80">
        <v>5</v>
      </c>
      <c r="W21" s="787">
        <f>IF(OR('学校入力シート（要入力）'!$F$4="",'学校入力シート（要入力）'!$F$4="大学"),大学部門!M52,短大部門!M52)</f>
        <v>2.8999999999999998E-2</v>
      </c>
      <c r="X21" s="788" t="s">
        <v>709</v>
      </c>
      <c r="Y21" s="789">
        <f>IF(OR('学校入力シート（要入力）'!$F$4="",'学校入力シート（要入力）'!$F$4="大学"),大学部門!O52,短大部門!O52)</f>
        <v>2.5999999999999999E-2</v>
      </c>
    </row>
    <row r="22" spans="2:25" ht="24" customHeight="1" x14ac:dyDescent="0.2">
      <c r="B22" s="6"/>
      <c r="C22" s="1803"/>
      <c r="D22" s="1804"/>
      <c r="E22" s="1805"/>
      <c r="F22" s="2086"/>
      <c r="G22" s="2086"/>
      <c r="H22" s="2086"/>
      <c r="I22" s="2086"/>
      <c r="J22" s="2081"/>
      <c r="K22" s="2089"/>
      <c r="L22" s="1713"/>
      <c r="M22" s="1931"/>
      <c r="N22" s="2119"/>
      <c r="O22" s="1869"/>
      <c r="Q22" s="1705">
        <v>4</v>
      </c>
      <c r="R22" s="1844" t="s">
        <v>153</v>
      </c>
      <c r="S22" s="1727" t="s">
        <v>182</v>
      </c>
      <c r="T22" s="1722"/>
      <c r="U22" s="1723"/>
      <c r="V22" s="79">
        <v>4</v>
      </c>
      <c r="W22" s="784">
        <f>IF(OR('学校入力シート（要入力）'!$F$4="",'学校入力シート（要入力）'!$F$4="大学"),大学部門!J52,短大部門!J52)</f>
        <v>3.4999999999999996E-2</v>
      </c>
      <c r="X22" s="785" t="s">
        <v>709</v>
      </c>
      <c r="Y22" s="786">
        <f>IF(OR('学校入力シート（要入力）'!$F$4="",'学校入力シート（要入力）'!$F$4="大学"),大学部門!L52,短大部門!L52)</f>
        <v>0.03</v>
      </c>
    </row>
    <row r="23" spans="2:25" ht="24" customHeight="1" x14ac:dyDescent="0.2">
      <c r="B23" s="6"/>
      <c r="C23" s="1800" t="s">
        <v>183</v>
      </c>
      <c r="D23" s="1801"/>
      <c r="E23" s="1801"/>
      <c r="F23" s="2084">
        <f>'学校入力シート（要入力）'!D50</f>
        <v>0</v>
      </c>
      <c r="G23" s="2084">
        <f>'学校入力シート（要入力）'!E50</f>
        <v>0</v>
      </c>
      <c r="H23" s="2084">
        <f>'学校入力シート（要入力）'!F50</f>
        <v>0</v>
      </c>
      <c r="I23" s="2084">
        <f>'学校入力シート（要入力）'!G50</f>
        <v>0</v>
      </c>
      <c r="J23" s="2079">
        <f>'学校入力シート（要入力）'!H50</f>
        <v>0</v>
      </c>
      <c r="K23" s="2087">
        <f>IFERROR(J23-F23,"－")</f>
        <v>0</v>
      </c>
      <c r="L23" s="1714" t="str">
        <f>IFERROR(K23/F23,"－")</f>
        <v>－</v>
      </c>
      <c r="M23" s="1931"/>
      <c r="N23" s="2119"/>
      <c r="O23" s="1869"/>
      <c r="Q23" s="1705"/>
      <c r="R23" s="1844"/>
      <c r="S23" s="1724"/>
      <c r="T23" s="1725"/>
      <c r="U23" s="1726"/>
      <c r="V23" s="80">
        <v>3</v>
      </c>
      <c r="W23" s="787">
        <f>IF(OR('学校入力シート（要入力）'!$F$4="",'学校入力シート（要入力）'!$F$4="大学"),大学部門!G52,短大部門!G52)</f>
        <v>4.1000000000000002E-2</v>
      </c>
      <c r="X23" s="788" t="s">
        <v>709</v>
      </c>
      <c r="Y23" s="789">
        <f>IF(OR('学校入力シート（要入力）'!$F$4="",'学校入力シート（要入力）'!$F$4="大学"),大学部門!I52,短大部門!I52)</f>
        <v>3.5999999999999997E-2</v>
      </c>
    </row>
    <row r="24" spans="2:25" ht="24" customHeight="1" x14ac:dyDescent="0.2">
      <c r="B24" s="6"/>
      <c r="C24" s="1817"/>
      <c r="D24" s="1818"/>
      <c r="E24" s="1818"/>
      <c r="F24" s="2085"/>
      <c r="G24" s="2085"/>
      <c r="H24" s="2085"/>
      <c r="I24" s="2085"/>
      <c r="J24" s="2080"/>
      <c r="K24" s="2088"/>
      <c r="L24" s="1831"/>
      <c r="M24" s="1931"/>
      <c r="N24" s="2119"/>
      <c r="O24" s="1869"/>
      <c r="Q24" s="1705">
        <v>2</v>
      </c>
      <c r="R24" s="1844" t="s">
        <v>184</v>
      </c>
      <c r="S24" s="1918" t="s">
        <v>185</v>
      </c>
      <c r="T24" s="1729"/>
      <c r="U24" s="1730"/>
      <c r="V24" s="79">
        <v>2</v>
      </c>
      <c r="W24" s="791">
        <f>IF(OR('学校入力シート（要入力）'!$F$4="",'学校入力シート（要入力）'!$F$4="大学"),大学部門!D52,短大部門!D52)</f>
        <v>5.0999999999999997E-2</v>
      </c>
      <c r="X24" s="785" t="s">
        <v>709</v>
      </c>
      <c r="Y24" s="792">
        <f>IF(OR('学校入力シート（要入力）'!$F$4="",'学校入力シート（要入力）'!$F$4="大学"),大学部門!F52,短大部門!F52)</f>
        <v>4.2000000000000003E-2</v>
      </c>
    </row>
    <row r="25" spans="2:25" ht="24" customHeight="1" x14ac:dyDescent="0.2">
      <c r="B25" s="8"/>
      <c r="C25" s="1806"/>
      <c r="D25" s="1807"/>
      <c r="E25" s="1807"/>
      <c r="F25" s="2090"/>
      <c r="G25" s="2090"/>
      <c r="H25" s="2090"/>
      <c r="I25" s="2090"/>
      <c r="J25" s="2091"/>
      <c r="K25" s="2092"/>
      <c r="L25" s="1738"/>
      <c r="M25" s="1932"/>
      <c r="N25" s="2119"/>
      <c r="O25" s="1704"/>
      <c r="Q25" s="1705"/>
      <c r="R25" s="1844"/>
      <c r="S25" s="1731"/>
      <c r="T25" s="1732"/>
      <c r="U25" s="1733"/>
      <c r="V25" s="80">
        <v>1</v>
      </c>
      <c r="W25" s="793"/>
      <c r="X25" s="788" t="s">
        <v>709</v>
      </c>
      <c r="Y25" s="789">
        <f>IF(OR('学校入力シート（要入力）'!$F$4="",'学校入力シート（要入力）'!$F$4="大学"),大学部門!C52,短大部門!C52)</f>
        <v>5.1999999999999998E-2</v>
      </c>
    </row>
  </sheetData>
  <mergeCells count="66">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s>
  <phoneticPr fontId="1"/>
  <conditionalFormatting sqref="R16:R17">
    <cfRule type="expression" dxfId="209" priority="21">
      <formula>$M$16=10</formula>
    </cfRule>
  </conditionalFormatting>
  <conditionalFormatting sqref="R18:R19">
    <cfRule type="expression" dxfId="208" priority="20">
      <formula>$M$16=8</formula>
    </cfRule>
  </conditionalFormatting>
  <conditionalFormatting sqref="R22:R23">
    <cfRule type="expression" dxfId="207" priority="19">
      <formula>$M$16=4</formula>
    </cfRule>
  </conditionalFormatting>
  <conditionalFormatting sqref="R24:R25">
    <cfRule type="expression" dxfId="206" priority="18">
      <formula>$M$16=2</formula>
    </cfRule>
  </conditionalFormatting>
  <conditionalFormatting sqref="S16:U17">
    <cfRule type="expression" dxfId="205" priority="17">
      <formula>$N$16=10</formula>
    </cfRule>
  </conditionalFormatting>
  <conditionalFormatting sqref="S18:U19">
    <cfRule type="expression" dxfId="204" priority="16">
      <formula>$N$16=8</formula>
    </cfRule>
  </conditionalFormatting>
  <conditionalFormatting sqref="S20:U21">
    <cfRule type="expression" dxfId="203" priority="15">
      <formula>$N$16=6</formula>
    </cfRule>
  </conditionalFormatting>
  <conditionalFormatting sqref="S22:U23">
    <cfRule type="expression" dxfId="202" priority="14">
      <formula>$N$16=4</formula>
    </cfRule>
  </conditionalFormatting>
  <conditionalFormatting sqref="S24:U25">
    <cfRule type="expression" dxfId="201" priority="13">
      <formula>$N$16=2</formula>
    </cfRule>
  </conditionalFormatting>
  <conditionalFormatting sqref="W16:X16">
    <cfRule type="expression" dxfId="200" priority="12">
      <formula>$O$16=10</formula>
    </cfRule>
  </conditionalFormatting>
  <conditionalFormatting sqref="W17:Y17">
    <cfRule type="expression" dxfId="199" priority="11">
      <formula>$O$16=9</formula>
    </cfRule>
  </conditionalFormatting>
  <conditionalFormatting sqref="W18:Y18">
    <cfRule type="expression" dxfId="198" priority="10">
      <formula>$O$16=8</formula>
    </cfRule>
  </conditionalFormatting>
  <conditionalFormatting sqref="W19:Y19">
    <cfRule type="expression" dxfId="197" priority="9">
      <formula>$O$16=7</formula>
    </cfRule>
  </conditionalFormatting>
  <conditionalFormatting sqref="W20:Y20">
    <cfRule type="expression" dxfId="196" priority="8">
      <formula>$O$16=6</formula>
    </cfRule>
  </conditionalFormatting>
  <conditionalFormatting sqref="W21:Y21">
    <cfRule type="expression" dxfId="195" priority="7">
      <formula>$O$16=5</formula>
    </cfRule>
  </conditionalFormatting>
  <conditionalFormatting sqref="W22:Y22">
    <cfRule type="expression" dxfId="194" priority="6">
      <formula>$O$16=4</formula>
    </cfRule>
  </conditionalFormatting>
  <conditionalFormatting sqref="W23:Y23">
    <cfRule type="expression" dxfId="193" priority="5">
      <formula>$O$16=3</formula>
    </cfRule>
  </conditionalFormatting>
  <conditionalFormatting sqref="W24:Y24">
    <cfRule type="expression" dxfId="192" priority="4">
      <formula>$O$16=2</formula>
    </cfRule>
  </conditionalFormatting>
  <conditionalFormatting sqref="W25:Y25">
    <cfRule type="expression" dxfId="191" priority="3">
      <formula>$O$16=1</formula>
    </cfRule>
  </conditionalFormatting>
  <conditionalFormatting sqref="Y16">
    <cfRule type="expression" dxfId="190" priority="1">
      <formula>$O$16=10</formula>
    </cfRule>
  </conditionalFormatting>
  <conditionalFormatting sqref="Y16">
    <cfRule type="expression" dxfId="189"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8" orientation="landscape" r:id="rId1"/>
  <headerFooter scaleWithDoc="0">
    <oddFooter>&amp;P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CFF"/>
  </sheetPr>
  <dimension ref="A1:Y25"/>
  <sheetViews>
    <sheetView showGridLines="0" zoomScaleNormal="100" zoomScaleSheetLayoutView="85" workbookViewId="0">
      <selection activeCell="J1" sqref="J1"/>
    </sheetView>
  </sheetViews>
  <sheetFormatPr defaultColWidth="10.6640625" defaultRowHeight="24" customHeight="1" x14ac:dyDescent="0.2"/>
  <cols>
    <col min="1" max="2" width="4.6640625" style="1" customWidth="1"/>
    <col min="3" max="10" width="10.6640625" style="1"/>
    <col min="11" max="11" width="9.6640625" style="1" customWidth="1"/>
    <col min="12" max="12" width="8.6640625" style="1" customWidth="1"/>
    <col min="13" max="15" width="6.6640625" style="1" customWidth="1"/>
    <col min="16" max="16" width="1.21875" style="1" customWidth="1"/>
    <col min="17" max="17" width="3.6640625" style="2" customWidth="1"/>
    <col min="18" max="18" width="13.88671875" style="1" customWidth="1"/>
    <col min="19" max="19" width="5.6640625" style="1" customWidth="1"/>
    <col min="20" max="20" width="2.44140625" style="2" customWidth="1"/>
    <col min="21" max="21" width="5.6640625" style="1" customWidth="1"/>
    <col min="22" max="22" width="3.44140625" style="1" bestFit="1" customWidth="1"/>
    <col min="23" max="23" width="5.109375" style="661" customWidth="1"/>
    <col min="24" max="24" width="2.88671875" style="1" customWidth="1"/>
    <col min="25" max="25" width="5.109375" style="659"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137</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62"/>
      <c r="X6" s="138"/>
      <c r="Y6" s="660"/>
    </row>
    <row r="7" spans="1:25" ht="24" customHeight="1" x14ac:dyDescent="0.2">
      <c r="A7" s="72"/>
      <c r="B7" s="73" t="s">
        <v>186</v>
      </c>
      <c r="C7" s="71"/>
      <c r="D7" s="71"/>
      <c r="E7" s="71"/>
      <c r="F7" s="72"/>
      <c r="G7" s="72"/>
      <c r="H7" s="953" t="s">
        <v>3</v>
      </c>
      <c r="I7" s="138"/>
      <c r="J7" s="138"/>
      <c r="K7" s="138"/>
      <c r="L7" s="138"/>
      <c r="M7" s="138"/>
      <c r="N7" s="138"/>
      <c r="O7" s="138"/>
      <c r="P7" s="138"/>
      <c r="Q7" s="138"/>
      <c r="R7" s="138"/>
      <c r="S7" s="138"/>
      <c r="T7" s="138"/>
      <c r="U7" s="138"/>
      <c r="V7" s="138"/>
      <c r="W7" s="662"/>
      <c r="X7" s="138"/>
      <c r="Y7" s="660"/>
    </row>
    <row r="8" spans="1:25" ht="24" customHeight="1" x14ac:dyDescent="0.2">
      <c r="A8" s="72"/>
      <c r="B8" s="73"/>
      <c r="C8" s="73" t="s">
        <v>17</v>
      </c>
      <c r="D8" s="71"/>
      <c r="E8" s="71"/>
      <c r="F8" s="72"/>
      <c r="G8" s="72"/>
      <c r="H8" s="2122" t="s">
        <v>1302</v>
      </c>
      <c r="I8" s="2122"/>
      <c r="J8" s="2122"/>
      <c r="K8" s="2122"/>
      <c r="L8" s="2122"/>
      <c r="M8" s="2122"/>
      <c r="N8" s="2122"/>
      <c r="O8" s="2122"/>
      <c r="P8" s="2122"/>
      <c r="Q8" s="2122"/>
      <c r="R8" s="2122"/>
      <c r="S8" s="2122"/>
      <c r="T8" s="2122"/>
      <c r="U8" s="2122"/>
      <c r="V8" s="2122"/>
      <c r="W8" s="2122"/>
      <c r="X8" s="2122"/>
      <c r="Y8" s="2122"/>
    </row>
    <row r="9" spans="1:25" ht="24" customHeight="1" x14ac:dyDescent="0.2">
      <c r="A9" s="72"/>
      <c r="B9" s="71"/>
      <c r="C9" s="2120" t="s">
        <v>1167</v>
      </c>
      <c r="D9" s="2120"/>
      <c r="E9" s="2120"/>
      <c r="F9" s="2120"/>
      <c r="G9" s="73"/>
      <c r="H9" s="2122"/>
      <c r="I9" s="2122"/>
      <c r="J9" s="2122"/>
      <c r="K9" s="2122"/>
      <c r="L9" s="2122"/>
      <c r="M9" s="2122"/>
      <c r="N9" s="2122"/>
      <c r="O9" s="2122"/>
      <c r="P9" s="2122"/>
      <c r="Q9" s="2122"/>
      <c r="R9" s="2122"/>
      <c r="S9" s="2122"/>
      <c r="T9" s="2122"/>
      <c r="U9" s="2122"/>
      <c r="V9" s="2122"/>
      <c r="W9" s="2122"/>
      <c r="X9" s="2122"/>
      <c r="Y9" s="2122"/>
    </row>
    <row r="10" spans="1:25" ht="24" customHeight="1" x14ac:dyDescent="0.2">
      <c r="A10" s="72"/>
      <c r="B10" s="73"/>
      <c r="C10" s="2121" t="s">
        <v>927</v>
      </c>
      <c r="D10" s="2121"/>
      <c r="E10" s="2121"/>
      <c r="F10" s="2121"/>
      <c r="G10" s="73"/>
      <c r="H10" s="2122"/>
      <c r="I10" s="2122"/>
      <c r="J10" s="2122"/>
      <c r="K10" s="2122"/>
      <c r="L10" s="2122"/>
      <c r="M10" s="2122"/>
      <c r="N10" s="2122"/>
      <c r="O10" s="2122"/>
      <c r="P10" s="2122"/>
      <c r="Q10" s="2122"/>
      <c r="R10" s="2122"/>
      <c r="S10" s="2122"/>
      <c r="T10" s="2122"/>
      <c r="U10" s="2122"/>
      <c r="V10" s="2122"/>
      <c r="W10" s="2122"/>
      <c r="X10" s="2122"/>
      <c r="Y10" s="2122"/>
    </row>
    <row r="11" spans="1:25" ht="24" customHeight="1" x14ac:dyDescent="0.2">
      <c r="B11" s="9"/>
      <c r="C11" s="1771"/>
      <c r="D11" s="1771"/>
      <c r="E11" s="1771"/>
      <c r="F11" s="9"/>
      <c r="G11" s="9"/>
      <c r="H11" s="2122"/>
      <c r="I11" s="2122"/>
      <c r="J11" s="2122"/>
      <c r="K11" s="2122"/>
      <c r="L11" s="2122"/>
      <c r="M11" s="2122"/>
      <c r="N11" s="2122"/>
      <c r="O11" s="2122"/>
      <c r="P11" s="2122"/>
      <c r="Q11" s="2122"/>
      <c r="R11" s="2122"/>
      <c r="S11" s="2122"/>
      <c r="T11" s="2122"/>
      <c r="U11" s="2122"/>
      <c r="V11" s="2122"/>
      <c r="W11" s="2122"/>
      <c r="X11" s="2122"/>
      <c r="Y11" s="2122"/>
    </row>
    <row r="12" spans="1:25" ht="24" customHeight="1" x14ac:dyDescent="0.2">
      <c r="B12" s="1" t="s">
        <v>1296</v>
      </c>
      <c r="O12" s="38" t="s">
        <v>414</v>
      </c>
      <c r="Q12" s="4" t="s">
        <v>62</v>
      </c>
    </row>
    <row r="13" spans="1:25" ht="24" customHeight="1" x14ac:dyDescent="0.2">
      <c r="B13" s="1693" t="s">
        <v>16</v>
      </c>
      <c r="C13" s="1694"/>
      <c r="D13" s="1694"/>
      <c r="E13" s="1695"/>
      <c r="F13" s="1690">
        <f>'法人入力シート（要入力）'!$D$11</f>
        <v>2018</v>
      </c>
      <c r="G13" s="1690">
        <f>'法人入力シート（要入力）'!$E$11</f>
        <v>2019</v>
      </c>
      <c r="H13" s="1749">
        <f>'法人入力シート（要入力）'!$F$11</f>
        <v>2020</v>
      </c>
      <c r="I13" s="1690">
        <f>'法人入力シート（要入力）'!$G$11</f>
        <v>2021</v>
      </c>
      <c r="J13" s="1749">
        <f>'法人入力シート（要入力）'!$H$11</f>
        <v>2022</v>
      </c>
      <c r="K13" s="1789" t="str">
        <f>"増減
"&amp;$J$13&amp;"-"&amp;$F$13</f>
        <v>増減
2022-2018</v>
      </c>
      <c r="L13" s="1797" t="str">
        <f>"対"&amp;$F$13&amp;"年度
伸び率(%)"</f>
        <v>対2018年度
伸び率(%)</v>
      </c>
      <c r="M13" s="1746" t="s">
        <v>14</v>
      </c>
      <c r="N13" s="1786" t="s">
        <v>13</v>
      </c>
      <c r="O13" s="1786" t="s">
        <v>15</v>
      </c>
      <c r="P13" s="3"/>
      <c r="Q13" s="1783" t="s">
        <v>50</v>
      </c>
      <c r="R13" s="397" t="s">
        <v>10</v>
      </c>
      <c r="S13" s="1774" t="s">
        <v>72</v>
      </c>
      <c r="T13" s="1758"/>
      <c r="U13" s="1746"/>
      <c r="V13" s="1705" t="s">
        <v>50</v>
      </c>
      <c r="W13" s="1759" t="s">
        <v>51</v>
      </c>
      <c r="X13" s="1759"/>
      <c r="Y13" s="1760"/>
    </row>
    <row r="14" spans="1:25" ht="24" customHeight="1" x14ac:dyDescent="0.2">
      <c r="B14" s="1696"/>
      <c r="C14" s="1697"/>
      <c r="D14" s="1697"/>
      <c r="E14" s="1698"/>
      <c r="F14" s="1837"/>
      <c r="G14" s="1837"/>
      <c r="H14" s="1750"/>
      <c r="I14" s="1837"/>
      <c r="J14" s="1750"/>
      <c r="K14" s="1790"/>
      <c r="L14" s="1798"/>
      <c r="M14" s="1747"/>
      <c r="N14" s="1787"/>
      <c r="O14" s="1787"/>
      <c r="P14" s="3"/>
      <c r="Q14" s="1784"/>
      <c r="R14" s="398" t="s">
        <v>38</v>
      </c>
      <c r="S14" s="1775"/>
      <c r="T14" s="1776"/>
      <c r="U14" s="1747"/>
      <c r="V14" s="1705"/>
      <c r="W14" s="1761"/>
      <c r="X14" s="1761"/>
      <c r="Y14" s="1762"/>
    </row>
    <row r="15" spans="1:25" ht="24" customHeight="1" x14ac:dyDescent="0.2">
      <c r="B15" s="1699"/>
      <c r="C15" s="1700"/>
      <c r="D15" s="1700"/>
      <c r="E15" s="1701"/>
      <c r="F15" s="1838"/>
      <c r="G15" s="1838"/>
      <c r="H15" s="1751"/>
      <c r="I15" s="1838"/>
      <c r="J15" s="1751"/>
      <c r="K15" s="1791"/>
      <c r="L15" s="1799"/>
      <c r="M15" s="1748"/>
      <c r="N15" s="1788"/>
      <c r="O15" s="1788"/>
      <c r="Q15" s="1785"/>
      <c r="R15" s="517" t="str">
        <f>'目標値入力シート（必要に応じて入力）'!H16</f>
        <v/>
      </c>
      <c r="S15" s="1777"/>
      <c r="T15" s="1778"/>
      <c r="U15" s="1748"/>
      <c r="V15" s="1705"/>
      <c r="W15" s="1763"/>
      <c r="X15" s="1763"/>
      <c r="Y15" s="1764"/>
    </row>
    <row r="16" spans="1:25" ht="24" customHeight="1" x14ac:dyDescent="0.2">
      <c r="B16" s="1811" t="s">
        <v>187</v>
      </c>
      <c r="C16" s="1812"/>
      <c r="D16" s="1812"/>
      <c r="E16" s="1813"/>
      <c r="F16" s="1716" t="str">
        <f>IFERROR((ROUND(F20/F23,3)),"－")</f>
        <v>－</v>
      </c>
      <c r="G16" s="1716" t="str">
        <f>IFERROR((ROUND(G20/G23,3)),"－")</f>
        <v>－</v>
      </c>
      <c r="H16" s="1716" t="str">
        <f>IFERROR((ROUND(H20/H23,3)),"－")</f>
        <v>－</v>
      </c>
      <c r="I16" s="1716" t="str">
        <f>IFERROR((ROUND(I20/I23,3)),"－")</f>
        <v>－</v>
      </c>
      <c r="J16" s="1716" t="str">
        <f>IFERROR((ROUND(J20/J23,3)),"－")</f>
        <v>－</v>
      </c>
      <c r="K16" s="2123" t="str">
        <f>IFERROR((J16-F16)*100,"－")</f>
        <v>－</v>
      </c>
      <c r="L16" s="1742"/>
      <c r="M16" s="1930" t="str">
        <f>IF(J16="","－",IF(R15="","目標入力",IF(I16="－","－",IF(AND(I16&gt;$R$15,J16&gt;$R$15),2,IF(AND(I16&lt;=$R$15,J16&gt;$R$15),4,IF(AND(I16&gt;$R$15,J16&lt;=$R$15),8,IF(AND(I16&lt;=$R$15,J16&lt;=$R$15),10)))))))</f>
        <v>目標入力</v>
      </c>
      <c r="N16" s="1935" t="str">
        <f>IFERROR(LOOKUP($K$16/100,趨勢評価!$F$39:$F$43,趨勢評価!$L$39:$L$43),"－")</f>
        <v>－</v>
      </c>
      <c r="O16" s="1702" t="str">
        <f ca="1">IFERROR(OFFSET(INDEX(Y16:Y25,MATCH(J16,Y16:Y25,1),1),0,-3),"－")</f>
        <v>－</v>
      </c>
      <c r="Q16" s="1715">
        <v>10</v>
      </c>
      <c r="R16" s="1844" t="s">
        <v>481</v>
      </c>
      <c r="S16" s="1727" t="s">
        <v>178</v>
      </c>
      <c r="T16" s="1722"/>
      <c r="U16" s="1723"/>
      <c r="V16" s="79">
        <v>10</v>
      </c>
      <c r="W16" s="784">
        <f>IF(OR('学校入力シート（要入力）'!$F$4="",'学校入力シート（要入力）'!$F$4="大学"),大学部門!AB53,短大部門!AB53)</f>
        <v>5.0000000000000001E-3</v>
      </c>
      <c r="X16" s="785" t="s">
        <v>709</v>
      </c>
      <c r="Y16" s="1127">
        <v>0</v>
      </c>
    </row>
    <row r="17" spans="2:25" ht="24" customHeight="1" x14ac:dyDescent="0.2">
      <c r="B17" s="1814"/>
      <c r="C17" s="1815"/>
      <c r="D17" s="1815"/>
      <c r="E17" s="1816"/>
      <c r="F17" s="1717"/>
      <c r="G17" s="1717"/>
      <c r="H17" s="1717"/>
      <c r="I17" s="1717"/>
      <c r="J17" s="1717"/>
      <c r="K17" s="2032"/>
      <c r="L17" s="1743"/>
      <c r="M17" s="1931"/>
      <c r="N17" s="1935"/>
      <c r="O17" s="1869"/>
      <c r="Q17" s="1715"/>
      <c r="R17" s="1844"/>
      <c r="S17" s="1724"/>
      <c r="T17" s="1725"/>
      <c r="U17" s="1726"/>
      <c r="V17" s="80">
        <v>9</v>
      </c>
      <c r="W17" s="787">
        <f>IF(OR('学校入力シート（要入力）'!$F$4="",'学校入力シート（要入力）'!$F$4="大学"),大学部門!Y53,短大部門!Y53)</f>
        <v>9.9999999999999985E-3</v>
      </c>
      <c r="X17" s="788" t="s">
        <v>709</v>
      </c>
      <c r="Y17" s="789">
        <f>IF(OR('学校入力シート（要入力）'!$F$4="",'学校入力シート（要入力）'!$F$4="大学"),大学部門!AA53,短大部門!AA53)</f>
        <v>6.0000000000000001E-3</v>
      </c>
    </row>
    <row r="18" spans="2:25" ht="24" customHeight="1" x14ac:dyDescent="0.2">
      <c r="B18" s="1814"/>
      <c r="C18" s="1815"/>
      <c r="D18" s="1815"/>
      <c r="E18" s="1816"/>
      <c r="F18" s="1717"/>
      <c r="G18" s="1717"/>
      <c r="H18" s="1717"/>
      <c r="I18" s="1717"/>
      <c r="J18" s="1717"/>
      <c r="K18" s="2032"/>
      <c r="L18" s="1743"/>
      <c r="M18" s="1931"/>
      <c r="N18" s="1935"/>
      <c r="O18" s="1869"/>
      <c r="Q18" s="1705">
        <v>8</v>
      </c>
      <c r="R18" s="1844" t="s">
        <v>149</v>
      </c>
      <c r="S18" s="1727" t="s">
        <v>179</v>
      </c>
      <c r="T18" s="1722"/>
      <c r="U18" s="1723"/>
      <c r="V18" s="79">
        <v>8</v>
      </c>
      <c r="W18" s="784">
        <f>IF(OR('学校入力シート（要入力）'!$F$4="",'学校入力シート（要入力）'!$F$4="大学"),大学部門!V53,短大部門!V53)</f>
        <v>1.4999999999999999E-2</v>
      </c>
      <c r="X18" s="785" t="s">
        <v>709</v>
      </c>
      <c r="Y18" s="790">
        <f>IF(OR('学校入力シート（要入力）'!$F$4="",'学校入力シート（要入力）'!$F$4="大学"),大学部門!X53,短大部門!X53)</f>
        <v>1.0999999999999999E-2</v>
      </c>
    </row>
    <row r="19" spans="2:25" ht="24" customHeight="1" x14ac:dyDescent="0.2">
      <c r="B19" s="1814"/>
      <c r="C19" s="1815"/>
      <c r="D19" s="1815"/>
      <c r="E19" s="1816"/>
      <c r="F19" s="1718"/>
      <c r="G19" s="1718"/>
      <c r="H19" s="1718"/>
      <c r="I19" s="1718"/>
      <c r="J19" s="1718"/>
      <c r="K19" s="1868"/>
      <c r="L19" s="1744"/>
      <c r="M19" s="1931"/>
      <c r="N19" s="1935"/>
      <c r="O19" s="1869"/>
      <c r="Q19" s="1705"/>
      <c r="R19" s="1844"/>
      <c r="S19" s="1724"/>
      <c r="T19" s="1725"/>
      <c r="U19" s="1726"/>
      <c r="V19" s="80">
        <v>7</v>
      </c>
      <c r="W19" s="787">
        <f>IF(OR('学校入力シート（要入力）'!$F$4="",'学校入力シート（要入力）'!$F$4="大学"),大学部門!S53,短大部門!S53)</f>
        <v>0.02</v>
      </c>
      <c r="X19" s="788" t="s">
        <v>709</v>
      </c>
      <c r="Y19" s="789">
        <f>IF(OR('学校入力シート（要入力）'!$F$4="",'学校入力シート（要入力）'!$F$4="大学"),大学部門!U53,短大部門!U53)</f>
        <v>1.6E-2</v>
      </c>
    </row>
    <row r="20" spans="2:25" ht="24" customHeight="1" x14ac:dyDescent="0.2">
      <c r="B20" s="6"/>
      <c r="C20" s="1800" t="s">
        <v>189</v>
      </c>
      <c r="D20" s="1801"/>
      <c r="E20" s="1802"/>
      <c r="F20" s="1756">
        <f>'学校入力シート（要入力）'!D27</f>
        <v>0</v>
      </c>
      <c r="G20" s="1756">
        <f>'学校入力シート（要入力）'!E27</f>
        <v>0</v>
      </c>
      <c r="H20" s="1756">
        <f>'学校入力シート（要入力）'!F27</f>
        <v>0</v>
      </c>
      <c r="I20" s="1756">
        <f>'学校入力シート（要入力）'!G27</f>
        <v>0</v>
      </c>
      <c r="J20" s="1965">
        <f>'学校入力シート（要入力）'!H27</f>
        <v>0</v>
      </c>
      <c r="K20" s="1709">
        <f>IFERROR(J20-F20,"－")</f>
        <v>0</v>
      </c>
      <c r="L20" s="1712" t="str">
        <f>IFERROR(K20/F20,"－")</f>
        <v>－</v>
      </c>
      <c r="M20" s="1931"/>
      <c r="N20" s="1935"/>
      <c r="O20" s="1869"/>
      <c r="Q20" s="1705">
        <v>6</v>
      </c>
      <c r="R20" s="1844" t="s">
        <v>482</v>
      </c>
      <c r="S20" s="1727" t="s">
        <v>181</v>
      </c>
      <c r="T20" s="1722"/>
      <c r="U20" s="1723"/>
      <c r="V20" s="79">
        <v>6</v>
      </c>
      <c r="W20" s="784">
        <f>IF(OR('学校入力シート（要入力）'!$F$4="",'学校入力シート（要入力）'!$F$4="大学"),大学部門!P53,短大部門!P53)</f>
        <v>2.5999999999999999E-2</v>
      </c>
      <c r="X20" s="785" t="s">
        <v>709</v>
      </c>
      <c r="Y20" s="786">
        <f>IF(OR('学校入力シート（要入力）'!$F$4="",'学校入力シート（要入力）'!$F$4="大学"),大学部門!R53,短大部門!R53)</f>
        <v>2.1000000000000001E-2</v>
      </c>
    </row>
    <row r="21" spans="2:25" ht="24" customHeight="1" x14ac:dyDescent="0.2">
      <c r="B21" s="6"/>
      <c r="C21" s="1817"/>
      <c r="D21" s="1818"/>
      <c r="E21" s="1819"/>
      <c r="F21" s="1839"/>
      <c r="G21" s="1839"/>
      <c r="H21" s="1839"/>
      <c r="I21" s="1839"/>
      <c r="J21" s="1974"/>
      <c r="K21" s="1994"/>
      <c r="L21" s="1831"/>
      <c r="M21" s="1931"/>
      <c r="N21" s="1935"/>
      <c r="O21" s="1869"/>
      <c r="Q21" s="1705"/>
      <c r="R21" s="1844"/>
      <c r="S21" s="1724"/>
      <c r="T21" s="1725"/>
      <c r="U21" s="1726"/>
      <c r="V21" s="80">
        <v>5</v>
      </c>
      <c r="W21" s="787">
        <f>IF(OR('学校入力シート（要入力）'!$F$4="",'学校入力シート（要入力）'!$F$4="大学"),大学部門!M53,短大部門!M53)</f>
        <v>3.5999999999999997E-2</v>
      </c>
      <c r="X21" s="788" t="s">
        <v>709</v>
      </c>
      <c r="Y21" s="789">
        <f>IF(OR('学校入力シート（要入力）'!$F$4="",'学校入力シート（要入力）'!$F$4="大学"),大学部門!O53,短大部門!O53)</f>
        <v>2.7E-2</v>
      </c>
    </row>
    <row r="22" spans="2:25" ht="24" customHeight="1" x14ac:dyDescent="0.2">
      <c r="B22" s="6"/>
      <c r="C22" s="1803"/>
      <c r="D22" s="1804"/>
      <c r="E22" s="1805"/>
      <c r="F22" s="1757"/>
      <c r="G22" s="1757"/>
      <c r="H22" s="1757"/>
      <c r="I22" s="1757"/>
      <c r="J22" s="1966"/>
      <c r="K22" s="1945"/>
      <c r="L22" s="1713"/>
      <c r="M22" s="1931"/>
      <c r="N22" s="1935"/>
      <c r="O22" s="1869"/>
      <c r="Q22" s="1705">
        <v>4</v>
      </c>
      <c r="R22" s="1844" t="s">
        <v>153</v>
      </c>
      <c r="S22" s="1727" t="s">
        <v>182</v>
      </c>
      <c r="T22" s="1722"/>
      <c r="U22" s="1723"/>
      <c r="V22" s="79">
        <v>4</v>
      </c>
      <c r="W22" s="784">
        <f>IF(OR('学校入力シート（要入力）'!$F$4="",'学校入力シート（要入力）'!$F$4="大学"),大学部門!J53,短大部門!J53)</f>
        <v>5.2999999999999999E-2</v>
      </c>
      <c r="X22" s="785" t="s">
        <v>709</v>
      </c>
      <c r="Y22" s="786">
        <f>IF(OR('学校入力シート（要入力）'!$F$4="",'学校入力シート（要入力）'!$F$4="大学"),大学部門!L53,短大部門!L53)</f>
        <v>3.6999999999999998E-2</v>
      </c>
    </row>
    <row r="23" spans="2:25" ht="24" customHeight="1" x14ac:dyDescent="0.2">
      <c r="B23" s="95"/>
      <c r="C23" s="1985" t="s">
        <v>943</v>
      </c>
      <c r="D23" s="1986"/>
      <c r="E23" s="1987"/>
      <c r="F23" s="1756">
        <f>'学校入力シート（要入力）'!D24</f>
        <v>0</v>
      </c>
      <c r="G23" s="1756">
        <f>'学校入力シート（要入力）'!E24</f>
        <v>0</v>
      </c>
      <c r="H23" s="1756">
        <f>'学校入力シート（要入力）'!F24</f>
        <v>0</v>
      </c>
      <c r="I23" s="1756">
        <f>'学校入力シート（要入力）'!G24</f>
        <v>0</v>
      </c>
      <c r="J23" s="1965">
        <f>'学校入力シート（要入力）'!H24</f>
        <v>0</v>
      </c>
      <c r="K23" s="1709">
        <f>IFERROR(J23-F23,"－")</f>
        <v>0</v>
      </c>
      <c r="L23" s="1714" t="str">
        <f>IFERROR(K23/F23,"－")</f>
        <v>－</v>
      </c>
      <c r="M23" s="1931"/>
      <c r="N23" s="1935"/>
      <c r="O23" s="1869"/>
      <c r="Q23" s="1705"/>
      <c r="R23" s="1844"/>
      <c r="S23" s="1724"/>
      <c r="T23" s="1725"/>
      <c r="U23" s="1726"/>
      <c r="V23" s="80">
        <v>3</v>
      </c>
      <c r="W23" s="787">
        <f>IF(OR('学校入力シート（要入力）'!$F$4="",'学校入力シート（要入力）'!$F$4="大学"),大学部門!G53,短大部門!G53)</f>
        <v>7.1999999999999995E-2</v>
      </c>
      <c r="X23" s="788" t="s">
        <v>709</v>
      </c>
      <c r="Y23" s="789">
        <f>IF(OR('学校入力シート（要入力）'!$F$4="",'学校入力シート（要入力）'!$F$4="大学"),大学部門!I53,短大部門!I53)</f>
        <v>5.3999999999999999E-2</v>
      </c>
    </row>
    <row r="24" spans="2:25" ht="24" customHeight="1" x14ac:dyDescent="0.2">
      <c r="B24" s="95"/>
      <c r="C24" s="1988"/>
      <c r="D24" s="1989"/>
      <c r="E24" s="1990"/>
      <c r="F24" s="1839"/>
      <c r="G24" s="1839"/>
      <c r="H24" s="1839"/>
      <c r="I24" s="1839"/>
      <c r="J24" s="1974"/>
      <c r="K24" s="1994"/>
      <c r="L24" s="1831"/>
      <c r="M24" s="1931"/>
      <c r="N24" s="1935"/>
      <c r="O24" s="1869"/>
      <c r="Q24" s="1705">
        <v>2</v>
      </c>
      <c r="R24" s="1844" t="s">
        <v>156</v>
      </c>
      <c r="S24" s="1918" t="s">
        <v>185</v>
      </c>
      <c r="T24" s="1729"/>
      <c r="U24" s="1730"/>
      <c r="V24" s="79">
        <v>2</v>
      </c>
      <c r="W24" s="791">
        <f>IF(OR('学校入力シート（要入力）'!$F$4="",'学校入力シート（要入力）'!$F$4="大学"),大学部門!D53,短大部門!D53)</f>
        <v>0.122</v>
      </c>
      <c r="X24" s="785" t="s">
        <v>709</v>
      </c>
      <c r="Y24" s="792">
        <f>IF(OR('学校入力シート（要入力）'!$F$4="",'学校入力シート（要入力）'!$F$4="大学"),大学部門!F53,短大部門!F53)</f>
        <v>7.2999999999999995E-2</v>
      </c>
    </row>
    <row r="25" spans="2:25" ht="24" customHeight="1" x14ac:dyDescent="0.2">
      <c r="B25" s="30"/>
      <c r="C25" s="2124"/>
      <c r="D25" s="2125"/>
      <c r="E25" s="2126"/>
      <c r="F25" s="1840"/>
      <c r="G25" s="1840"/>
      <c r="H25" s="1840"/>
      <c r="I25" s="1840"/>
      <c r="J25" s="1975"/>
      <c r="K25" s="1942"/>
      <c r="L25" s="1738"/>
      <c r="M25" s="1932"/>
      <c r="N25" s="1935"/>
      <c r="O25" s="1704"/>
      <c r="Q25" s="1705"/>
      <c r="R25" s="1844"/>
      <c r="S25" s="1731"/>
      <c r="T25" s="1732"/>
      <c r="U25" s="1733"/>
      <c r="V25" s="80">
        <v>1</v>
      </c>
      <c r="W25" s="793"/>
      <c r="X25" s="788" t="s">
        <v>709</v>
      </c>
      <c r="Y25" s="789">
        <f>IF(OR('学校入力シート（要入力）'!$F$4="",'学校入力シート（要入力）'!$F$4="大学"),大学部門!C53,短大部門!C53)</f>
        <v>0.123</v>
      </c>
    </row>
  </sheetData>
  <mergeCells count="66">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9:F9"/>
    <mergeCell ref="C10:F10"/>
    <mergeCell ref="J13:J15"/>
    <mergeCell ref="A1:C1"/>
    <mergeCell ref="D1:H1"/>
    <mergeCell ref="A2:C2"/>
    <mergeCell ref="D2:H2"/>
    <mergeCell ref="H8:Y11"/>
    <mergeCell ref="C11:E11"/>
    <mergeCell ref="B13:E15"/>
    <mergeCell ref="V13:V15"/>
    <mergeCell ref="M13:M15"/>
    <mergeCell ref="N13:N15"/>
    <mergeCell ref="O13:O15"/>
    <mergeCell ref="Q13:Q15"/>
    <mergeCell ref="R1:Y1"/>
  </mergeCells>
  <phoneticPr fontId="1"/>
  <conditionalFormatting sqref="R16:R17">
    <cfRule type="expression" dxfId="188" priority="23">
      <formula>$M$16=10</formula>
    </cfRule>
  </conditionalFormatting>
  <conditionalFormatting sqref="R18:R19">
    <cfRule type="expression" dxfId="187" priority="22">
      <formula>$M$16=8</formula>
    </cfRule>
  </conditionalFormatting>
  <conditionalFormatting sqref="R22:R23">
    <cfRule type="expression" dxfId="186" priority="21">
      <formula>$M$16=4</formula>
    </cfRule>
  </conditionalFormatting>
  <conditionalFormatting sqref="R24:R25">
    <cfRule type="expression" dxfId="185" priority="20">
      <formula>$M$16=2</formula>
    </cfRule>
  </conditionalFormatting>
  <conditionalFormatting sqref="S16:U17">
    <cfRule type="expression" dxfId="184" priority="19">
      <formula>$N$16=10</formula>
    </cfRule>
  </conditionalFormatting>
  <conditionalFormatting sqref="S18:U19">
    <cfRule type="expression" dxfId="183" priority="18">
      <formula>$N$16=8</formula>
    </cfRule>
  </conditionalFormatting>
  <conditionalFormatting sqref="S20:U21">
    <cfRule type="expression" dxfId="182" priority="17">
      <formula>$N$16=6</formula>
    </cfRule>
  </conditionalFormatting>
  <conditionalFormatting sqref="S22:U23">
    <cfRule type="expression" dxfId="181" priority="16">
      <formula>$N$16=4</formula>
    </cfRule>
  </conditionalFormatting>
  <conditionalFormatting sqref="S24:U25">
    <cfRule type="expression" dxfId="180" priority="15">
      <formula>$N$16=2</formula>
    </cfRule>
  </conditionalFormatting>
  <conditionalFormatting sqref="W16:X16">
    <cfRule type="expression" dxfId="179" priority="14">
      <formula>$O$16=10</formula>
    </cfRule>
  </conditionalFormatting>
  <conditionalFormatting sqref="W17:Y17">
    <cfRule type="expression" dxfId="178" priority="13">
      <formula>$O$16=9</formula>
    </cfRule>
  </conditionalFormatting>
  <conditionalFormatting sqref="W18:Y18">
    <cfRule type="expression" dxfId="177" priority="12">
      <formula>$O$16=8</formula>
    </cfRule>
  </conditionalFormatting>
  <conditionalFormatting sqref="W19:Y19">
    <cfRule type="expression" dxfId="176" priority="11">
      <formula>$O$16=7</formula>
    </cfRule>
  </conditionalFormatting>
  <conditionalFormatting sqref="W20:Y20">
    <cfRule type="expression" dxfId="175" priority="10">
      <formula>$O$16=6</formula>
    </cfRule>
  </conditionalFormatting>
  <conditionalFormatting sqref="W21:Y21">
    <cfRule type="expression" dxfId="174" priority="9">
      <formula>$O$16=5</formula>
    </cfRule>
  </conditionalFormatting>
  <conditionalFormatting sqref="W22:Y22">
    <cfRule type="expression" dxfId="173" priority="8">
      <formula>$O$16=4</formula>
    </cfRule>
  </conditionalFormatting>
  <conditionalFormatting sqref="W23:Y23">
    <cfRule type="expression" dxfId="172" priority="7">
      <formula>$O$16=3</formula>
    </cfRule>
  </conditionalFormatting>
  <conditionalFormatting sqref="W24:Y24">
    <cfRule type="expression" dxfId="171" priority="6">
      <formula>$O$16=2</formula>
    </cfRule>
  </conditionalFormatting>
  <conditionalFormatting sqref="W25:Y25">
    <cfRule type="expression" dxfId="170" priority="5">
      <formula>$O$16=1</formula>
    </cfRule>
  </conditionalFormatting>
  <conditionalFormatting sqref="Y16">
    <cfRule type="expression" dxfId="169" priority="1">
      <formula>$O$16=10</formula>
    </cfRule>
  </conditionalFormatting>
  <conditionalFormatting sqref="Y16">
    <cfRule type="expression" dxfId="168"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CFF"/>
  </sheetPr>
  <dimension ref="A1:AB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10.6640625" style="1"/>
    <col min="6" max="10" width="9.6640625" style="1" customWidth="1"/>
    <col min="11" max="12" width="8.109375" style="1" customWidth="1"/>
    <col min="13" max="15" width="6.109375" style="1" customWidth="1"/>
    <col min="16" max="16" width="1.33203125" style="1" customWidth="1"/>
    <col min="17" max="17" width="3.6640625" style="2" customWidth="1"/>
    <col min="18" max="19" width="6.6640625" style="1" customWidth="1"/>
    <col min="20" max="20" width="6.6640625" style="2" customWidth="1"/>
    <col min="21" max="21" width="6.6640625" style="1" customWidth="1"/>
    <col min="22" max="22" width="3.6640625" style="1" customWidth="1"/>
    <col min="23" max="23" width="5.109375" style="661" customWidth="1"/>
    <col min="24" max="24" width="2" style="1" customWidth="1"/>
    <col min="25" max="25" width="5.109375" style="659" customWidth="1"/>
    <col min="26" max="26" width="5.109375" style="661" customWidth="1"/>
    <col min="27" max="27" width="2.21875" style="1" customWidth="1"/>
    <col min="28" max="28" width="5.109375" style="661" customWidth="1"/>
    <col min="29" max="16384" width="10.6640625" style="1"/>
  </cols>
  <sheetData>
    <row r="1" spans="1:28"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72"/>
      <c r="S1" s="72"/>
      <c r="T1" s="81"/>
      <c r="U1" s="1795" t="s">
        <v>591</v>
      </c>
      <c r="V1" s="1796"/>
      <c r="W1" s="1796"/>
      <c r="X1" s="1796"/>
      <c r="Y1" s="1796"/>
      <c r="Z1" s="1796"/>
      <c r="AA1" s="1796"/>
      <c r="AB1" s="1796"/>
    </row>
    <row r="2" spans="1:28"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8"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8"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8" ht="24" customHeight="1" x14ac:dyDescent="0.2">
      <c r="A5" s="71" t="s">
        <v>190</v>
      </c>
      <c r="B5" s="72"/>
      <c r="C5" s="72"/>
      <c r="D5" s="72"/>
      <c r="E5" s="72"/>
      <c r="F5" s="72"/>
      <c r="G5" s="72"/>
      <c r="I5" s="72"/>
      <c r="J5" s="72"/>
      <c r="K5" s="72"/>
      <c r="L5" s="72"/>
      <c r="M5" s="72"/>
      <c r="N5" s="72"/>
      <c r="O5" s="72"/>
      <c r="P5" s="72"/>
      <c r="Q5" s="81"/>
      <c r="R5" s="72"/>
      <c r="S5" s="72"/>
      <c r="T5" s="81"/>
      <c r="U5" s="72"/>
      <c r="V5" s="72"/>
      <c r="X5" s="72"/>
    </row>
    <row r="6" spans="1:28" ht="24" customHeight="1" x14ac:dyDescent="0.2">
      <c r="A6" s="72"/>
      <c r="B6" s="72"/>
      <c r="C6" s="72"/>
      <c r="D6" s="72"/>
      <c r="E6" s="72"/>
      <c r="F6" s="72"/>
      <c r="G6" s="72"/>
      <c r="I6" s="138"/>
      <c r="J6" s="138"/>
      <c r="K6" s="138"/>
      <c r="L6" s="138"/>
      <c r="N6" s="138"/>
      <c r="O6" s="138"/>
      <c r="P6" s="138"/>
      <c r="Q6" s="138"/>
      <c r="R6" s="138"/>
      <c r="S6" s="138"/>
      <c r="T6" s="138"/>
      <c r="U6" s="138"/>
      <c r="V6" s="138"/>
      <c r="W6" s="662"/>
      <c r="X6" s="138"/>
    </row>
    <row r="7" spans="1:28" ht="24" customHeight="1" x14ac:dyDescent="0.2">
      <c r="A7" s="72"/>
      <c r="B7" s="73" t="s">
        <v>1278</v>
      </c>
      <c r="C7" s="72"/>
      <c r="D7" s="72"/>
      <c r="E7" s="72"/>
      <c r="F7" s="72"/>
      <c r="G7" s="72"/>
      <c r="H7" s="138"/>
      <c r="I7" s="138"/>
      <c r="J7" s="138"/>
      <c r="K7" s="138"/>
      <c r="L7" s="138"/>
      <c r="M7" s="953" t="s">
        <v>3</v>
      </c>
      <c r="N7" s="138"/>
      <c r="O7" s="138"/>
      <c r="P7" s="138"/>
      <c r="Q7" s="138"/>
      <c r="R7" s="138"/>
      <c r="S7" s="138"/>
      <c r="T7" s="138"/>
      <c r="U7" s="138"/>
      <c r="V7" s="138"/>
      <c r="W7" s="662"/>
      <c r="X7" s="138"/>
      <c r="Y7" s="660"/>
      <c r="Z7" s="662"/>
      <c r="AA7" s="138"/>
      <c r="AB7" s="662"/>
    </row>
    <row r="8" spans="1:28" ht="24" customHeight="1" x14ac:dyDescent="0.2">
      <c r="A8" s="72"/>
      <c r="B8" s="73"/>
      <c r="C8" s="73" t="s">
        <v>17</v>
      </c>
      <c r="D8" s="72"/>
      <c r="E8" s="72"/>
      <c r="F8" s="72"/>
      <c r="G8" s="72"/>
      <c r="H8" s="138"/>
      <c r="I8" s="138"/>
      <c r="J8" s="138"/>
      <c r="K8" s="138"/>
      <c r="L8" s="138"/>
      <c r="M8" s="2127" t="s">
        <v>1279</v>
      </c>
      <c r="N8" s="2127"/>
      <c r="O8" s="2127"/>
      <c r="P8" s="2127"/>
      <c r="Q8" s="2127"/>
      <c r="R8" s="2127"/>
      <c r="S8" s="2127"/>
      <c r="T8" s="2127"/>
      <c r="U8" s="2127"/>
      <c r="V8" s="2127"/>
      <c r="W8" s="2127"/>
      <c r="X8" s="2127"/>
      <c r="Y8" s="2127"/>
      <c r="Z8" s="2127"/>
      <c r="AA8" s="2127"/>
      <c r="AB8" s="2127"/>
    </row>
    <row r="9" spans="1:28" ht="24" customHeight="1" x14ac:dyDescent="0.2">
      <c r="A9" s="72"/>
      <c r="B9" s="72"/>
      <c r="C9" s="1772" t="s">
        <v>167</v>
      </c>
      <c r="D9" s="1772"/>
      <c r="E9" s="1772"/>
      <c r="F9" s="1772"/>
      <c r="G9" s="1772"/>
      <c r="H9" s="1772"/>
      <c r="I9" s="138"/>
      <c r="J9" s="138"/>
      <c r="K9" s="138"/>
      <c r="L9" s="138"/>
      <c r="M9" s="2127"/>
      <c r="N9" s="2127"/>
      <c r="O9" s="2127"/>
      <c r="P9" s="2127"/>
      <c r="Q9" s="2127"/>
      <c r="R9" s="2127"/>
      <c r="S9" s="2127"/>
      <c r="T9" s="2127"/>
      <c r="U9" s="2127"/>
      <c r="V9" s="2127"/>
      <c r="W9" s="2127"/>
      <c r="X9" s="2127"/>
      <c r="Y9" s="2127"/>
      <c r="Z9" s="2127"/>
      <c r="AA9" s="2127"/>
      <c r="AB9" s="2127"/>
    </row>
    <row r="10" spans="1:28" ht="24" customHeight="1" x14ac:dyDescent="0.2">
      <c r="A10" s="72"/>
      <c r="B10" s="73"/>
      <c r="C10" s="2128" t="s">
        <v>191</v>
      </c>
      <c r="D10" s="2128"/>
      <c r="E10" s="2128"/>
      <c r="F10" s="2128"/>
      <c r="G10" s="2128"/>
      <c r="H10" s="2128"/>
      <c r="I10" s="138"/>
      <c r="J10" s="138"/>
      <c r="K10" s="138"/>
      <c r="L10" s="138"/>
      <c r="M10" s="2127"/>
      <c r="N10" s="2127"/>
      <c r="O10" s="2127"/>
      <c r="P10" s="2127"/>
      <c r="Q10" s="2127"/>
      <c r="R10" s="2127"/>
      <c r="S10" s="2127"/>
      <c r="T10" s="2127"/>
      <c r="U10" s="2127"/>
      <c r="V10" s="2127"/>
      <c r="W10" s="2127"/>
      <c r="X10" s="2127"/>
      <c r="Y10" s="2127"/>
      <c r="Z10" s="2127"/>
      <c r="AA10" s="2127"/>
      <c r="AB10" s="2127"/>
    </row>
    <row r="11" spans="1:28" ht="24" customHeight="1" x14ac:dyDescent="0.2">
      <c r="A11" s="72"/>
      <c r="B11" s="73"/>
      <c r="C11" s="1825"/>
      <c r="D11" s="1825"/>
      <c r="E11" s="1825"/>
      <c r="F11" s="73"/>
      <c r="G11" s="73"/>
      <c r="H11" s="72"/>
      <c r="I11" s="72"/>
      <c r="J11" s="72"/>
      <c r="K11" s="72"/>
      <c r="L11" s="72"/>
      <c r="M11" s="2127"/>
      <c r="N11" s="2127"/>
      <c r="O11" s="2127"/>
      <c r="P11" s="2127"/>
      <c r="Q11" s="2127"/>
      <c r="R11" s="2127"/>
      <c r="S11" s="2127"/>
      <c r="T11" s="2127"/>
      <c r="U11" s="2127"/>
      <c r="V11" s="2127"/>
      <c r="W11" s="2127"/>
      <c r="X11" s="2127"/>
      <c r="Y11" s="2127"/>
      <c r="Z11" s="2127"/>
      <c r="AA11" s="2127"/>
      <c r="AB11" s="2127"/>
    </row>
    <row r="12" spans="1:28" ht="24" customHeight="1" x14ac:dyDescent="0.2">
      <c r="A12" s="72"/>
      <c r="B12" s="73"/>
      <c r="C12" s="72"/>
      <c r="D12" s="72"/>
      <c r="E12" s="72"/>
      <c r="F12" s="73"/>
      <c r="G12" s="73"/>
      <c r="H12" s="138"/>
      <c r="I12" s="138"/>
      <c r="J12" s="138"/>
      <c r="K12" s="138"/>
      <c r="L12" s="138"/>
      <c r="M12" s="2127"/>
      <c r="N12" s="2127"/>
      <c r="O12" s="2127"/>
      <c r="P12" s="2127"/>
      <c r="Q12" s="2127"/>
      <c r="R12" s="2127"/>
      <c r="S12" s="2127"/>
      <c r="T12" s="2127"/>
      <c r="U12" s="2127"/>
      <c r="V12" s="2127"/>
      <c r="W12" s="2127"/>
      <c r="X12" s="2127"/>
      <c r="Y12" s="2127"/>
      <c r="Z12" s="2127"/>
      <c r="AA12" s="2127"/>
      <c r="AB12" s="2127"/>
    </row>
    <row r="13" spans="1:28" ht="24" customHeight="1" x14ac:dyDescent="0.2">
      <c r="B13" s="1" t="s">
        <v>1296</v>
      </c>
      <c r="Q13" s="4" t="s">
        <v>62</v>
      </c>
    </row>
    <row r="14" spans="1:28" ht="24" customHeight="1" x14ac:dyDescent="0.2">
      <c r="B14" s="1693" t="s">
        <v>16</v>
      </c>
      <c r="C14" s="1694"/>
      <c r="D14" s="1694"/>
      <c r="E14" s="1695"/>
      <c r="F14" s="1690">
        <f>'学校入力シート（要入力）'!$E$41</f>
        <v>2019</v>
      </c>
      <c r="G14" s="1690">
        <f>'学校入力シート（要入力）'!$F$41</f>
        <v>2020</v>
      </c>
      <c r="H14" s="1690">
        <f>'学校入力シート（要入力）'!$G$41</f>
        <v>2021</v>
      </c>
      <c r="I14" s="1690">
        <f>'学校入力シート（要入力）'!$H$41</f>
        <v>2022</v>
      </c>
      <c r="J14" s="1749">
        <f>'学校入力シート（要入力）'!$I$41</f>
        <v>2023</v>
      </c>
      <c r="K14" s="2143" t="str">
        <f>"増減
"&amp;$J$14&amp;"-"&amp;$F$14</f>
        <v>増減
2023-2019</v>
      </c>
      <c r="L14" s="1797" t="str">
        <f>"対"&amp;$F$14&amp;"年度
伸び率(%)"</f>
        <v>対2019年度
伸び率(%)</v>
      </c>
      <c r="M14" s="1746" t="s">
        <v>14</v>
      </c>
      <c r="N14" s="1786" t="s">
        <v>13</v>
      </c>
      <c r="O14" s="1786" t="s">
        <v>15</v>
      </c>
      <c r="P14" s="3"/>
      <c r="Q14" s="1783" t="s">
        <v>50</v>
      </c>
      <c r="R14" s="1907" t="s">
        <v>10</v>
      </c>
      <c r="S14" s="1760"/>
      <c r="T14" s="1774" t="s">
        <v>596</v>
      </c>
      <c r="U14" s="1746"/>
      <c r="V14" s="1705" t="s">
        <v>50</v>
      </c>
      <c r="W14" s="1758" t="s">
        <v>1122</v>
      </c>
      <c r="X14" s="1759"/>
      <c r="Y14" s="1759"/>
      <c r="Z14" s="1759"/>
      <c r="AA14" s="1759"/>
      <c r="AB14" s="1760"/>
    </row>
    <row r="15" spans="1:28" ht="24" customHeight="1" x14ac:dyDescent="0.2">
      <c r="B15" s="1696"/>
      <c r="C15" s="1697"/>
      <c r="D15" s="1697"/>
      <c r="E15" s="1698"/>
      <c r="F15" s="1837"/>
      <c r="G15" s="1837"/>
      <c r="H15" s="1837"/>
      <c r="I15" s="1837"/>
      <c r="J15" s="1750"/>
      <c r="K15" s="2046"/>
      <c r="L15" s="1798"/>
      <c r="M15" s="1747"/>
      <c r="N15" s="1787"/>
      <c r="O15" s="1787"/>
      <c r="P15" s="3"/>
      <c r="Q15" s="2141"/>
      <c r="R15" s="1908" t="s">
        <v>38</v>
      </c>
      <c r="S15" s="1910"/>
      <c r="T15" s="2101"/>
      <c r="U15" s="2102"/>
      <c r="V15" s="1705"/>
      <c r="W15" s="1909"/>
      <c r="X15" s="1909"/>
      <c r="Y15" s="1909"/>
      <c r="Z15" s="1909"/>
      <c r="AA15" s="1909"/>
      <c r="AB15" s="1910"/>
    </row>
    <row r="16" spans="1:28" ht="24" customHeight="1" x14ac:dyDescent="0.2">
      <c r="B16" s="1696"/>
      <c r="C16" s="1697"/>
      <c r="D16" s="1697"/>
      <c r="E16" s="1698"/>
      <c r="F16" s="1837"/>
      <c r="G16" s="1837"/>
      <c r="H16" s="1837"/>
      <c r="I16" s="1837"/>
      <c r="J16" s="1750"/>
      <c r="K16" s="2046"/>
      <c r="L16" s="1798"/>
      <c r="M16" s="1747"/>
      <c r="N16" s="1787"/>
      <c r="O16" s="1787"/>
      <c r="Q16" s="2141"/>
      <c r="R16" s="141" t="s">
        <v>192</v>
      </c>
      <c r="S16" s="142" t="s">
        <v>193</v>
      </c>
      <c r="T16" s="2162" t="s">
        <v>192</v>
      </c>
      <c r="U16" s="2164" t="s">
        <v>193</v>
      </c>
      <c r="V16" s="1705"/>
      <c r="W16" s="2131" t="s">
        <v>418</v>
      </c>
      <c r="X16" s="2132"/>
      <c r="Y16" s="2132"/>
      <c r="Z16" s="2135" t="s">
        <v>417</v>
      </c>
      <c r="AA16" s="2136"/>
      <c r="AB16" s="2137"/>
    </row>
    <row r="17" spans="2:28" ht="24" customHeight="1" x14ac:dyDescent="0.2">
      <c r="B17" s="1699"/>
      <c r="C17" s="1700"/>
      <c r="D17" s="1700"/>
      <c r="E17" s="1701"/>
      <c r="F17" s="1838"/>
      <c r="G17" s="1838"/>
      <c r="H17" s="1838"/>
      <c r="I17" s="1838"/>
      <c r="J17" s="1751"/>
      <c r="K17" s="2047"/>
      <c r="L17" s="1799"/>
      <c r="M17" s="1748"/>
      <c r="N17" s="1788"/>
      <c r="O17" s="1788"/>
      <c r="Q17" s="2142"/>
      <c r="R17" s="518" t="str">
        <f>'目標値入力シート（必要に応じて入力）'!H17</f>
        <v/>
      </c>
      <c r="S17" s="519" t="str">
        <f>'目標値入力シート（必要に応じて入力）'!H18</f>
        <v/>
      </c>
      <c r="T17" s="2163"/>
      <c r="U17" s="2165"/>
      <c r="V17" s="1705"/>
      <c r="W17" s="2133"/>
      <c r="X17" s="2134"/>
      <c r="Y17" s="2134"/>
      <c r="Z17" s="2138"/>
      <c r="AA17" s="2139"/>
      <c r="AB17" s="2140"/>
    </row>
    <row r="18" spans="2:28" ht="24" customHeight="1" x14ac:dyDescent="0.2">
      <c r="B18" s="1811" t="s">
        <v>194</v>
      </c>
      <c r="C18" s="1812"/>
      <c r="D18" s="1812"/>
      <c r="E18" s="1813"/>
      <c r="F18" s="2129">
        <f>'学校入力シート（要入力）'!E50</f>
        <v>0</v>
      </c>
      <c r="G18" s="2129">
        <f>'学校入力シート（要入力）'!F50</f>
        <v>0</v>
      </c>
      <c r="H18" s="2129">
        <f>'学校入力シート（要入力）'!G50</f>
        <v>0</v>
      </c>
      <c r="I18" s="2129">
        <f>'学校入力シート（要入力）'!H50</f>
        <v>0</v>
      </c>
      <c r="J18" s="2149">
        <f>'学校入力シート（要入力）'!I50</f>
        <v>0</v>
      </c>
      <c r="K18" s="2151">
        <f>IFERROR(J18-F18,"－")</f>
        <v>0</v>
      </c>
      <c r="L18" s="2152" t="str">
        <f>IFERROR(K18/F18,"－")</f>
        <v>－</v>
      </c>
      <c r="M18" s="2153"/>
      <c r="N18" s="2153"/>
      <c r="O18" s="2154"/>
      <c r="Q18" s="1715">
        <v>10</v>
      </c>
      <c r="R18" s="2157" t="s">
        <v>416</v>
      </c>
      <c r="S18" s="2157" t="s">
        <v>188</v>
      </c>
      <c r="T18" s="2157" t="s">
        <v>607</v>
      </c>
      <c r="U18" s="2157" t="s">
        <v>607</v>
      </c>
      <c r="V18" s="79">
        <v>10</v>
      </c>
      <c r="W18" s="796">
        <f>IF(OR('学校入力シート（要入力）'!$F$4="",'学校入力シート（要入力）'!$F$4="大学"),大学部門!AB60,短大部門!AB60)</f>
        <v>34.5</v>
      </c>
      <c r="X18" s="797" t="s">
        <v>709</v>
      </c>
      <c r="Y18" s="1131">
        <v>1000</v>
      </c>
      <c r="Z18" s="799">
        <f>IF(OR('学校入力シート（要入力）'!$F$4="",'学校入力シート（要入力）'!$F$4="大学"),大学部門!AB61,短大部門!AB61)</f>
        <v>54.800000000000004</v>
      </c>
      <c r="AA18" s="797" t="s">
        <v>709</v>
      </c>
      <c r="AB18" s="1132">
        <v>1000</v>
      </c>
    </row>
    <row r="19" spans="2:28" ht="24" customHeight="1" x14ac:dyDescent="0.2">
      <c r="B19" s="2146"/>
      <c r="C19" s="2147"/>
      <c r="D19" s="2147"/>
      <c r="E19" s="2148"/>
      <c r="F19" s="2130"/>
      <c r="G19" s="2130"/>
      <c r="H19" s="2130"/>
      <c r="I19" s="2130"/>
      <c r="J19" s="2150"/>
      <c r="K19" s="2107"/>
      <c r="L19" s="1738"/>
      <c r="M19" s="2155"/>
      <c r="N19" s="2155"/>
      <c r="O19" s="2156"/>
      <c r="Q19" s="1715"/>
      <c r="R19" s="2158"/>
      <c r="S19" s="2158"/>
      <c r="T19" s="2158"/>
      <c r="U19" s="2158"/>
      <c r="V19" s="80">
        <v>9</v>
      </c>
      <c r="W19" s="801">
        <f>IF(OR('学校入力シート（要入力）'!$F$4="",'学校入力シート（要入力）'!$F$4="大学"),大学部門!Y60,短大部門!Y60)</f>
        <v>29.400000000000002</v>
      </c>
      <c r="X19" s="802" t="s">
        <v>709</v>
      </c>
      <c r="Y19" s="803">
        <f>IF(OR('学校入力シート（要入力）'!$F$4="",'学校入力シート（要入力）'!$F$4="大学"),大学部門!AA60,短大部門!AA60)</f>
        <v>34.4</v>
      </c>
      <c r="Z19" s="804">
        <f>IF(OR('学校入力シート（要入力）'!$F$4="",'学校入力シート（要入力）'!$F$4="大学"),大学部門!Y61,短大部門!Y61)</f>
        <v>45.6</v>
      </c>
      <c r="AA19" s="802" t="s">
        <v>709</v>
      </c>
      <c r="AB19" s="805">
        <f>IF(OR('学校入力シート（要入力）'!$F$4="",'学校入力シート（要入力）'!$F$4="大学"),大学部門!AA61,短大部門!AA61)</f>
        <v>54.7</v>
      </c>
    </row>
    <row r="20" spans="2:28" ht="24" customHeight="1" x14ac:dyDescent="0.2">
      <c r="B20" s="1811" t="s">
        <v>1280</v>
      </c>
      <c r="C20" s="1812"/>
      <c r="D20" s="1812"/>
      <c r="E20" s="1813"/>
      <c r="F20" s="2144" t="str">
        <f>IFERROR(ROUND(F18/F22,3),"")</f>
        <v/>
      </c>
      <c r="G20" s="2144" t="str">
        <f>IFERROR(ROUND(G18/G22,3),"")</f>
        <v/>
      </c>
      <c r="H20" s="2144" t="str">
        <f>IFERROR(ROUND(H18/H22,3),"")</f>
        <v/>
      </c>
      <c r="I20" s="2144" t="str">
        <f>IFERROR(ROUND(I18/I22,3),"")</f>
        <v/>
      </c>
      <c r="J20" s="2144" t="str">
        <f>IFERROR(ROUND(J18/J22,3),"")</f>
        <v/>
      </c>
      <c r="K20" s="2160" t="str">
        <f>IFERROR(J20-F20,"－")</f>
        <v>－</v>
      </c>
      <c r="L20" s="1971" t="str">
        <f>IFERROR(K20/F20,"－")</f>
        <v>－</v>
      </c>
      <c r="M20" s="1930" t="str">
        <f>IF(R17="","目標入力",IF(J20="","－",IF(AND(I20&lt;$R$17,J20&lt;$R$17),2,IF(AND(I20&gt;=$R$17,J20&lt;$R$17),4,IF(AND(I20&lt;$R$17,J20&gt;=$R$17),8,IF(AND(I20&gt;=$R$17,J20&gt;=$R$17),10))))))</f>
        <v>目標入力</v>
      </c>
      <c r="N20" s="1706" t="str">
        <f>IFERROR(LOOKUP($L$20,趨勢評価!$I$27:$I$31,趨勢評価!$L$27:$L$31),"－")</f>
        <v>－</v>
      </c>
      <c r="O20" s="1780" t="str">
        <f ca="1">IFERROR(OFFSET(INDEX(Y18:Y27,MATCH(J20,Y18:Y27,-1),1),0,-3),"－")</f>
        <v>－</v>
      </c>
      <c r="Q20" s="1705">
        <v>8</v>
      </c>
      <c r="R20" s="2157" t="s">
        <v>149</v>
      </c>
      <c r="S20" s="2157" t="s">
        <v>149</v>
      </c>
      <c r="T20" s="2157" t="s">
        <v>608</v>
      </c>
      <c r="U20" s="2157" t="s">
        <v>608</v>
      </c>
      <c r="V20" s="79">
        <v>8</v>
      </c>
      <c r="W20" s="796">
        <f>IF(OR('学校入力シート（要入力）'!$F$4="",'学校入力シート（要入力）'!$F$4="大学"),大学部門!V60,短大部門!V60)</f>
        <v>24.900000000000002</v>
      </c>
      <c r="X20" s="797" t="s">
        <v>709</v>
      </c>
      <c r="Y20" s="798">
        <f>IF(OR('学校入力シート（要入力）'!$F$4="",'学校入力シート（要入力）'!$F$4="大学"),大学部門!X60,短大部門!X60)</f>
        <v>29.3</v>
      </c>
      <c r="Z20" s="799">
        <f>IF(OR('学校入力シート（要入力）'!$F$4="",'学校入力シート（要入力）'!$F$4="大学"),大学部門!V61,短大部門!V61)</f>
        <v>39.700000000000003</v>
      </c>
      <c r="AA20" s="797" t="s">
        <v>709</v>
      </c>
      <c r="AB20" s="800">
        <f>IF(OR('学校入力シート（要入力）'!$F$4="",'学校入力シート（要入力）'!$F$4="大学"),大学部門!X61,短大部門!X61)</f>
        <v>45.5</v>
      </c>
    </row>
    <row r="21" spans="2:28" ht="24" customHeight="1" x14ac:dyDescent="0.2">
      <c r="B21" s="1814"/>
      <c r="C21" s="1815"/>
      <c r="D21" s="1815"/>
      <c r="E21" s="1816"/>
      <c r="F21" s="2145"/>
      <c r="G21" s="2145"/>
      <c r="H21" s="2145"/>
      <c r="I21" s="2145"/>
      <c r="J21" s="2145"/>
      <c r="K21" s="2161"/>
      <c r="L21" s="1946"/>
      <c r="M21" s="1931"/>
      <c r="N21" s="1707"/>
      <c r="O21" s="2159"/>
      <c r="Q21" s="1705"/>
      <c r="R21" s="2158"/>
      <c r="S21" s="2158"/>
      <c r="T21" s="2158"/>
      <c r="U21" s="2158"/>
      <c r="V21" s="80">
        <v>7</v>
      </c>
      <c r="W21" s="801">
        <f>IF(OR('学校入力シート（要入力）'!$F$4="",'学校入力シート（要入力）'!$F$4="大学"),大学部門!S60,短大部門!S60)</f>
        <v>21.700000000000003</v>
      </c>
      <c r="X21" s="802" t="s">
        <v>709</v>
      </c>
      <c r="Y21" s="803">
        <f>IF(OR('学校入力シート（要入力）'!$F$4="",'学校入力シート（要入力）'!$F$4="大学"),大学部門!U60,短大部門!U60)</f>
        <v>24.8</v>
      </c>
      <c r="Z21" s="804">
        <f>IF(OR('学校入力シート（要入力）'!$F$4="",'学校入力シート（要入力）'!$F$4="大学"),大学部門!S61,短大部門!S61)</f>
        <v>35.700000000000003</v>
      </c>
      <c r="AA21" s="802" t="s">
        <v>709</v>
      </c>
      <c r="AB21" s="805">
        <f>IF(OR('学校入力シート（要入力）'!$F$4="",'学校入力シート（要入力）'!$F$4="大学"),大学部門!U61,短大部門!U61)</f>
        <v>39.6</v>
      </c>
    </row>
    <row r="22" spans="2:28" ht="24" customHeight="1" x14ac:dyDescent="0.2">
      <c r="B22" s="6"/>
      <c r="C22" s="1800" t="s">
        <v>195</v>
      </c>
      <c r="D22" s="1801"/>
      <c r="E22" s="1802"/>
      <c r="F22" s="2084">
        <f>'学校入力シート（要入力）'!E53</f>
        <v>0</v>
      </c>
      <c r="G22" s="2084">
        <f>'学校入力シート（要入力）'!F53</f>
        <v>0</v>
      </c>
      <c r="H22" s="2084">
        <f>'学校入力シート（要入力）'!G53</f>
        <v>0</v>
      </c>
      <c r="I22" s="2084">
        <f>'学校入力シート（要入力）'!H53</f>
        <v>0</v>
      </c>
      <c r="J22" s="2079">
        <f>'学校入力シート（要入力）'!I53</f>
        <v>0</v>
      </c>
      <c r="K22" s="2087">
        <f>IFERROR(J22-F22,"－")</f>
        <v>0</v>
      </c>
      <c r="L22" s="1943" t="str">
        <f>IFERROR(K22/F22,"－")</f>
        <v>－</v>
      </c>
      <c r="M22" s="1931"/>
      <c r="N22" s="1707"/>
      <c r="O22" s="2159"/>
      <c r="Q22" s="1705">
        <v>6</v>
      </c>
      <c r="R22" s="2157" t="s">
        <v>91</v>
      </c>
      <c r="S22" s="2157" t="s">
        <v>479</v>
      </c>
      <c r="T22" s="2157" t="s">
        <v>598</v>
      </c>
      <c r="U22" s="2157" t="s">
        <v>598</v>
      </c>
      <c r="V22" s="79">
        <v>6</v>
      </c>
      <c r="W22" s="796">
        <f>IF(OR('学校入力シート（要入力）'!$F$4="",'学校入力シート（要入力）'!$F$4="大学"),大学部門!P60,短大部門!P60)</f>
        <v>19.100000000000001</v>
      </c>
      <c r="X22" s="797" t="s">
        <v>709</v>
      </c>
      <c r="Y22" s="798">
        <f>IF(OR('学校入力シート（要入力）'!$F$4="",'学校入力シート（要入力）'!$F$4="大学"),大学部門!R60,短大部門!R60)</f>
        <v>21.6</v>
      </c>
      <c r="Z22" s="799">
        <f>IF(OR('学校入力シート（要入力）'!$F$4="",'学校入力シート（要入力）'!$F$4="大学"),大学部門!P61,短大部門!P61)</f>
        <v>31.700000000000003</v>
      </c>
      <c r="AA22" s="797" t="s">
        <v>709</v>
      </c>
      <c r="AB22" s="800">
        <f>IF(OR('学校入力シート（要入力）'!$F$4="",'学校入力シート（要入力）'!$F$4="大学"),大学部門!R61,短大部門!R61)</f>
        <v>35.6</v>
      </c>
    </row>
    <row r="23" spans="2:28" ht="24" customHeight="1" x14ac:dyDescent="0.2">
      <c r="B23" s="6"/>
      <c r="C23" s="1806"/>
      <c r="D23" s="1807"/>
      <c r="E23" s="1808"/>
      <c r="F23" s="2090"/>
      <c r="G23" s="2090"/>
      <c r="H23" s="2090"/>
      <c r="I23" s="2090"/>
      <c r="J23" s="2091"/>
      <c r="K23" s="2092"/>
      <c r="L23" s="1944"/>
      <c r="M23" s="1932"/>
      <c r="N23" s="1708"/>
      <c r="O23" s="1782"/>
      <c r="Q23" s="1705"/>
      <c r="R23" s="2158"/>
      <c r="S23" s="2158"/>
      <c r="T23" s="2158"/>
      <c r="U23" s="2158"/>
      <c r="V23" s="80">
        <v>5</v>
      </c>
      <c r="W23" s="801">
        <f>IF(OR('学校入力シート（要入力）'!$F$4="",'学校入力シート（要入力）'!$F$4="大学"),大学部門!M60,短大部門!M60)</f>
        <v>16.3</v>
      </c>
      <c r="X23" s="802" t="s">
        <v>709</v>
      </c>
      <c r="Y23" s="803">
        <f>IF(OR('学校入力シート（要入力）'!$F$4="",'学校入力シート（要入力）'!$F$4="大学"),大学部門!O60,短大部門!O60)</f>
        <v>19</v>
      </c>
      <c r="Z23" s="804">
        <f>IF(OR('学校入力シート（要入力）'!$F$4="",'学校入力シート（要入力）'!$F$4="大学"),大学部門!M61,短大部門!M61)</f>
        <v>28.200000000000003</v>
      </c>
      <c r="AA23" s="802" t="s">
        <v>709</v>
      </c>
      <c r="AB23" s="805">
        <f>IF(OR('学校入力シート（要入力）'!$F$4="",'学校入力シート（要入力）'!$F$4="大学"),大学部門!O61,短大部門!O61)</f>
        <v>31.6</v>
      </c>
    </row>
    <row r="24" spans="2:28" ht="24" customHeight="1" x14ac:dyDescent="0.2">
      <c r="B24" s="1811" t="s">
        <v>1281</v>
      </c>
      <c r="C24" s="1812"/>
      <c r="D24" s="1812"/>
      <c r="E24" s="1813"/>
      <c r="F24" s="2144" t="str">
        <f>IFERROR(ROUND(F18/F26,3),"")</f>
        <v/>
      </c>
      <c r="G24" s="2144" t="str">
        <f>IFERROR(ROUND(G18/G26,3),"")</f>
        <v/>
      </c>
      <c r="H24" s="2144" t="str">
        <f>IFERROR(ROUND(H18/H26,3),"")</f>
        <v/>
      </c>
      <c r="I24" s="2144" t="str">
        <f>IFERROR(ROUND(I18/I26,3),"")</f>
        <v/>
      </c>
      <c r="J24" s="2144" t="str">
        <f>IFERROR(ROUND(J18/J26,3),"")</f>
        <v/>
      </c>
      <c r="K24" s="2160" t="str">
        <f>IFERROR(J24-F24,"－")</f>
        <v>－</v>
      </c>
      <c r="L24" s="1971" t="str">
        <f>IFERROR(K24/F24,"－")</f>
        <v>－</v>
      </c>
      <c r="M24" s="1930" t="str">
        <f>IF(S17="","目標入力",IF(J24="","－",IF(AND(I24&lt;$S$17,J24&lt;$S$17),2,IF(AND(I24&gt;=$S$17,J24&lt;$S$17),4,IF(AND(I24&lt;$S$17,J24&gt;=$S$17),8,IF(AND(I24&gt;=$S$17,J24&gt;=$S$17),10))))))</f>
        <v>目標入力</v>
      </c>
      <c r="N24" s="1706" t="str">
        <f>IFERROR(LOOKUP($L$24,趨勢評価!$K$27:$K$31,趨勢評価!$L$27:$L$31),"－")</f>
        <v>－</v>
      </c>
      <c r="O24" s="1780" t="str">
        <f ca="1">IFERROR(OFFSET(INDEX(AB18:AB27,MATCH(J24,AB18:AB27,-1),1),0,-6),"－")</f>
        <v>－</v>
      </c>
      <c r="Q24" s="1705">
        <v>4</v>
      </c>
      <c r="R24" s="2157" t="s">
        <v>494</v>
      </c>
      <c r="S24" s="2157" t="s">
        <v>494</v>
      </c>
      <c r="T24" s="2157" t="s">
        <v>609</v>
      </c>
      <c r="U24" s="2157" t="s">
        <v>609</v>
      </c>
      <c r="V24" s="79">
        <v>4</v>
      </c>
      <c r="W24" s="796">
        <f>IF(OR('学校入力シート（要入力）'!$F$4="",'学校入力シート（要入力）'!$F$4="大学"),大学部門!J60,短大部門!J60)</f>
        <v>13.7</v>
      </c>
      <c r="X24" s="797" t="s">
        <v>709</v>
      </c>
      <c r="Y24" s="798">
        <f>IF(OR('学校入力シート（要入力）'!$F$4="",'学校入力シート（要入力）'!$F$4="大学"),大学部門!L60,短大部門!L60)</f>
        <v>16.2</v>
      </c>
      <c r="Z24" s="799">
        <f>IF(OR('学校入力シート（要入力）'!$F$4="",'学校入力シート（要入力）'!$F$4="大学"),大学部門!J61,短大部門!J61)</f>
        <v>24.400000000000002</v>
      </c>
      <c r="AA24" s="797" t="s">
        <v>709</v>
      </c>
      <c r="AB24" s="800">
        <f>IF(OR('学校入力シート（要入力）'!$F$4="",'学校入力シート（要入力）'!$F$4="大学"),大学部門!L61,短大部門!L61)</f>
        <v>28.1</v>
      </c>
    </row>
    <row r="25" spans="2:28" ht="24" customHeight="1" x14ac:dyDescent="0.2">
      <c r="B25" s="1814"/>
      <c r="C25" s="1815"/>
      <c r="D25" s="1815"/>
      <c r="E25" s="1816"/>
      <c r="F25" s="2145"/>
      <c r="G25" s="2145"/>
      <c r="H25" s="2145"/>
      <c r="I25" s="2145"/>
      <c r="J25" s="2145"/>
      <c r="K25" s="2161"/>
      <c r="L25" s="1946"/>
      <c r="M25" s="1931"/>
      <c r="N25" s="1707"/>
      <c r="O25" s="2159"/>
      <c r="Q25" s="1705"/>
      <c r="R25" s="2158"/>
      <c r="S25" s="2158"/>
      <c r="T25" s="2158"/>
      <c r="U25" s="2158"/>
      <c r="V25" s="80">
        <v>3</v>
      </c>
      <c r="W25" s="801">
        <f>IF(OR('学校入力シート（要入力）'!$F$4="",'学校入力シート（要入力）'!$F$4="大学"),大学部門!G60,短大部門!G60)</f>
        <v>11.7</v>
      </c>
      <c r="X25" s="802" t="s">
        <v>709</v>
      </c>
      <c r="Y25" s="803">
        <f>IF(OR('学校入力シート（要入力）'!$F$4="",'学校入力シート（要入力）'!$F$4="大学"),大学部門!I60,短大部門!I60)</f>
        <v>13.6</v>
      </c>
      <c r="Z25" s="804">
        <f>IF(OR('学校入力シート（要入力）'!$F$4="",'学校入力シート（要入力）'!$F$4="大学"),大学部門!G61,短大部門!G61)</f>
        <v>20.5</v>
      </c>
      <c r="AA25" s="802" t="s">
        <v>709</v>
      </c>
      <c r="AB25" s="805">
        <f>IF(OR('学校入力シート（要入力）'!$F$4="",'学校入力シート（要入力）'!$F$4="大学"),大学部門!I61,短大部門!I61)</f>
        <v>24.3</v>
      </c>
    </row>
    <row r="26" spans="2:28" ht="24" customHeight="1" x14ac:dyDescent="0.2">
      <c r="B26" s="6"/>
      <c r="C26" s="1800" t="s">
        <v>196</v>
      </c>
      <c r="D26" s="1801"/>
      <c r="E26" s="1801"/>
      <c r="F26" s="2084">
        <f>'学校入力シート（要入力）'!E55</f>
        <v>0</v>
      </c>
      <c r="G26" s="2084">
        <f>'学校入力シート（要入力）'!F55</f>
        <v>0</v>
      </c>
      <c r="H26" s="2084">
        <f>'学校入力シート（要入力）'!G55</f>
        <v>0</v>
      </c>
      <c r="I26" s="2084">
        <f>'学校入力シート（要入力）'!H55</f>
        <v>0</v>
      </c>
      <c r="J26" s="2079">
        <f>'学校入力シート（要入力）'!I55</f>
        <v>0</v>
      </c>
      <c r="K26" s="2087">
        <f>IFERROR(J26-F26,"－")</f>
        <v>0</v>
      </c>
      <c r="L26" s="1943" t="str">
        <f>IFERROR(K26/F26,"－")</f>
        <v>－</v>
      </c>
      <c r="M26" s="1931"/>
      <c r="N26" s="1707"/>
      <c r="O26" s="2159"/>
      <c r="Q26" s="1705">
        <v>2</v>
      </c>
      <c r="R26" s="2157" t="s">
        <v>495</v>
      </c>
      <c r="S26" s="2157" t="s">
        <v>495</v>
      </c>
      <c r="T26" s="2157" t="s">
        <v>610</v>
      </c>
      <c r="U26" s="2157" t="s">
        <v>610</v>
      </c>
      <c r="V26" s="79">
        <v>2</v>
      </c>
      <c r="W26" s="806">
        <f>IF(OR('学校入力シート（要入力）'!$F$4="",'学校入力シート（要入力）'!$F$4="大学"),大学部門!D60,短大部門!D60)</f>
        <v>8.6</v>
      </c>
      <c r="X26" s="797" t="s">
        <v>709</v>
      </c>
      <c r="Y26" s="807">
        <f>IF(OR('学校入力シート（要入力）'!$F$4="",'学校入力シート（要入力）'!$F$4="大学"),大学部門!F60,短大部門!F60)</f>
        <v>11.6</v>
      </c>
      <c r="Z26" s="808">
        <f>IF(OR('学校入力シート（要入力）'!$F$4="",'学校入力シート（要入力）'!$F$4="大学"),大学部門!D61,短大部門!D61)</f>
        <v>15.799999999999999</v>
      </c>
      <c r="AA26" s="797" t="s">
        <v>709</v>
      </c>
      <c r="AB26" s="809">
        <f>IF(OR('学校入力シート（要入力）'!$F$4="",'学校入力シート（要入力）'!$F$4="大学"),大学部門!F61,短大部門!F61)</f>
        <v>20.399999999999999</v>
      </c>
    </row>
    <row r="27" spans="2:28" ht="24" customHeight="1" x14ac:dyDescent="0.2">
      <c r="B27" s="8"/>
      <c r="C27" s="1806"/>
      <c r="D27" s="1807"/>
      <c r="E27" s="1807"/>
      <c r="F27" s="2090"/>
      <c r="G27" s="2090"/>
      <c r="H27" s="2090"/>
      <c r="I27" s="2090"/>
      <c r="J27" s="2091"/>
      <c r="K27" s="2092"/>
      <c r="L27" s="1944"/>
      <c r="M27" s="1932"/>
      <c r="N27" s="1708"/>
      <c r="O27" s="1782"/>
      <c r="Q27" s="1705"/>
      <c r="R27" s="2158"/>
      <c r="S27" s="2158"/>
      <c r="T27" s="2158"/>
      <c r="U27" s="2158"/>
      <c r="V27" s="80">
        <v>1</v>
      </c>
      <c r="W27" s="810"/>
      <c r="X27" s="802" t="s">
        <v>709</v>
      </c>
      <c r="Y27" s="803">
        <f>IF(OR('学校入力シート（要入力）'!$F$4="",'学校入力シート（要入力）'!$F$4="大学"),大学部門!C60,短大部門!C60)</f>
        <v>8.5</v>
      </c>
      <c r="Z27" s="811"/>
      <c r="AA27" s="802" t="s">
        <v>709</v>
      </c>
      <c r="AB27" s="805">
        <f>IF(OR('学校入力シート（要入力）'!$F$4="",'学校入力シート（要入力）'!$F$4="大学"),大学部門!C61,短大部門!C61)</f>
        <v>15.7</v>
      </c>
    </row>
  </sheetData>
  <mergeCells count="102">
    <mergeCell ref="U1:AB1"/>
    <mergeCell ref="T26:T27"/>
    <mergeCell ref="U18:U19"/>
    <mergeCell ref="U20:U21"/>
    <mergeCell ref="U22:U23"/>
    <mergeCell ref="U24:U25"/>
    <mergeCell ref="U26:U27"/>
    <mergeCell ref="T14:U15"/>
    <mergeCell ref="T18:T19"/>
    <mergeCell ref="T20:T21"/>
    <mergeCell ref="T22:T23"/>
    <mergeCell ref="T24:T25"/>
    <mergeCell ref="T16:T17"/>
    <mergeCell ref="U16:U17"/>
    <mergeCell ref="R26:R27"/>
    <mergeCell ref="S18:S19"/>
    <mergeCell ref="S20:S21"/>
    <mergeCell ref="S22:S23"/>
    <mergeCell ref="S24:S25"/>
    <mergeCell ref="S26:S27"/>
    <mergeCell ref="C26:E27"/>
    <mergeCell ref="F26:F27"/>
    <mergeCell ref="G26:G27"/>
    <mergeCell ref="H26:H27"/>
    <mergeCell ref="I26:I27"/>
    <mergeCell ref="J26:J27"/>
    <mergeCell ref="K26:K27"/>
    <mergeCell ref="L26:L27"/>
    <mergeCell ref="Q26:Q27"/>
    <mergeCell ref="M24:M27"/>
    <mergeCell ref="N24:N27"/>
    <mergeCell ref="O24:O27"/>
    <mergeCell ref="Q24:Q25"/>
    <mergeCell ref="J24:J25"/>
    <mergeCell ref="K24:K25"/>
    <mergeCell ref="L24:L25"/>
    <mergeCell ref="Q22:Q23"/>
    <mergeCell ref="R22:R23"/>
    <mergeCell ref="R24:R25"/>
    <mergeCell ref="B24:E25"/>
    <mergeCell ref="F24:F25"/>
    <mergeCell ref="G24:G25"/>
    <mergeCell ref="H24:H25"/>
    <mergeCell ref="I24:I25"/>
    <mergeCell ref="L20:L21"/>
    <mergeCell ref="B20:E21"/>
    <mergeCell ref="F20:F21"/>
    <mergeCell ref="C22:E23"/>
    <mergeCell ref="F22:F23"/>
    <mergeCell ref="G22:G23"/>
    <mergeCell ref="H22:H23"/>
    <mergeCell ref="I22:I23"/>
    <mergeCell ref="I20:I21"/>
    <mergeCell ref="J22:J23"/>
    <mergeCell ref="K22:K23"/>
    <mergeCell ref="L22:L23"/>
    <mergeCell ref="J20:J21"/>
    <mergeCell ref="K20:K21"/>
    <mergeCell ref="J18:J19"/>
    <mergeCell ref="K18:K19"/>
    <mergeCell ref="L18:L19"/>
    <mergeCell ref="M18:O19"/>
    <mergeCell ref="Q18:Q19"/>
    <mergeCell ref="R18:R19"/>
    <mergeCell ref="M20:M23"/>
    <mergeCell ref="N20:N23"/>
    <mergeCell ref="Q20:Q21"/>
    <mergeCell ref="O20:O23"/>
    <mergeCell ref="R20:R21"/>
    <mergeCell ref="F14:F17"/>
    <mergeCell ref="G14:G17"/>
    <mergeCell ref="H14:H17"/>
    <mergeCell ref="G20:G21"/>
    <mergeCell ref="H20:H21"/>
    <mergeCell ref="B18:E19"/>
    <mergeCell ref="F18:F19"/>
    <mergeCell ref="G18:G19"/>
    <mergeCell ref="H18:H19"/>
    <mergeCell ref="A1:C1"/>
    <mergeCell ref="D1:H1"/>
    <mergeCell ref="A2:C2"/>
    <mergeCell ref="D2:H2"/>
    <mergeCell ref="M8:AB12"/>
    <mergeCell ref="C9:H9"/>
    <mergeCell ref="C10:H10"/>
    <mergeCell ref="C11:E11"/>
    <mergeCell ref="I18:I19"/>
    <mergeCell ref="I14:I17"/>
    <mergeCell ref="W14:AB15"/>
    <mergeCell ref="R15:S15"/>
    <mergeCell ref="W16:Y17"/>
    <mergeCell ref="Z16:AB17"/>
    <mergeCell ref="Q14:Q17"/>
    <mergeCell ref="N14:N17"/>
    <mergeCell ref="O14:O17"/>
    <mergeCell ref="R14:S14"/>
    <mergeCell ref="V14:V17"/>
    <mergeCell ref="J14:J17"/>
    <mergeCell ref="K14:K17"/>
    <mergeCell ref="L14:L17"/>
    <mergeCell ref="M14:M17"/>
    <mergeCell ref="B14:E17"/>
  </mergeCells>
  <phoneticPr fontId="1"/>
  <conditionalFormatting sqref="R18:R19">
    <cfRule type="expression" dxfId="167" priority="42">
      <formula>$M$20=10</formula>
    </cfRule>
  </conditionalFormatting>
  <conditionalFormatting sqref="R20:R21">
    <cfRule type="expression" dxfId="166" priority="41">
      <formula>$M$20=8</formula>
    </cfRule>
  </conditionalFormatting>
  <conditionalFormatting sqref="R22:R23">
    <cfRule type="expression" priority="40">
      <formula>$M$20=6</formula>
    </cfRule>
  </conditionalFormatting>
  <conditionalFormatting sqref="R24:R25">
    <cfRule type="expression" dxfId="165" priority="39">
      <formula>$M$20=4</formula>
    </cfRule>
  </conditionalFormatting>
  <conditionalFormatting sqref="R26:R27">
    <cfRule type="expression" dxfId="164" priority="38">
      <formula>$M$20=2</formula>
    </cfRule>
  </conditionalFormatting>
  <conditionalFormatting sqref="S18">
    <cfRule type="expression" dxfId="163" priority="37">
      <formula>$M$24=10</formula>
    </cfRule>
  </conditionalFormatting>
  <conditionalFormatting sqref="S20">
    <cfRule type="expression" dxfId="162" priority="36">
      <formula>$M$24=8</formula>
    </cfRule>
  </conditionalFormatting>
  <conditionalFormatting sqref="S22">
    <cfRule type="expression" dxfId="161" priority="35">
      <formula>$M$24=6</formula>
    </cfRule>
  </conditionalFormatting>
  <conditionalFormatting sqref="S24">
    <cfRule type="expression" dxfId="160" priority="34">
      <formula>$M$24=4</formula>
    </cfRule>
  </conditionalFormatting>
  <conditionalFormatting sqref="S26:S27">
    <cfRule type="expression" dxfId="159" priority="33">
      <formula>$M$24=2</formula>
    </cfRule>
  </conditionalFormatting>
  <conditionalFormatting sqref="T18:T19">
    <cfRule type="expression" dxfId="158" priority="32">
      <formula>$N$20=10</formula>
    </cfRule>
  </conditionalFormatting>
  <conditionalFormatting sqref="T20">
    <cfRule type="expression" dxfId="157" priority="31">
      <formula>$N$20=8</formula>
    </cfRule>
  </conditionalFormatting>
  <conditionalFormatting sqref="T22">
    <cfRule type="expression" dxfId="156" priority="30">
      <formula>$N$20=6</formula>
    </cfRule>
  </conditionalFormatting>
  <conditionalFormatting sqref="T24">
    <cfRule type="expression" dxfId="155" priority="29">
      <formula>$N$20=4</formula>
    </cfRule>
  </conditionalFormatting>
  <conditionalFormatting sqref="T26">
    <cfRule type="expression" dxfId="154" priority="28">
      <formula>$N$20=2</formula>
    </cfRule>
  </conditionalFormatting>
  <conditionalFormatting sqref="U18">
    <cfRule type="expression" dxfId="153" priority="27">
      <formula>$N$24=10</formula>
    </cfRule>
  </conditionalFormatting>
  <conditionalFormatting sqref="U20">
    <cfRule type="expression" dxfId="152" priority="26">
      <formula>$N$24=8</formula>
    </cfRule>
  </conditionalFormatting>
  <conditionalFormatting sqref="U22">
    <cfRule type="expression" dxfId="151" priority="25">
      <formula>$N$24=6</formula>
    </cfRule>
  </conditionalFormatting>
  <conditionalFormatting sqref="U24">
    <cfRule type="expression" dxfId="150" priority="24">
      <formula>$N$24=4</formula>
    </cfRule>
  </conditionalFormatting>
  <conditionalFormatting sqref="U26:U27">
    <cfRule type="expression" dxfId="149" priority="23">
      <formula>$N$24=2</formula>
    </cfRule>
  </conditionalFormatting>
  <conditionalFormatting sqref="W18:Y18">
    <cfRule type="expression" dxfId="148" priority="22">
      <formula>$O$20=10</formula>
    </cfRule>
  </conditionalFormatting>
  <conditionalFormatting sqref="W19:Y19">
    <cfRule type="expression" dxfId="147" priority="21">
      <formula>$O$20=9</formula>
    </cfRule>
  </conditionalFormatting>
  <conditionalFormatting sqref="W20:Y20">
    <cfRule type="expression" dxfId="146" priority="20">
      <formula>$O$20=8</formula>
    </cfRule>
  </conditionalFormatting>
  <conditionalFormatting sqref="W21:Y21">
    <cfRule type="expression" dxfId="145" priority="19">
      <formula>$O$20=7</formula>
    </cfRule>
  </conditionalFormatting>
  <conditionalFormatting sqref="W22:Y22">
    <cfRule type="expression" dxfId="144" priority="18">
      <formula>$O$20=6</formula>
    </cfRule>
  </conditionalFormatting>
  <conditionalFormatting sqref="W23:Y23">
    <cfRule type="expression" dxfId="143" priority="17">
      <formula>$O$20=5</formula>
    </cfRule>
  </conditionalFormatting>
  <conditionalFormatting sqref="W24:Y24">
    <cfRule type="expression" dxfId="142" priority="16">
      <formula>$O$20=4</formula>
    </cfRule>
  </conditionalFormatting>
  <conditionalFormatting sqref="W25:Y25">
    <cfRule type="expression" dxfId="141" priority="15">
      <formula>$O$20=3</formula>
    </cfRule>
  </conditionalFormatting>
  <conditionalFormatting sqref="W26:Y26">
    <cfRule type="expression" dxfId="140" priority="14">
      <formula>$O$20=2</formula>
    </cfRule>
  </conditionalFormatting>
  <conditionalFormatting sqref="W27:Y27">
    <cfRule type="expression" dxfId="139" priority="13">
      <formula>$O$20=1</formula>
    </cfRule>
  </conditionalFormatting>
  <conditionalFormatting sqref="Y18">
    <cfRule type="expression" dxfId="138" priority="12">
      <formula>$O$20=10</formula>
    </cfRule>
  </conditionalFormatting>
  <conditionalFormatting sqref="Z18:AB18">
    <cfRule type="expression" dxfId="137" priority="11">
      <formula>$O$24=10</formula>
    </cfRule>
  </conditionalFormatting>
  <conditionalFormatting sqref="Z19:AB19">
    <cfRule type="expression" dxfId="136" priority="10">
      <formula>$O$24=9</formula>
    </cfRule>
  </conditionalFormatting>
  <conditionalFormatting sqref="Z20:AB20">
    <cfRule type="expression" dxfId="135" priority="9">
      <formula>$O$24=8</formula>
    </cfRule>
  </conditionalFormatting>
  <conditionalFormatting sqref="Z21:AB21">
    <cfRule type="expression" dxfId="134" priority="8">
      <formula>$O$24=7</formula>
    </cfRule>
  </conditionalFormatting>
  <conditionalFormatting sqref="Z22:AB22">
    <cfRule type="expression" dxfId="133" priority="7">
      <formula>$O$24=6</formula>
    </cfRule>
  </conditionalFormatting>
  <conditionalFormatting sqref="Z23:AB23">
    <cfRule type="expression" dxfId="132" priority="6">
      <formula>$O$24=5</formula>
    </cfRule>
  </conditionalFormatting>
  <conditionalFormatting sqref="Z24:AB24">
    <cfRule type="expression" dxfId="131" priority="5">
      <formula>$O$24=4</formula>
    </cfRule>
  </conditionalFormatting>
  <conditionalFormatting sqref="Z25:AB25">
    <cfRule type="expression" dxfId="130" priority="4">
      <formula>$O$24=3</formula>
    </cfRule>
  </conditionalFormatting>
  <conditionalFormatting sqref="Z26:AB26">
    <cfRule type="expression" dxfId="129" priority="3">
      <formula>$O$24=2</formula>
    </cfRule>
  </conditionalFormatting>
  <conditionalFormatting sqref="Z27:AB27">
    <cfRule type="expression" dxfId="128" priority="2">
      <formula>$O$24=1</formula>
    </cfRule>
  </conditionalFormatting>
  <conditionalFormatting sqref="AB18">
    <cfRule type="expression" dxfId="127" priority="1">
      <formula>$O$24=10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CFF"/>
  </sheetPr>
  <dimension ref="A1:Y25"/>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1.88671875" style="1" customWidth="1"/>
    <col min="17" max="17" width="3.6640625" style="2" customWidth="1"/>
    <col min="18" max="18" width="13.6640625" style="1" customWidth="1"/>
    <col min="19" max="19" width="5.6640625" style="1" customWidth="1"/>
    <col min="20" max="20" width="2.44140625" style="2" customWidth="1"/>
    <col min="21" max="21" width="5.6640625" style="1" customWidth="1"/>
    <col min="22" max="22" width="3.44140625" style="1" bestFit="1" customWidth="1"/>
    <col min="23" max="23" width="6.44140625" style="657" bestFit="1" customWidth="1"/>
    <col min="24" max="24" width="2.44140625" style="1" customWidth="1"/>
    <col min="25" max="25" width="8.109375" style="653" bestFit="1"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190</v>
      </c>
      <c r="B5" s="72"/>
      <c r="C5" s="72"/>
      <c r="D5" s="72"/>
      <c r="E5" s="72"/>
      <c r="F5" s="72"/>
      <c r="G5" s="72"/>
      <c r="I5" s="72"/>
      <c r="J5" s="72"/>
      <c r="K5" s="72"/>
      <c r="L5" s="72"/>
      <c r="M5" s="72"/>
      <c r="N5" s="72"/>
      <c r="O5" s="72"/>
      <c r="P5" s="72"/>
      <c r="Q5" s="81"/>
      <c r="R5" s="1795"/>
      <c r="S5" s="1796"/>
      <c r="T5" s="1796"/>
      <c r="U5" s="1796"/>
      <c r="V5" s="1796"/>
      <c r="W5" s="1796"/>
      <c r="X5" s="1796"/>
      <c r="Y5" s="1796"/>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58"/>
      <c r="X6" s="138"/>
      <c r="Y6" s="654"/>
    </row>
    <row r="7" spans="1:25" ht="24" customHeight="1" x14ac:dyDescent="0.2">
      <c r="A7" s="72"/>
      <c r="B7" s="73" t="s">
        <v>198</v>
      </c>
      <c r="C7" s="72"/>
      <c r="D7" s="72"/>
      <c r="E7" s="72"/>
      <c r="F7" s="72"/>
      <c r="G7" s="72"/>
      <c r="H7" s="72" t="s">
        <v>3</v>
      </c>
      <c r="I7" s="138"/>
      <c r="J7" s="138"/>
      <c r="K7" s="138"/>
      <c r="L7" s="138"/>
      <c r="M7" s="138"/>
      <c r="N7" s="138"/>
      <c r="O7" s="138"/>
      <c r="P7" s="138"/>
      <c r="Q7" s="138"/>
      <c r="R7" s="138"/>
      <c r="S7" s="138"/>
      <c r="T7" s="138"/>
      <c r="U7" s="138"/>
      <c r="V7" s="138"/>
      <c r="W7" s="658"/>
      <c r="X7" s="138"/>
      <c r="Y7" s="654"/>
    </row>
    <row r="8" spans="1:25" ht="24" customHeight="1" x14ac:dyDescent="0.2">
      <c r="A8" s="72"/>
      <c r="B8" s="73"/>
      <c r="C8" s="73" t="s">
        <v>17</v>
      </c>
      <c r="D8" s="72"/>
      <c r="E8" s="72"/>
      <c r="F8" s="72"/>
      <c r="G8" s="72"/>
      <c r="H8" s="1779" t="s">
        <v>1271</v>
      </c>
      <c r="I8" s="1779"/>
      <c r="J8" s="1779"/>
      <c r="K8" s="1779"/>
      <c r="L8" s="1779"/>
      <c r="M8" s="1779"/>
      <c r="N8" s="1779"/>
      <c r="O8" s="1779"/>
      <c r="P8" s="1779"/>
      <c r="Q8" s="1779"/>
      <c r="R8" s="1779"/>
      <c r="S8" s="1779"/>
      <c r="T8" s="1779"/>
      <c r="U8" s="1779"/>
      <c r="V8" s="1779"/>
      <c r="W8" s="1779"/>
      <c r="X8" s="1779"/>
      <c r="Y8" s="654"/>
    </row>
    <row r="9" spans="1:25" ht="24" customHeight="1" x14ac:dyDescent="0.2">
      <c r="A9" s="72"/>
      <c r="B9" s="72"/>
      <c r="C9" s="1772" t="s">
        <v>199</v>
      </c>
      <c r="D9" s="1772"/>
      <c r="E9" s="1772"/>
      <c r="F9" s="73"/>
      <c r="G9" s="73"/>
      <c r="H9" s="1779"/>
      <c r="I9" s="1779"/>
      <c r="J9" s="1779"/>
      <c r="K9" s="1779"/>
      <c r="L9" s="1779"/>
      <c r="M9" s="1779"/>
      <c r="N9" s="1779"/>
      <c r="O9" s="1779"/>
      <c r="P9" s="1779"/>
      <c r="Q9" s="1779"/>
      <c r="R9" s="1779"/>
      <c r="S9" s="1779"/>
      <c r="T9" s="1779"/>
      <c r="U9" s="1779"/>
      <c r="V9" s="1779"/>
      <c r="W9" s="1779"/>
      <c r="X9" s="1779"/>
      <c r="Y9" s="654"/>
    </row>
    <row r="10" spans="1:25" ht="24" customHeight="1" x14ac:dyDescent="0.2">
      <c r="A10" s="72"/>
      <c r="B10" s="73"/>
      <c r="C10" s="1773" t="s">
        <v>200</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654"/>
    </row>
    <row r="11" spans="1:25" ht="24" customHeight="1" x14ac:dyDescent="0.2">
      <c r="B11" s="9"/>
      <c r="C11" s="1771"/>
      <c r="D11" s="1771"/>
      <c r="E11" s="1771"/>
      <c r="F11" s="9"/>
      <c r="G11" s="9"/>
      <c r="H11" s="1779"/>
      <c r="I11" s="1779"/>
      <c r="J11" s="1779"/>
      <c r="K11" s="1779"/>
      <c r="L11" s="1779"/>
      <c r="M11" s="1779"/>
      <c r="N11" s="1779"/>
      <c r="O11" s="1779"/>
      <c r="P11" s="1779"/>
      <c r="Q11" s="1779"/>
      <c r="R11" s="1779"/>
      <c r="S11" s="1779"/>
      <c r="T11" s="1779"/>
      <c r="U11" s="1779"/>
      <c r="V11" s="1779"/>
      <c r="W11" s="1779"/>
      <c r="X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2076">
        <f>'学校入力シート（要入力）'!$I$41</f>
        <v>2023</v>
      </c>
      <c r="K13" s="1789" t="str">
        <f>"増減
"&amp;$J$13&amp;"-"&amp;$F$13</f>
        <v>増減
2023-2019</v>
      </c>
      <c r="L13" s="1886" t="str">
        <f>"対"&amp;$F$13&amp;"年度
伸び率(%)"</f>
        <v>対2019年度
伸び率(%)</v>
      </c>
      <c r="M13" s="1746" t="s">
        <v>14</v>
      </c>
      <c r="N13" s="1786" t="s">
        <v>13</v>
      </c>
      <c r="O13" s="1786" t="s">
        <v>15</v>
      </c>
      <c r="P13" s="3"/>
      <c r="Q13" s="1783" t="s">
        <v>50</v>
      </c>
      <c r="R13" s="397" t="s">
        <v>10</v>
      </c>
      <c r="S13" s="1774" t="s">
        <v>72</v>
      </c>
      <c r="T13" s="1758"/>
      <c r="U13" s="1746"/>
      <c r="V13" s="1705" t="s">
        <v>50</v>
      </c>
      <c r="W13" s="1759" t="s">
        <v>413</v>
      </c>
      <c r="X13" s="1759"/>
      <c r="Y13" s="1760"/>
    </row>
    <row r="14" spans="1:25" ht="24" customHeight="1" x14ac:dyDescent="0.2">
      <c r="B14" s="1696"/>
      <c r="C14" s="1697"/>
      <c r="D14" s="1697"/>
      <c r="E14" s="1698"/>
      <c r="F14" s="1691"/>
      <c r="G14" s="1691"/>
      <c r="H14" s="1691"/>
      <c r="I14" s="1691"/>
      <c r="J14" s="2077"/>
      <c r="K14" s="2046"/>
      <c r="L14" s="2083"/>
      <c r="M14" s="1747"/>
      <c r="N14" s="1787"/>
      <c r="O14" s="1787"/>
      <c r="P14" s="3"/>
      <c r="Q14" s="1784"/>
      <c r="R14" s="398" t="s">
        <v>38</v>
      </c>
      <c r="S14" s="1775"/>
      <c r="T14" s="1776"/>
      <c r="U14" s="1747"/>
      <c r="V14" s="1705"/>
      <c r="W14" s="1761"/>
      <c r="X14" s="1761"/>
      <c r="Y14" s="1762"/>
    </row>
    <row r="15" spans="1:25" ht="24" customHeight="1" x14ac:dyDescent="0.2">
      <c r="B15" s="1699"/>
      <c r="C15" s="1700"/>
      <c r="D15" s="1700"/>
      <c r="E15" s="1701"/>
      <c r="F15" s="1692"/>
      <c r="G15" s="1692"/>
      <c r="H15" s="1692"/>
      <c r="I15" s="1692"/>
      <c r="J15" s="2078"/>
      <c r="K15" s="2047"/>
      <c r="L15" s="1799"/>
      <c r="M15" s="1748"/>
      <c r="N15" s="1788"/>
      <c r="O15" s="1788"/>
      <c r="Q15" s="1785"/>
      <c r="R15" s="517" t="str">
        <f>'目標値入力シート（必要に応じて入力）'!H19</f>
        <v/>
      </c>
      <c r="S15" s="1777"/>
      <c r="T15" s="1778"/>
      <c r="U15" s="1748"/>
      <c r="V15" s="1705"/>
      <c r="W15" s="1763"/>
      <c r="X15" s="1763"/>
      <c r="Y15" s="1764"/>
    </row>
    <row r="16" spans="1:25" ht="24" customHeight="1" x14ac:dyDescent="0.2">
      <c r="B16" s="1811" t="s">
        <v>422</v>
      </c>
      <c r="C16" s="1812"/>
      <c r="D16" s="1812"/>
      <c r="E16" s="1813"/>
      <c r="F16" s="1716" t="str">
        <f>IFERROR((ROUND(F20/F23,3)),"－")</f>
        <v>－</v>
      </c>
      <c r="G16" s="1716" t="str">
        <f>IFERROR((ROUND(G20/G23,3)),"－")</f>
        <v>－</v>
      </c>
      <c r="H16" s="1716" t="str">
        <f>IFERROR((ROUND(H20/H23,3)),"－")</f>
        <v>－</v>
      </c>
      <c r="I16" s="1716" t="str">
        <f>IFERROR((ROUND(I20/I23,3)),"－")</f>
        <v>－</v>
      </c>
      <c r="J16" s="1716" t="str">
        <f>IFERROR((ROUND(J20/J23,3)),"－")</f>
        <v>－</v>
      </c>
      <c r="K16" s="1867" t="str">
        <f>IFERROR((J16-F16)*100,"－")</f>
        <v>－</v>
      </c>
      <c r="L16" s="1742"/>
      <c r="M16" s="1930" t="str">
        <f>IF(R15="","目標入力",IF(J16="－","－",IF(AND(I16&lt;$R$15,J16&lt;$R$15),2,IF(AND(I16&gt;=$R$15,J16&lt;$R$15),4,IF(AND(I16&lt;$R$15,J16&gt;=$R$15),8,IF(AND(I16&gt;=$R$15,J16&gt;=$R$15),10,))))))</f>
        <v>目標入力</v>
      </c>
      <c r="N16" s="1935" t="str">
        <f>IFERROR(LOOKUP($K$16/100,趨勢評価!$J$27:$J$31,趨勢評価!$L$27:$L$31),"－")</f>
        <v>－</v>
      </c>
      <c r="O16" s="1702" t="str">
        <f ca="1">IFERROR(OFFSET(INDEX(Y16:Y25,MATCH(J16,Y16:Y25,-1),1),0,-3),"－")</f>
        <v>－</v>
      </c>
      <c r="Q16" s="1715">
        <v>10</v>
      </c>
      <c r="R16" s="1844" t="s">
        <v>188</v>
      </c>
      <c r="S16" s="1727" t="s">
        <v>582</v>
      </c>
      <c r="T16" s="1722"/>
      <c r="U16" s="1723"/>
      <c r="V16" s="79">
        <v>10</v>
      </c>
      <c r="W16" s="784">
        <f>IF(OR('学校入力シート（要入力）'!$F$4="",'学校入力シート（要入力）'!$F$4="大学"),大学部門!AB68,短大部門!AB68)</f>
        <v>2.9319999999999999</v>
      </c>
      <c r="X16" s="785" t="s">
        <v>709</v>
      </c>
      <c r="Y16" s="1127">
        <v>100</v>
      </c>
    </row>
    <row r="17" spans="2:25" ht="24" customHeight="1" x14ac:dyDescent="0.2">
      <c r="B17" s="1814"/>
      <c r="C17" s="1815"/>
      <c r="D17" s="1815"/>
      <c r="E17" s="1816"/>
      <c r="F17" s="1717"/>
      <c r="G17" s="1717"/>
      <c r="H17" s="1717"/>
      <c r="I17" s="1717"/>
      <c r="J17" s="1717"/>
      <c r="K17" s="2032"/>
      <c r="L17" s="1743"/>
      <c r="M17" s="1931"/>
      <c r="N17" s="1935"/>
      <c r="O17" s="1869"/>
      <c r="Q17" s="1715"/>
      <c r="R17" s="1844"/>
      <c r="S17" s="1724"/>
      <c r="T17" s="1725"/>
      <c r="U17" s="1726"/>
      <c r="V17" s="80">
        <v>9</v>
      </c>
      <c r="W17" s="787">
        <f>IF(OR('学校入力シート（要入力）'!$F$4="",'学校入力シート（要入力）'!$F$4="大学"),大学部門!Y68,短大部門!Y68)</f>
        <v>2.2889999999999997</v>
      </c>
      <c r="X17" s="788" t="s">
        <v>709</v>
      </c>
      <c r="Y17" s="789">
        <f>IF(OR('学校入力シート（要入力）'!$F$4="",'学校入力シート（要入力）'!$F$4="大学"),大学部門!AA68,短大部門!AA68)</f>
        <v>2.931</v>
      </c>
    </row>
    <row r="18" spans="2:25" ht="24" customHeight="1" x14ac:dyDescent="0.2">
      <c r="B18" s="1814"/>
      <c r="C18" s="1815"/>
      <c r="D18" s="1815"/>
      <c r="E18" s="1816"/>
      <c r="F18" s="1717"/>
      <c r="G18" s="1717"/>
      <c r="H18" s="1717"/>
      <c r="I18" s="1717"/>
      <c r="J18" s="1717"/>
      <c r="K18" s="2032"/>
      <c r="L18" s="1743"/>
      <c r="M18" s="1931"/>
      <c r="N18" s="1935"/>
      <c r="O18" s="1869"/>
      <c r="Q18" s="1705">
        <v>8</v>
      </c>
      <c r="R18" s="1844" t="s">
        <v>149</v>
      </c>
      <c r="S18" s="1727" t="s">
        <v>583</v>
      </c>
      <c r="T18" s="1722"/>
      <c r="U18" s="1723"/>
      <c r="V18" s="79">
        <v>8</v>
      </c>
      <c r="W18" s="784">
        <f>IF(OR('学校入力シート（要入力）'!$F$4="",'学校入力シート（要入力）'!$F$4="大学"),大学部門!V68,短大部門!V68)</f>
        <v>1.9329999999999998</v>
      </c>
      <c r="X18" s="785" t="s">
        <v>709</v>
      </c>
      <c r="Y18" s="790">
        <f>IF(OR('学校入力シート（要入力）'!$F$4="",'学校入力シート（要入力）'!$F$4="大学"),大学部門!X68,短大部門!X68)</f>
        <v>2.2879999999999998</v>
      </c>
    </row>
    <row r="19" spans="2:25" ht="24" customHeight="1" x14ac:dyDescent="0.2">
      <c r="B19" s="1814"/>
      <c r="C19" s="1815"/>
      <c r="D19" s="1815"/>
      <c r="E19" s="1816"/>
      <c r="F19" s="1718"/>
      <c r="G19" s="1718"/>
      <c r="H19" s="1718"/>
      <c r="I19" s="1718"/>
      <c r="J19" s="1718"/>
      <c r="K19" s="1868"/>
      <c r="L19" s="1744"/>
      <c r="M19" s="1931"/>
      <c r="N19" s="1935"/>
      <c r="O19" s="1869"/>
      <c r="Q19" s="1705"/>
      <c r="R19" s="1844"/>
      <c r="S19" s="1724"/>
      <c r="T19" s="1725"/>
      <c r="U19" s="1726"/>
      <c r="V19" s="80">
        <v>7</v>
      </c>
      <c r="W19" s="787">
        <f>IF(OR('学校入力シート（要入力）'!$F$4="",'学校入力シート（要入力）'!$F$4="大学"),大学部門!S68,短大部門!S68)</f>
        <v>1.601</v>
      </c>
      <c r="X19" s="788" t="s">
        <v>709</v>
      </c>
      <c r="Y19" s="789">
        <f>IF(OR('学校入力シート（要入力）'!$F$4="",'学校入力シート（要入力）'!$F$4="大学"),大学部門!U68,短大部門!U68)</f>
        <v>1.9319999999999999</v>
      </c>
    </row>
    <row r="20" spans="2:25" ht="24" customHeight="1" x14ac:dyDescent="0.2">
      <c r="B20" s="6"/>
      <c r="C20" s="1800" t="s">
        <v>201</v>
      </c>
      <c r="D20" s="1801"/>
      <c r="E20" s="1802"/>
      <c r="F20" s="2084">
        <f>'学校入力シート（要入力）'!E54</f>
        <v>0</v>
      </c>
      <c r="G20" s="2084">
        <f>'学校入力シート（要入力）'!F54</f>
        <v>0</v>
      </c>
      <c r="H20" s="2084">
        <f>'学校入力シート（要入力）'!G54</f>
        <v>0</v>
      </c>
      <c r="I20" s="2084">
        <f>'学校入力シート（要入力）'!H54</f>
        <v>0</v>
      </c>
      <c r="J20" s="2079">
        <f>'学校入力シート（要入力）'!I54</f>
        <v>0</v>
      </c>
      <c r="K20" s="2087">
        <f>IFERROR(J20-F20,"－")</f>
        <v>0</v>
      </c>
      <c r="L20" s="1712" t="str">
        <f>IFERROR(K20/F20,"－")</f>
        <v>－</v>
      </c>
      <c r="M20" s="1931"/>
      <c r="N20" s="1935"/>
      <c r="O20" s="1869"/>
      <c r="Q20" s="1705">
        <v>6</v>
      </c>
      <c r="R20" s="1844" t="s">
        <v>91</v>
      </c>
      <c r="S20" s="1727" t="s">
        <v>84</v>
      </c>
      <c r="T20" s="1722"/>
      <c r="U20" s="1723"/>
      <c r="V20" s="79">
        <v>6</v>
      </c>
      <c r="W20" s="784">
        <f>IF(OR('学校入力シート（要入力）'!$F$4="",'学校入力シート（要入力）'!$F$4="大学"),大学部門!P68,短大部門!P68)</f>
        <v>1.39</v>
      </c>
      <c r="X20" s="785" t="s">
        <v>709</v>
      </c>
      <c r="Y20" s="786">
        <f>IF(OR('学校入力シート（要入力）'!$F$4="",'学校入力シート（要入力）'!$F$4="大学"),大学部門!R68,短大部門!R68)</f>
        <v>1.6</v>
      </c>
    </row>
    <row r="21" spans="2:25" ht="24" customHeight="1" x14ac:dyDescent="0.2">
      <c r="B21" s="6"/>
      <c r="C21" s="1817"/>
      <c r="D21" s="1818"/>
      <c r="E21" s="1819"/>
      <c r="F21" s="2085"/>
      <c r="G21" s="2085"/>
      <c r="H21" s="2085"/>
      <c r="I21" s="2085"/>
      <c r="J21" s="2080"/>
      <c r="K21" s="2088"/>
      <c r="L21" s="1831"/>
      <c r="M21" s="1931"/>
      <c r="N21" s="1935"/>
      <c r="O21" s="1869"/>
      <c r="Q21" s="1705"/>
      <c r="R21" s="1844"/>
      <c r="S21" s="1724"/>
      <c r="T21" s="1725"/>
      <c r="U21" s="1726"/>
      <c r="V21" s="80">
        <v>5</v>
      </c>
      <c r="W21" s="787">
        <f>IF(OR('学校入力シート（要入力）'!$F$4="",'学校入力シート（要入力）'!$F$4="大学"),大学部門!M68,短大部門!M68)</f>
        <v>1.1519999999999999</v>
      </c>
      <c r="X21" s="788" t="s">
        <v>709</v>
      </c>
      <c r="Y21" s="789">
        <f>IF(OR('学校入力シート（要入力）'!$F$4="",'学校入力シート（要入力）'!$F$4="大学"),大学部門!O68,短大部門!O68)</f>
        <v>1.389</v>
      </c>
    </row>
    <row r="22" spans="2:25" ht="24" customHeight="1" x14ac:dyDescent="0.2">
      <c r="B22" s="6"/>
      <c r="C22" s="1803"/>
      <c r="D22" s="1804"/>
      <c r="E22" s="1805"/>
      <c r="F22" s="2086"/>
      <c r="G22" s="2086"/>
      <c r="H22" s="2086"/>
      <c r="I22" s="2086"/>
      <c r="J22" s="2081"/>
      <c r="K22" s="2089"/>
      <c r="L22" s="1713"/>
      <c r="M22" s="1931"/>
      <c r="N22" s="1935"/>
      <c r="O22" s="1869"/>
      <c r="Q22" s="1705">
        <v>4</v>
      </c>
      <c r="R22" s="1844" t="s">
        <v>420</v>
      </c>
      <c r="S22" s="1727" t="s">
        <v>584</v>
      </c>
      <c r="T22" s="1722"/>
      <c r="U22" s="1723"/>
      <c r="V22" s="79">
        <v>4</v>
      </c>
      <c r="W22" s="784">
        <f>IF(OR('学校入力シート（要入力）'!$F$4="",'学校入力シート（要入力）'!$F$4="大学"),大学部門!J68,短大部門!J68)</f>
        <v>0.91500000000000004</v>
      </c>
      <c r="X22" s="785" t="s">
        <v>709</v>
      </c>
      <c r="Y22" s="786">
        <f>IF(OR('学校入力シート（要入力）'!$F$4="",'学校入力シート（要入力）'!$F$4="大学"),大学部門!L68,短大部門!L68)</f>
        <v>1.151</v>
      </c>
    </row>
    <row r="23" spans="2:25" ht="24" customHeight="1" x14ac:dyDescent="0.2">
      <c r="B23" s="6"/>
      <c r="C23" s="1800" t="s">
        <v>419</v>
      </c>
      <c r="D23" s="1801"/>
      <c r="E23" s="1802"/>
      <c r="F23" s="2084">
        <f>'学校入力シート（要入力）'!E53</f>
        <v>0</v>
      </c>
      <c r="G23" s="2084">
        <f>'学校入力シート（要入力）'!F53</f>
        <v>0</v>
      </c>
      <c r="H23" s="2084">
        <f>'学校入力シート（要入力）'!G53</f>
        <v>0</v>
      </c>
      <c r="I23" s="2084">
        <f>'学校入力シート（要入力）'!H53</f>
        <v>0</v>
      </c>
      <c r="J23" s="2079">
        <f>'学校入力シート（要入力）'!I53</f>
        <v>0</v>
      </c>
      <c r="K23" s="2087">
        <f>IFERROR(J23-F23,"－")</f>
        <v>0</v>
      </c>
      <c r="L23" s="1714" t="str">
        <f>IFERROR(K23/F23,"－")</f>
        <v>－</v>
      </c>
      <c r="M23" s="1931"/>
      <c r="N23" s="1935"/>
      <c r="O23" s="1869"/>
      <c r="Q23" s="1705"/>
      <c r="R23" s="1844"/>
      <c r="S23" s="1724"/>
      <c r="T23" s="1725"/>
      <c r="U23" s="1726"/>
      <c r="V23" s="80">
        <v>3</v>
      </c>
      <c r="W23" s="787">
        <f>IF(OR('学校入力シート（要入力）'!$F$4="",'学校入力シート（要入力）'!$F$4="大学"),大学部門!G68,短大部門!G68)</f>
        <v>0.74</v>
      </c>
      <c r="X23" s="788" t="s">
        <v>709</v>
      </c>
      <c r="Y23" s="789">
        <f>IF(OR('学校入力シート（要入力）'!$F$4="",'学校入力シート（要入力）'!$F$4="大学"),大学部門!I68,短大部門!I68)</f>
        <v>0.91400000000000003</v>
      </c>
    </row>
    <row r="24" spans="2:25" ht="24" customHeight="1" x14ac:dyDescent="0.2">
      <c r="B24" s="6"/>
      <c r="C24" s="1817"/>
      <c r="D24" s="1818"/>
      <c r="E24" s="1819"/>
      <c r="F24" s="2085"/>
      <c r="G24" s="2085"/>
      <c r="H24" s="2085"/>
      <c r="I24" s="2085"/>
      <c r="J24" s="2080"/>
      <c r="K24" s="2088"/>
      <c r="L24" s="1831"/>
      <c r="M24" s="1931"/>
      <c r="N24" s="1935"/>
      <c r="O24" s="1869"/>
      <c r="Q24" s="1705">
        <v>2</v>
      </c>
      <c r="R24" s="1844" t="s">
        <v>197</v>
      </c>
      <c r="S24" s="1918" t="s">
        <v>585</v>
      </c>
      <c r="T24" s="1729"/>
      <c r="U24" s="1730"/>
      <c r="V24" s="79">
        <v>2</v>
      </c>
      <c r="W24" s="791">
        <f>IF(OR('学校入力シート（要入力）'!$F$4="",'学校入力シート（要入力）'!$F$4="大学"),大学部門!D68,短大部門!D68)</f>
        <v>0.51600000000000001</v>
      </c>
      <c r="X24" s="785" t="s">
        <v>709</v>
      </c>
      <c r="Y24" s="792">
        <f>IF(OR('学校入力シート（要入力）'!$F$4="",'学校入力シート（要入力）'!$F$4="大学"),大学部門!F68,短大部門!F68)</f>
        <v>0.73899999999999999</v>
      </c>
    </row>
    <row r="25" spans="2:25" ht="24" customHeight="1" x14ac:dyDescent="0.2">
      <c r="B25" s="8"/>
      <c r="C25" s="1806"/>
      <c r="D25" s="1807"/>
      <c r="E25" s="1808"/>
      <c r="F25" s="2090"/>
      <c r="G25" s="2090"/>
      <c r="H25" s="2090"/>
      <c r="I25" s="2090"/>
      <c r="J25" s="2091"/>
      <c r="K25" s="2092"/>
      <c r="L25" s="1738"/>
      <c r="M25" s="1932"/>
      <c r="N25" s="1935"/>
      <c r="O25" s="1704"/>
      <c r="Q25" s="1705"/>
      <c r="R25" s="1844"/>
      <c r="S25" s="1731"/>
      <c r="T25" s="1732"/>
      <c r="U25" s="1733"/>
      <c r="V25" s="80">
        <v>1</v>
      </c>
      <c r="W25" s="795"/>
      <c r="X25" s="788" t="s">
        <v>709</v>
      </c>
      <c r="Y25" s="789">
        <f>IF(OR('学校入力シート（要入力）'!$F$4="",'学校入力シート（要入力）'!$F$4="大学"),大学部門!C68,短大部門!C68)</f>
        <v>0.51500000000000001</v>
      </c>
    </row>
  </sheetData>
  <mergeCells count="67">
    <mergeCell ref="R1:Y1"/>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X11"/>
    <mergeCell ref="C9:E9"/>
    <mergeCell ref="C10:E10"/>
    <mergeCell ref="C11:E11"/>
    <mergeCell ref="B13:E15"/>
    <mergeCell ref="V13:V15"/>
    <mergeCell ref="M13:M15"/>
    <mergeCell ref="N13:N15"/>
    <mergeCell ref="O13:O15"/>
    <mergeCell ref="Q13:Q15"/>
    <mergeCell ref="R5:Y5"/>
  </mergeCells>
  <phoneticPr fontId="1"/>
  <conditionalFormatting sqref="S24:U25">
    <cfRule type="expression" dxfId="126" priority="12">
      <formula>$N$16=2</formula>
    </cfRule>
  </conditionalFormatting>
  <conditionalFormatting sqref="R16:R17">
    <cfRule type="expression" dxfId="125" priority="20">
      <formula>$M$16=10</formula>
    </cfRule>
  </conditionalFormatting>
  <conditionalFormatting sqref="R18:R19">
    <cfRule type="expression" dxfId="124" priority="19">
      <formula>$M$16=8</formula>
    </cfRule>
  </conditionalFormatting>
  <conditionalFormatting sqref="R22:R23">
    <cfRule type="expression" dxfId="123" priority="18">
      <formula>$M$16=4</formula>
    </cfRule>
  </conditionalFormatting>
  <conditionalFormatting sqref="R24:R25">
    <cfRule type="expression" dxfId="122" priority="17">
      <formula>$M$16=2</formula>
    </cfRule>
  </conditionalFormatting>
  <conditionalFormatting sqref="S16:U17">
    <cfRule type="expression" dxfId="121" priority="16">
      <formula>$N$16=10</formula>
    </cfRule>
  </conditionalFormatting>
  <conditionalFormatting sqref="S18:U19">
    <cfRule type="expression" dxfId="120" priority="15">
      <formula>$N$16=8</formula>
    </cfRule>
  </conditionalFormatting>
  <conditionalFormatting sqref="S20:U21">
    <cfRule type="expression" dxfId="119" priority="14">
      <formula>$N$16=6</formula>
    </cfRule>
  </conditionalFormatting>
  <conditionalFormatting sqref="S22:U23">
    <cfRule type="expression" dxfId="118" priority="13">
      <formula>$N$16=4</formula>
    </cfRule>
  </conditionalFormatting>
  <conditionalFormatting sqref="W16:Y16">
    <cfRule type="expression" dxfId="117" priority="11">
      <formula>$O$16=10</formula>
    </cfRule>
  </conditionalFormatting>
  <conditionalFormatting sqref="W17:Y17">
    <cfRule type="expression" dxfId="116" priority="10">
      <formula>$O$16=9</formula>
    </cfRule>
  </conditionalFormatting>
  <conditionalFormatting sqref="W18:Y18">
    <cfRule type="expression" dxfId="115" priority="9">
      <formula>$O$16=8</formula>
    </cfRule>
  </conditionalFormatting>
  <conditionalFormatting sqref="W19:Y19">
    <cfRule type="expression" dxfId="114" priority="8">
      <formula>$O$16=7</formula>
    </cfRule>
  </conditionalFormatting>
  <conditionalFormatting sqref="W20:Y20">
    <cfRule type="expression" dxfId="113" priority="7">
      <formula>$O$16=6</formula>
    </cfRule>
  </conditionalFormatting>
  <conditionalFormatting sqref="W21:Y21">
    <cfRule type="expression" dxfId="112" priority="6">
      <formula>$O$16=5</formula>
    </cfRule>
  </conditionalFormatting>
  <conditionalFormatting sqref="W22:Y22">
    <cfRule type="expression" dxfId="111" priority="5">
      <formula>$O$16=4</formula>
    </cfRule>
  </conditionalFormatting>
  <conditionalFormatting sqref="W23:Y23">
    <cfRule type="expression" dxfId="110" priority="4">
      <formula>$O$16=3</formula>
    </cfRule>
  </conditionalFormatting>
  <conditionalFormatting sqref="W24:Y24">
    <cfRule type="expression" dxfId="109" priority="3">
      <formula>$O$16=2</formula>
    </cfRule>
  </conditionalFormatting>
  <conditionalFormatting sqref="W25:Y25">
    <cfRule type="expression" dxfId="108" priority="2">
      <formula>$O$16=1</formula>
    </cfRule>
  </conditionalFormatting>
  <conditionalFormatting sqref="Y16">
    <cfRule type="expression" dxfId="107" priority="1">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5" orientation="landscape" r:id="rId1"/>
  <headerFooter scaleWithDoc="0">
    <oddFooter>&amp;P / &amp;N 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7"/>
  </sheetPr>
  <dimension ref="A1:K66"/>
  <sheetViews>
    <sheetView showGridLines="0" zoomScaleNormal="100" zoomScaleSheetLayoutView="100" workbookViewId="0"/>
  </sheetViews>
  <sheetFormatPr defaultRowHeight="13.2" x14ac:dyDescent="0.2"/>
  <cols>
    <col min="1" max="1" width="2.6640625" style="159" customWidth="1"/>
    <col min="2" max="2" width="39.6640625" style="166" bestFit="1" customWidth="1"/>
    <col min="3" max="3" width="4.44140625" style="166" bestFit="1" customWidth="1"/>
    <col min="4" max="8" width="11.109375" style="166" customWidth="1"/>
    <col min="9" max="9" width="11.109375" style="159" customWidth="1"/>
    <col min="10" max="10" width="2.6640625" style="159" customWidth="1"/>
    <col min="11" max="12" width="39.6640625" style="159" customWidth="1"/>
    <col min="13" max="13" width="4.44140625" style="159" customWidth="1"/>
    <col min="14" max="18" width="11.109375" style="159" customWidth="1"/>
    <col min="19" max="250" width="9" style="159"/>
    <col min="251" max="251" width="2.6640625" style="159" customWidth="1"/>
    <col min="252" max="252" width="39.6640625" style="159" bestFit="1" customWidth="1"/>
    <col min="253" max="253" width="4.44140625" style="159" bestFit="1" customWidth="1"/>
    <col min="254" max="260" width="7.77734375" style="159" customWidth="1"/>
    <col min="261" max="262" width="9" style="159"/>
    <col min="263" max="264" width="14" style="159" bestFit="1" customWidth="1"/>
    <col min="265" max="506" width="9" style="159"/>
    <col min="507" max="507" width="2.6640625" style="159" customWidth="1"/>
    <col min="508" max="508" width="39.6640625" style="159" bestFit="1" customWidth="1"/>
    <col min="509" max="509" width="4.44140625" style="159" bestFit="1" customWidth="1"/>
    <col min="510" max="516" width="7.77734375" style="159" customWidth="1"/>
    <col min="517" max="518" width="9" style="159"/>
    <col min="519" max="520" width="14" style="159" bestFit="1" customWidth="1"/>
    <col min="521" max="762" width="9" style="159"/>
    <col min="763" max="763" width="2.6640625" style="159" customWidth="1"/>
    <col min="764" max="764" width="39.6640625" style="159" bestFit="1" customWidth="1"/>
    <col min="765" max="765" width="4.44140625" style="159" bestFit="1" customWidth="1"/>
    <col min="766" max="772" width="7.77734375" style="159" customWidth="1"/>
    <col min="773" max="774" width="9" style="159"/>
    <col min="775" max="776" width="14" style="159" bestFit="1" customWidth="1"/>
    <col min="777" max="1018" width="9" style="159"/>
    <col min="1019" max="1019" width="2.6640625" style="159" customWidth="1"/>
    <col min="1020" max="1020" width="39.6640625" style="159" bestFit="1" customWidth="1"/>
    <col min="1021" max="1021" width="4.44140625" style="159" bestFit="1" customWidth="1"/>
    <col min="1022" max="1028" width="7.77734375" style="159" customWidth="1"/>
    <col min="1029" max="1030" width="9" style="159"/>
    <col min="1031" max="1032" width="14" style="159" bestFit="1" customWidth="1"/>
    <col min="1033" max="1274" width="9" style="159"/>
    <col min="1275" max="1275" width="2.6640625" style="159" customWidth="1"/>
    <col min="1276" max="1276" width="39.6640625" style="159" bestFit="1" customWidth="1"/>
    <col min="1277" max="1277" width="4.44140625" style="159" bestFit="1" customWidth="1"/>
    <col min="1278" max="1284" width="7.77734375" style="159" customWidth="1"/>
    <col min="1285" max="1286" width="9" style="159"/>
    <col min="1287" max="1288" width="14" style="159" bestFit="1" customWidth="1"/>
    <col min="1289" max="1530" width="9" style="159"/>
    <col min="1531" max="1531" width="2.6640625" style="159" customWidth="1"/>
    <col min="1532" max="1532" width="39.6640625" style="159" bestFit="1" customWidth="1"/>
    <col min="1533" max="1533" width="4.44140625" style="159" bestFit="1" customWidth="1"/>
    <col min="1534" max="1540" width="7.77734375" style="159" customWidth="1"/>
    <col min="1541" max="1542" width="9" style="159"/>
    <col min="1543" max="1544" width="14" style="159" bestFit="1" customWidth="1"/>
    <col min="1545" max="1786" width="9" style="159"/>
    <col min="1787" max="1787" width="2.6640625" style="159" customWidth="1"/>
    <col min="1788" max="1788" width="39.6640625" style="159" bestFit="1" customWidth="1"/>
    <col min="1789" max="1789" width="4.44140625" style="159" bestFit="1" customWidth="1"/>
    <col min="1790" max="1796" width="7.77734375" style="159" customWidth="1"/>
    <col min="1797" max="1798" width="9" style="159"/>
    <col min="1799" max="1800" width="14" style="159" bestFit="1" customWidth="1"/>
    <col min="1801" max="2042" width="9" style="159"/>
    <col min="2043" max="2043" width="2.6640625" style="159" customWidth="1"/>
    <col min="2044" max="2044" width="39.6640625" style="159" bestFit="1" customWidth="1"/>
    <col min="2045" max="2045" width="4.44140625" style="159" bestFit="1" customWidth="1"/>
    <col min="2046" max="2052" width="7.77734375" style="159" customWidth="1"/>
    <col min="2053" max="2054" width="9" style="159"/>
    <col min="2055" max="2056" width="14" style="159" bestFit="1" customWidth="1"/>
    <col min="2057" max="2298" width="9" style="159"/>
    <col min="2299" max="2299" width="2.6640625" style="159" customWidth="1"/>
    <col min="2300" max="2300" width="39.6640625" style="159" bestFit="1" customWidth="1"/>
    <col min="2301" max="2301" width="4.44140625" style="159" bestFit="1" customWidth="1"/>
    <col min="2302" max="2308" width="7.77734375" style="159" customWidth="1"/>
    <col min="2309" max="2310" width="9" style="159"/>
    <col min="2311" max="2312" width="14" style="159" bestFit="1" customWidth="1"/>
    <col min="2313" max="2554" width="9" style="159"/>
    <col min="2555" max="2555" width="2.6640625" style="159" customWidth="1"/>
    <col min="2556" max="2556" width="39.6640625" style="159" bestFit="1" customWidth="1"/>
    <col min="2557" max="2557" width="4.44140625" style="159" bestFit="1" customWidth="1"/>
    <col min="2558" max="2564" width="7.77734375" style="159" customWidth="1"/>
    <col min="2565" max="2566" width="9" style="159"/>
    <col min="2567" max="2568" width="14" style="159" bestFit="1" customWidth="1"/>
    <col min="2569" max="2810" width="9" style="159"/>
    <col min="2811" max="2811" width="2.6640625" style="159" customWidth="1"/>
    <col min="2812" max="2812" width="39.6640625" style="159" bestFit="1" customWidth="1"/>
    <col min="2813" max="2813" width="4.44140625" style="159" bestFit="1" customWidth="1"/>
    <col min="2814" max="2820" width="7.77734375" style="159" customWidth="1"/>
    <col min="2821" max="2822" width="9" style="159"/>
    <col min="2823" max="2824" width="14" style="159" bestFit="1" customWidth="1"/>
    <col min="2825" max="3066" width="9" style="159"/>
    <col min="3067" max="3067" width="2.6640625" style="159" customWidth="1"/>
    <col min="3068" max="3068" width="39.6640625" style="159" bestFit="1" customWidth="1"/>
    <col min="3069" max="3069" width="4.44140625" style="159" bestFit="1" customWidth="1"/>
    <col min="3070" max="3076" width="7.77734375" style="159" customWidth="1"/>
    <col min="3077" max="3078" width="9" style="159"/>
    <col min="3079" max="3080" width="14" style="159" bestFit="1" customWidth="1"/>
    <col min="3081" max="3322" width="9" style="159"/>
    <col min="3323" max="3323" width="2.6640625" style="159" customWidth="1"/>
    <col min="3324" max="3324" width="39.6640625" style="159" bestFit="1" customWidth="1"/>
    <col min="3325" max="3325" width="4.44140625" style="159" bestFit="1" customWidth="1"/>
    <col min="3326" max="3332" width="7.77734375" style="159" customWidth="1"/>
    <col min="3333" max="3334" width="9" style="159"/>
    <col min="3335" max="3336" width="14" style="159" bestFit="1" customWidth="1"/>
    <col min="3337" max="3578" width="9" style="159"/>
    <col min="3579" max="3579" width="2.6640625" style="159" customWidth="1"/>
    <col min="3580" max="3580" width="39.6640625" style="159" bestFit="1" customWidth="1"/>
    <col min="3581" max="3581" width="4.44140625" style="159" bestFit="1" customWidth="1"/>
    <col min="3582" max="3588" width="7.77734375" style="159" customWidth="1"/>
    <col min="3589" max="3590" width="9" style="159"/>
    <col min="3591" max="3592" width="14" style="159" bestFit="1" customWidth="1"/>
    <col min="3593" max="3834" width="9" style="159"/>
    <col min="3835" max="3835" width="2.6640625" style="159" customWidth="1"/>
    <col min="3836" max="3836" width="39.6640625" style="159" bestFit="1" customWidth="1"/>
    <col min="3837" max="3837" width="4.44140625" style="159" bestFit="1" customWidth="1"/>
    <col min="3838" max="3844" width="7.77734375" style="159" customWidth="1"/>
    <col min="3845" max="3846" width="9" style="159"/>
    <col min="3847" max="3848" width="14" style="159" bestFit="1" customWidth="1"/>
    <col min="3849" max="4090" width="9" style="159"/>
    <col min="4091" max="4091" width="2.6640625" style="159" customWidth="1"/>
    <col min="4092" max="4092" width="39.6640625" style="159" bestFit="1" customWidth="1"/>
    <col min="4093" max="4093" width="4.44140625" style="159" bestFit="1" customWidth="1"/>
    <col min="4094" max="4100" width="7.77734375" style="159" customWidth="1"/>
    <col min="4101" max="4102" width="9" style="159"/>
    <col min="4103" max="4104" width="14" style="159" bestFit="1" customWidth="1"/>
    <col min="4105" max="4346" width="9" style="159"/>
    <col min="4347" max="4347" width="2.6640625" style="159" customWidth="1"/>
    <col min="4348" max="4348" width="39.6640625" style="159" bestFit="1" customWidth="1"/>
    <col min="4349" max="4349" width="4.44140625" style="159" bestFit="1" customWidth="1"/>
    <col min="4350" max="4356" width="7.77734375" style="159" customWidth="1"/>
    <col min="4357" max="4358" width="9" style="159"/>
    <col min="4359" max="4360" width="14" style="159" bestFit="1" customWidth="1"/>
    <col min="4361" max="4602" width="9" style="159"/>
    <col min="4603" max="4603" width="2.6640625" style="159" customWidth="1"/>
    <col min="4604" max="4604" width="39.6640625" style="159" bestFit="1" customWidth="1"/>
    <col min="4605" max="4605" width="4.44140625" style="159" bestFit="1" customWidth="1"/>
    <col min="4606" max="4612" width="7.77734375" style="159" customWidth="1"/>
    <col min="4613" max="4614" width="9" style="159"/>
    <col min="4615" max="4616" width="14" style="159" bestFit="1" customWidth="1"/>
    <col min="4617" max="4858" width="9" style="159"/>
    <col min="4859" max="4859" width="2.6640625" style="159" customWidth="1"/>
    <col min="4860" max="4860" width="39.6640625" style="159" bestFit="1" customWidth="1"/>
    <col min="4861" max="4861" width="4.44140625" style="159" bestFit="1" customWidth="1"/>
    <col min="4862" max="4868" width="7.77734375" style="159" customWidth="1"/>
    <col min="4869" max="4870" width="9" style="159"/>
    <col min="4871" max="4872" width="14" style="159" bestFit="1" customWidth="1"/>
    <col min="4873" max="5114" width="9" style="159"/>
    <col min="5115" max="5115" width="2.6640625" style="159" customWidth="1"/>
    <col min="5116" max="5116" width="39.6640625" style="159" bestFit="1" customWidth="1"/>
    <col min="5117" max="5117" width="4.44140625" style="159" bestFit="1" customWidth="1"/>
    <col min="5118" max="5124" width="7.77734375" style="159" customWidth="1"/>
    <col min="5125" max="5126" width="9" style="159"/>
    <col min="5127" max="5128" width="14" style="159" bestFit="1" customWidth="1"/>
    <col min="5129" max="5370" width="9" style="159"/>
    <col min="5371" max="5371" width="2.6640625" style="159" customWidth="1"/>
    <col min="5372" max="5372" width="39.6640625" style="159" bestFit="1" customWidth="1"/>
    <col min="5373" max="5373" width="4.44140625" style="159" bestFit="1" customWidth="1"/>
    <col min="5374" max="5380" width="7.77734375" style="159" customWidth="1"/>
    <col min="5381" max="5382" width="9" style="159"/>
    <col min="5383" max="5384" width="14" style="159" bestFit="1" customWidth="1"/>
    <col min="5385" max="5626" width="9" style="159"/>
    <col min="5627" max="5627" width="2.6640625" style="159" customWidth="1"/>
    <col min="5628" max="5628" width="39.6640625" style="159" bestFit="1" customWidth="1"/>
    <col min="5629" max="5629" width="4.44140625" style="159" bestFit="1" customWidth="1"/>
    <col min="5630" max="5636" width="7.77734375" style="159" customWidth="1"/>
    <col min="5637" max="5638" width="9" style="159"/>
    <col min="5639" max="5640" width="14" style="159" bestFit="1" customWidth="1"/>
    <col min="5641" max="5882" width="9" style="159"/>
    <col min="5883" max="5883" width="2.6640625" style="159" customWidth="1"/>
    <col min="5884" max="5884" width="39.6640625" style="159" bestFit="1" customWidth="1"/>
    <col min="5885" max="5885" width="4.44140625" style="159" bestFit="1" customWidth="1"/>
    <col min="5886" max="5892" width="7.77734375" style="159" customWidth="1"/>
    <col min="5893" max="5894" width="9" style="159"/>
    <col min="5895" max="5896" width="14" style="159" bestFit="1" customWidth="1"/>
    <col min="5897" max="6138" width="9" style="159"/>
    <col min="6139" max="6139" width="2.6640625" style="159" customWidth="1"/>
    <col min="6140" max="6140" width="39.6640625" style="159" bestFit="1" customWidth="1"/>
    <col min="6141" max="6141" width="4.44140625" style="159" bestFit="1" customWidth="1"/>
    <col min="6142" max="6148" width="7.77734375" style="159" customWidth="1"/>
    <col min="6149" max="6150" width="9" style="159"/>
    <col min="6151" max="6152" width="14" style="159" bestFit="1" customWidth="1"/>
    <col min="6153" max="6394" width="9" style="159"/>
    <col min="6395" max="6395" width="2.6640625" style="159" customWidth="1"/>
    <col min="6396" max="6396" width="39.6640625" style="159" bestFit="1" customWidth="1"/>
    <col min="6397" max="6397" width="4.44140625" style="159" bestFit="1" customWidth="1"/>
    <col min="6398" max="6404" width="7.77734375" style="159" customWidth="1"/>
    <col min="6405" max="6406" width="9" style="159"/>
    <col min="6407" max="6408" width="14" style="159" bestFit="1" customWidth="1"/>
    <col min="6409" max="6650" width="9" style="159"/>
    <col min="6651" max="6651" width="2.6640625" style="159" customWidth="1"/>
    <col min="6652" max="6652" width="39.6640625" style="159" bestFit="1" customWidth="1"/>
    <col min="6653" max="6653" width="4.44140625" style="159" bestFit="1" customWidth="1"/>
    <col min="6654" max="6660" width="7.77734375" style="159" customWidth="1"/>
    <col min="6661" max="6662" width="9" style="159"/>
    <col min="6663" max="6664" width="14" style="159" bestFit="1" customWidth="1"/>
    <col min="6665" max="6906" width="9" style="159"/>
    <col min="6907" max="6907" width="2.6640625" style="159" customWidth="1"/>
    <col min="6908" max="6908" width="39.6640625" style="159" bestFit="1" customWidth="1"/>
    <col min="6909" max="6909" width="4.44140625" style="159" bestFit="1" customWidth="1"/>
    <col min="6910" max="6916" width="7.77734375" style="159" customWidth="1"/>
    <col min="6917" max="6918" width="9" style="159"/>
    <col min="6919" max="6920" width="14" style="159" bestFit="1" customWidth="1"/>
    <col min="6921" max="7162" width="9" style="159"/>
    <col min="7163" max="7163" width="2.6640625" style="159" customWidth="1"/>
    <col min="7164" max="7164" width="39.6640625" style="159" bestFit="1" customWidth="1"/>
    <col min="7165" max="7165" width="4.44140625" style="159" bestFit="1" customWidth="1"/>
    <col min="7166" max="7172" width="7.77734375" style="159" customWidth="1"/>
    <col min="7173" max="7174" width="9" style="159"/>
    <col min="7175" max="7176" width="14" style="159" bestFit="1" customWidth="1"/>
    <col min="7177" max="7418" width="9" style="159"/>
    <col min="7419" max="7419" width="2.6640625" style="159" customWidth="1"/>
    <col min="7420" max="7420" width="39.6640625" style="159" bestFit="1" customWidth="1"/>
    <col min="7421" max="7421" width="4.44140625" style="159" bestFit="1" customWidth="1"/>
    <col min="7422" max="7428" width="7.77734375" style="159" customWidth="1"/>
    <col min="7429" max="7430" width="9" style="159"/>
    <col min="7431" max="7432" width="14" style="159" bestFit="1" customWidth="1"/>
    <col min="7433" max="7674" width="9" style="159"/>
    <col min="7675" max="7675" width="2.6640625" style="159" customWidth="1"/>
    <col min="7676" max="7676" width="39.6640625" style="159" bestFit="1" customWidth="1"/>
    <col min="7677" max="7677" width="4.44140625" style="159" bestFit="1" customWidth="1"/>
    <col min="7678" max="7684" width="7.77734375" style="159" customWidth="1"/>
    <col min="7685" max="7686" width="9" style="159"/>
    <col min="7687" max="7688" width="14" style="159" bestFit="1" customWidth="1"/>
    <col min="7689" max="7930" width="9" style="159"/>
    <col min="7931" max="7931" width="2.6640625" style="159" customWidth="1"/>
    <col min="7932" max="7932" width="39.6640625" style="159" bestFit="1" customWidth="1"/>
    <col min="7933" max="7933" width="4.44140625" style="159" bestFit="1" customWidth="1"/>
    <col min="7934" max="7940" width="7.77734375" style="159" customWidth="1"/>
    <col min="7941" max="7942" width="9" style="159"/>
    <col min="7943" max="7944" width="14" style="159" bestFit="1" customWidth="1"/>
    <col min="7945" max="8186" width="9" style="159"/>
    <col min="8187" max="8187" width="2.6640625" style="159" customWidth="1"/>
    <col min="8188" max="8188" width="39.6640625" style="159" bestFit="1" customWidth="1"/>
    <col min="8189" max="8189" width="4.44140625" style="159" bestFit="1" customWidth="1"/>
    <col min="8190" max="8196" width="7.77734375" style="159" customWidth="1"/>
    <col min="8197" max="8198" width="9" style="159"/>
    <col min="8199" max="8200" width="14" style="159" bestFit="1" customWidth="1"/>
    <col min="8201" max="8442" width="9" style="159"/>
    <col min="8443" max="8443" width="2.6640625" style="159" customWidth="1"/>
    <col min="8444" max="8444" width="39.6640625" style="159" bestFit="1" customWidth="1"/>
    <col min="8445" max="8445" width="4.44140625" style="159" bestFit="1" customWidth="1"/>
    <col min="8446" max="8452" width="7.77734375" style="159" customWidth="1"/>
    <col min="8453" max="8454" width="9" style="159"/>
    <col min="8455" max="8456" width="14" style="159" bestFit="1" customWidth="1"/>
    <col min="8457" max="8698" width="9" style="159"/>
    <col min="8699" max="8699" width="2.6640625" style="159" customWidth="1"/>
    <col min="8700" max="8700" width="39.6640625" style="159" bestFit="1" customWidth="1"/>
    <col min="8701" max="8701" width="4.44140625" style="159" bestFit="1" customWidth="1"/>
    <col min="8702" max="8708" width="7.77734375" style="159" customWidth="1"/>
    <col min="8709" max="8710" width="9" style="159"/>
    <col min="8711" max="8712" width="14" style="159" bestFit="1" customWidth="1"/>
    <col min="8713" max="8954" width="9" style="159"/>
    <col min="8955" max="8955" width="2.6640625" style="159" customWidth="1"/>
    <col min="8956" max="8956" width="39.6640625" style="159" bestFit="1" customWidth="1"/>
    <col min="8957" max="8957" width="4.44140625" style="159" bestFit="1" customWidth="1"/>
    <col min="8958" max="8964" width="7.77734375" style="159" customWidth="1"/>
    <col min="8965" max="8966" width="9" style="159"/>
    <col min="8967" max="8968" width="14" style="159" bestFit="1" customWidth="1"/>
    <col min="8969" max="9210" width="9" style="159"/>
    <col min="9211" max="9211" width="2.6640625" style="159" customWidth="1"/>
    <col min="9212" max="9212" width="39.6640625" style="159" bestFit="1" customWidth="1"/>
    <col min="9213" max="9213" width="4.44140625" style="159" bestFit="1" customWidth="1"/>
    <col min="9214" max="9220" width="7.77734375" style="159" customWidth="1"/>
    <col min="9221" max="9222" width="9" style="159"/>
    <col min="9223" max="9224" width="14" style="159" bestFit="1" customWidth="1"/>
    <col min="9225" max="9466" width="9" style="159"/>
    <col min="9467" max="9467" width="2.6640625" style="159" customWidth="1"/>
    <col min="9468" max="9468" width="39.6640625" style="159" bestFit="1" customWidth="1"/>
    <col min="9469" max="9469" width="4.44140625" style="159" bestFit="1" customWidth="1"/>
    <col min="9470" max="9476" width="7.77734375" style="159" customWidth="1"/>
    <col min="9477" max="9478" width="9" style="159"/>
    <col min="9479" max="9480" width="14" style="159" bestFit="1" customWidth="1"/>
    <col min="9481" max="9722" width="9" style="159"/>
    <col min="9723" max="9723" width="2.6640625" style="159" customWidth="1"/>
    <col min="9724" max="9724" width="39.6640625" style="159" bestFit="1" customWidth="1"/>
    <col min="9725" max="9725" width="4.44140625" style="159" bestFit="1" customWidth="1"/>
    <col min="9726" max="9732" width="7.77734375" style="159" customWidth="1"/>
    <col min="9733" max="9734" width="9" style="159"/>
    <col min="9735" max="9736" width="14" style="159" bestFit="1" customWidth="1"/>
    <col min="9737" max="9978" width="9" style="159"/>
    <col min="9979" max="9979" width="2.6640625" style="159" customWidth="1"/>
    <col min="9980" max="9980" width="39.6640625" style="159" bestFit="1" customWidth="1"/>
    <col min="9981" max="9981" width="4.44140625" style="159" bestFit="1" customWidth="1"/>
    <col min="9982" max="9988" width="7.77734375" style="159" customWidth="1"/>
    <col min="9989" max="9990" width="9" style="159"/>
    <col min="9991" max="9992" width="14" style="159" bestFit="1" customWidth="1"/>
    <col min="9993" max="10234" width="9" style="159"/>
    <col min="10235" max="10235" width="2.6640625" style="159" customWidth="1"/>
    <col min="10236" max="10236" width="39.6640625" style="159" bestFit="1" customWidth="1"/>
    <col min="10237" max="10237" width="4.44140625" style="159" bestFit="1" customWidth="1"/>
    <col min="10238" max="10244" width="7.77734375" style="159" customWidth="1"/>
    <col min="10245" max="10246" width="9" style="159"/>
    <col min="10247" max="10248" width="14" style="159" bestFit="1" customWidth="1"/>
    <col min="10249" max="10490" width="9" style="159"/>
    <col min="10491" max="10491" width="2.6640625" style="159" customWidth="1"/>
    <col min="10492" max="10492" width="39.6640625" style="159" bestFit="1" customWidth="1"/>
    <col min="10493" max="10493" width="4.44140625" style="159" bestFit="1" customWidth="1"/>
    <col min="10494" max="10500" width="7.77734375" style="159" customWidth="1"/>
    <col min="10501" max="10502" width="9" style="159"/>
    <col min="10503" max="10504" width="14" style="159" bestFit="1" customWidth="1"/>
    <col min="10505" max="10746" width="9" style="159"/>
    <col min="10747" max="10747" width="2.6640625" style="159" customWidth="1"/>
    <col min="10748" max="10748" width="39.6640625" style="159" bestFit="1" customWidth="1"/>
    <col min="10749" max="10749" width="4.44140625" style="159" bestFit="1" customWidth="1"/>
    <col min="10750" max="10756" width="7.77734375" style="159" customWidth="1"/>
    <col min="10757" max="10758" width="9" style="159"/>
    <col min="10759" max="10760" width="14" style="159" bestFit="1" customWidth="1"/>
    <col min="10761" max="11002" width="9" style="159"/>
    <col min="11003" max="11003" width="2.6640625" style="159" customWidth="1"/>
    <col min="11004" max="11004" width="39.6640625" style="159" bestFit="1" customWidth="1"/>
    <col min="11005" max="11005" width="4.44140625" style="159" bestFit="1" customWidth="1"/>
    <col min="11006" max="11012" width="7.77734375" style="159" customWidth="1"/>
    <col min="11013" max="11014" width="9" style="159"/>
    <col min="11015" max="11016" width="14" style="159" bestFit="1" customWidth="1"/>
    <col min="11017" max="11258" width="9" style="159"/>
    <col min="11259" max="11259" width="2.6640625" style="159" customWidth="1"/>
    <col min="11260" max="11260" width="39.6640625" style="159" bestFit="1" customWidth="1"/>
    <col min="11261" max="11261" width="4.44140625" style="159" bestFit="1" customWidth="1"/>
    <col min="11262" max="11268" width="7.77734375" style="159" customWidth="1"/>
    <col min="11269" max="11270" width="9" style="159"/>
    <col min="11271" max="11272" width="14" style="159" bestFit="1" customWidth="1"/>
    <col min="11273" max="11514" width="9" style="159"/>
    <col min="11515" max="11515" width="2.6640625" style="159" customWidth="1"/>
    <col min="11516" max="11516" width="39.6640625" style="159" bestFit="1" customWidth="1"/>
    <col min="11517" max="11517" width="4.44140625" style="159" bestFit="1" customWidth="1"/>
    <col min="11518" max="11524" width="7.77734375" style="159" customWidth="1"/>
    <col min="11525" max="11526" width="9" style="159"/>
    <col min="11527" max="11528" width="14" style="159" bestFit="1" customWidth="1"/>
    <col min="11529" max="11770" width="9" style="159"/>
    <col min="11771" max="11771" width="2.6640625" style="159" customWidth="1"/>
    <col min="11772" max="11772" width="39.6640625" style="159" bestFit="1" customWidth="1"/>
    <col min="11773" max="11773" width="4.44140625" style="159" bestFit="1" customWidth="1"/>
    <col min="11774" max="11780" width="7.77734375" style="159" customWidth="1"/>
    <col min="11781" max="11782" width="9" style="159"/>
    <col min="11783" max="11784" width="14" style="159" bestFit="1" customWidth="1"/>
    <col min="11785" max="12026" width="9" style="159"/>
    <col min="12027" max="12027" width="2.6640625" style="159" customWidth="1"/>
    <col min="12028" max="12028" width="39.6640625" style="159" bestFit="1" customWidth="1"/>
    <col min="12029" max="12029" width="4.44140625" style="159" bestFit="1" customWidth="1"/>
    <col min="12030" max="12036" width="7.77734375" style="159" customWidth="1"/>
    <col min="12037" max="12038" width="9" style="159"/>
    <col min="12039" max="12040" width="14" style="159" bestFit="1" customWidth="1"/>
    <col min="12041" max="12282" width="9" style="159"/>
    <col min="12283" max="12283" width="2.6640625" style="159" customWidth="1"/>
    <col min="12284" max="12284" width="39.6640625" style="159" bestFit="1" customWidth="1"/>
    <col min="12285" max="12285" width="4.44140625" style="159" bestFit="1" customWidth="1"/>
    <col min="12286" max="12292" width="7.77734375" style="159" customWidth="1"/>
    <col min="12293" max="12294" width="9" style="159"/>
    <col min="12295" max="12296" width="14" style="159" bestFit="1" customWidth="1"/>
    <col min="12297" max="12538" width="9" style="159"/>
    <col min="12539" max="12539" width="2.6640625" style="159" customWidth="1"/>
    <col min="12540" max="12540" width="39.6640625" style="159" bestFit="1" customWidth="1"/>
    <col min="12541" max="12541" width="4.44140625" style="159" bestFit="1" customWidth="1"/>
    <col min="12542" max="12548" width="7.77734375" style="159" customWidth="1"/>
    <col min="12549" max="12550" width="9" style="159"/>
    <col min="12551" max="12552" width="14" style="159" bestFit="1" customWidth="1"/>
    <col min="12553" max="12794" width="9" style="159"/>
    <col min="12795" max="12795" width="2.6640625" style="159" customWidth="1"/>
    <col min="12796" max="12796" width="39.6640625" style="159" bestFit="1" customWidth="1"/>
    <col min="12797" max="12797" width="4.44140625" style="159" bestFit="1" customWidth="1"/>
    <col min="12798" max="12804" width="7.77734375" style="159" customWidth="1"/>
    <col min="12805" max="12806" width="9" style="159"/>
    <col min="12807" max="12808" width="14" style="159" bestFit="1" customWidth="1"/>
    <col min="12809" max="13050" width="9" style="159"/>
    <col min="13051" max="13051" width="2.6640625" style="159" customWidth="1"/>
    <col min="13052" max="13052" width="39.6640625" style="159" bestFit="1" customWidth="1"/>
    <col min="13053" max="13053" width="4.44140625" style="159" bestFit="1" customWidth="1"/>
    <col min="13054" max="13060" width="7.77734375" style="159" customWidth="1"/>
    <col min="13061" max="13062" width="9" style="159"/>
    <col min="13063" max="13064" width="14" style="159" bestFit="1" customWidth="1"/>
    <col min="13065" max="13306" width="9" style="159"/>
    <col min="13307" max="13307" width="2.6640625" style="159" customWidth="1"/>
    <col min="13308" max="13308" width="39.6640625" style="159" bestFit="1" customWidth="1"/>
    <col min="13309" max="13309" width="4.44140625" style="159" bestFit="1" customWidth="1"/>
    <col min="13310" max="13316" width="7.77734375" style="159" customWidth="1"/>
    <col min="13317" max="13318" width="9" style="159"/>
    <col min="13319" max="13320" width="14" style="159" bestFit="1" customWidth="1"/>
    <col min="13321" max="13562" width="9" style="159"/>
    <col min="13563" max="13563" width="2.6640625" style="159" customWidth="1"/>
    <col min="13564" max="13564" width="39.6640625" style="159" bestFit="1" customWidth="1"/>
    <col min="13565" max="13565" width="4.44140625" style="159" bestFit="1" customWidth="1"/>
    <col min="13566" max="13572" width="7.77734375" style="159" customWidth="1"/>
    <col min="13573" max="13574" width="9" style="159"/>
    <col min="13575" max="13576" width="14" style="159" bestFit="1" customWidth="1"/>
    <col min="13577" max="13818" width="9" style="159"/>
    <col min="13819" max="13819" width="2.6640625" style="159" customWidth="1"/>
    <col min="13820" max="13820" width="39.6640625" style="159" bestFit="1" customWidth="1"/>
    <col min="13821" max="13821" width="4.44140625" style="159" bestFit="1" customWidth="1"/>
    <col min="13822" max="13828" width="7.77734375" style="159" customWidth="1"/>
    <col min="13829" max="13830" width="9" style="159"/>
    <col min="13831" max="13832" width="14" style="159" bestFit="1" customWidth="1"/>
    <col min="13833" max="14074" width="9" style="159"/>
    <col min="14075" max="14075" width="2.6640625" style="159" customWidth="1"/>
    <col min="14076" max="14076" width="39.6640625" style="159" bestFit="1" customWidth="1"/>
    <col min="14077" max="14077" width="4.44140625" style="159" bestFit="1" customWidth="1"/>
    <col min="14078" max="14084" width="7.77734375" style="159" customWidth="1"/>
    <col min="14085" max="14086" width="9" style="159"/>
    <col min="14087" max="14088" width="14" style="159" bestFit="1" customWidth="1"/>
    <col min="14089" max="14330" width="9" style="159"/>
    <col min="14331" max="14331" width="2.6640625" style="159" customWidth="1"/>
    <col min="14332" max="14332" width="39.6640625" style="159" bestFit="1" customWidth="1"/>
    <col min="14333" max="14333" width="4.44140625" style="159" bestFit="1" customWidth="1"/>
    <col min="14334" max="14340" width="7.77734375" style="159" customWidth="1"/>
    <col min="14341" max="14342" width="9" style="159"/>
    <col min="14343" max="14344" width="14" style="159" bestFit="1" customWidth="1"/>
    <col min="14345" max="14586" width="9" style="159"/>
    <col min="14587" max="14587" width="2.6640625" style="159" customWidth="1"/>
    <col min="14588" max="14588" width="39.6640625" style="159" bestFit="1" customWidth="1"/>
    <col min="14589" max="14589" width="4.44140625" style="159" bestFit="1" customWidth="1"/>
    <col min="14590" max="14596" width="7.77734375" style="159" customWidth="1"/>
    <col min="14597" max="14598" width="9" style="159"/>
    <col min="14599" max="14600" width="14" style="159" bestFit="1" customWidth="1"/>
    <col min="14601" max="14842" width="9" style="159"/>
    <col min="14843" max="14843" width="2.6640625" style="159" customWidth="1"/>
    <col min="14844" max="14844" width="39.6640625" style="159" bestFit="1" customWidth="1"/>
    <col min="14845" max="14845" width="4.44140625" style="159" bestFit="1" customWidth="1"/>
    <col min="14846" max="14852" width="7.77734375" style="159" customWidth="1"/>
    <col min="14853" max="14854" width="9" style="159"/>
    <col min="14855" max="14856" width="14" style="159" bestFit="1" customWidth="1"/>
    <col min="14857" max="15098" width="9" style="159"/>
    <col min="15099" max="15099" width="2.6640625" style="159" customWidth="1"/>
    <col min="15100" max="15100" width="39.6640625" style="159" bestFit="1" customWidth="1"/>
    <col min="15101" max="15101" width="4.44140625" style="159" bestFit="1" customWidth="1"/>
    <col min="15102" max="15108" width="7.77734375" style="159" customWidth="1"/>
    <col min="15109" max="15110" width="9" style="159"/>
    <col min="15111" max="15112" width="14" style="159" bestFit="1" customWidth="1"/>
    <col min="15113" max="15354" width="9" style="159"/>
    <col min="15355" max="15355" width="2.6640625" style="159" customWidth="1"/>
    <col min="15356" max="15356" width="39.6640625" style="159" bestFit="1" customWidth="1"/>
    <col min="15357" max="15357" width="4.44140625" style="159" bestFit="1" customWidth="1"/>
    <col min="15358" max="15364" width="7.77734375" style="159" customWidth="1"/>
    <col min="15365" max="15366" width="9" style="159"/>
    <col min="15367" max="15368" width="14" style="159" bestFit="1" customWidth="1"/>
    <col min="15369" max="15610" width="9" style="159"/>
    <col min="15611" max="15611" width="2.6640625" style="159" customWidth="1"/>
    <col min="15612" max="15612" width="39.6640625" style="159" bestFit="1" customWidth="1"/>
    <col min="15613" max="15613" width="4.44140625" style="159" bestFit="1" customWidth="1"/>
    <col min="15614" max="15620" width="7.77734375" style="159" customWidth="1"/>
    <col min="15621" max="15622" width="9" style="159"/>
    <col min="15623" max="15624" width="14" style="159" bestFit="1" customWidth="1"/>
    <col min="15625" max="15866" width="9" style="159"/>
    <col min="15867" max="15867" width="2.6640625" style="159" customWidth="1"/>
    <col min="15868" max="15868" width="39.6640625" style="159" bestFit="1" customWidth="1"/>
    <col min="15869" max="15869" width="4.44140625" style="159" bestFit="1" customWidth="1"/>
    <col min="15870" max="15876" width="7.77734375" style="159" customWidth="1"/>
    <col min="15877" max="15878" width="9" style="159"/>
    <col min="15879" max="15880" width="14" style="159" bestFit="1" customWidth="1"/>
    <col min="15881" max="16122" width="9" style="159"/>
    <col min="16123" max="16123" width="2.6640625" style="159" customWidth="1"/>
    <col min="16124" max="16124" width="39.6640625" style="159" bestFit="1" customWidth="1"/>
    <col min="16125" max="16125" width="4.44140625" style="159" bestFit="1" customWidth="1"/>
    <col min="16126" max="16132" width="7.77734375" style="159" customWidth="1"/>
    <col min="16133" max="16134" width="9" style="159"/>
    <col min="16135" max="16136" width="14" style="159" bestFit="1" customWidth="1"/>
    <col min="16137" max="16384" width="9" style="159"/>
  </cols>
  <sheetData>
    <row r="1" spans="1:10" ht="7.5" customHeight="1" x14ac:dyDescent="0.2">
      <c r="B1" s="155"/>
      <c r="C1" s="156"/>
      <c r="D1" s="157"/>
      <c r="E1" s="158"/>
      <c r="F1" s="158"/>
      <c r="G1" s="158"/>
      <c r="H1" s="158"/>
    </row>
    <row r="2" spans="1:10" ht="19.2" x14ac:dyDescent="0.2">
      <c r="B2" s="428"/>
      <c r="D2" s="1160"/>
      <c r="E2" s="1160"/>
      <c r="F2" s="1161"/>
      <c r="G2" s="1161"/>
      <c r="H2" s="1161"/>
      <c r="I2" s="1161"/>
      <c r="J2" s="429"/>
    </row>
    <row r="3" spans="1:10" ht="19.2" x14ac:dyDescent="0.2">
      <c r="B3" s="428" t="s">
        <v>402</v>
      </c>
      <c r="D3" s="1148" t="s">
        <v>476</v>
      </c>
      <c r="E3" s="1169"/>
      <c r="F3" s="1170" t="str">
        <f>IF('法人入力シート（要入力）'!E4="","",'法人入力シート（要入力）'!E4)</f>
        <v/>
      </c>
      <c r="G3" s="1171"/>
      <c r="H3" s="1171"/>
      <c r="I3" s="1172"/>
      <c r="J3" s="429"/>
    </row>
    <row r="4" spans="1:10" ht="19.2" x14ac:dyDescent="0.2">
      <c r="B4" s="863" t="s">
        <v>974</v>
      </c>
      <c r="D4" s="1162" t="s">
        <v>401</v>
      </c>
      <c r="E4" s="1162"/>
      <c r="F4" s="1163"/>
      <c r="G4" s="1164"/>
      <c r="H4" s="1164"/>
      <c r="I4" s="1165"/>
      <c r="J4" s="427"/>
    </row>
    <row r="5" spans="1:10" ht="16.2" x14ac:dyDescent="0.2">
      <c r="B5" s="165" t="s">
        <v>589</v>
      </c>
      <c r="D5" s="1162" t="s">
        <v>372</v>
      </c>
      <c r="E5" s="1162"/>
      <c r="F5" s="1166"/>
      <c r="G5" s="1167"/>
      <c r="H5" s="1167"/>
      <c r="I5" s="1168"/>
      <c r="J5" s="426"/>
    </row>
    <row r="6" spans="1:10" ht="16.2" x14ac:dyDescent="0.2">
      <c r="B6" s="165" t="s">
        <v>973</v>
      </c>
      <c r="D6" s="1162" t="s">
        <v>845</v>
      </c>
      <c r="E6" s="1162"/>
      <c r="F6" s="1166"/>
      <c r="G6" s="1167"/>
      <c r="H6" s="1167"/>
      <c r="I6" s="1168"/>
      <c r="J6" s="426"/>
    </row>
    <row r="7" spans="1:10" ht="16.2" x14ac:dyDescent="0.2">
      <c r="B7" s="165"/>
      <c r="D7" s="1176" t="s">
        <v>975</v>
      </c>
      <c r="E7" s="1177"/>
      <c r="F7" s="1177"/>
      <c r="G7" s="1177"/>
      <c r="H7" s="1177"/>
      <c r="I7" s="1177"/>
      <c r="J7" s="426"/>
    </row>
    <row r="8" spans="1:10" x14ac:dyDescent="0.2">
      <c r="B8" s="155"/>
      <c r="C8" s="156"/>
      <c r="D8" s="157"/>
      <c r="E8" s="158"/>
      <c r="F8" s="158"/>
      <c r="G8" s="158"/>
      <c r="H8" s="158"/>
    </row>
    <row r="9" spans="1:10" ht="13.8" thickBot="1" x14ac:dyDescent="0.25">
      <c r="B9" s="167" t="s">
        <v>400</v>
      </c>
      <c r="C9" s="156"/>
      <c r="D9" s="157"/>
      <c r="E9" s="158"/>
      <c r="F9" s="168"/>
      <c r="G9" s="168"/>
      <c r="H9" s="169" t="s">
        <v>289</v>
      </c>
    </row>
    <row r="10" spans="1:10" ht="13.8" thickBot="1" x14ac:dyDescent="0.25">
      <c r="B10" s="170"/>
      <c r="C10" s="171" t="s">
        <v>232</v>
      </c>
      <c r="D10" s="1036">
        <f>'法人入力シート（要入力）'!$D$11</f>
        <v>2018</v>
      </c>
      <c r="E10" s="1036">
        <f>D10+1</f>
        <v>2019</v>
      </c>
      <c r="F10" s="1036">
        <f t="shared" ref="F10:H10" si="0">E10+1</f>
        <v>2020</v>
      </c>
      <c r="G10" s="1036">
        <f t="shared" si="0"/>
        <v>2021</v>
      </c>
      <c r="H10" s="1037">
        <f t="shared" si="0"/>
        <v>2022</v>
      </c>
    </row>
    <row r="11" spans="1:10" x14ac:dyDescent="0.2">
      <c r="B11" s="172" t="s">
        <v>279</v>
      </c>
      <c r="C11" s="173"/>
      <c r="D11" s="173"/>
      <c r="E11" s="173"/>
      <c r="F11" s="173"/>
      <c r="G11" s="173"/>
      <c r="H11" s="174"/>
    </row>
    <row r="12" spans="1:10" x14ac:dyDescent="0.2">
      <c r="B12" s="175" t="s">
        <v>430</v>
      </c>
      <c r="C12" s="176"/>
      <c r="D12" s="979"/>
      <c r="E12" s="979"/>
      <c r="F12" s="979"/>
      <c r="G12" s="979"/>
      <c r="H12" s="980"/>
    </row>
    <row r="13" spans="1:10" x14ac:dyDescent="0.2">
      <c r="A13" s="159" t="s">
        <v>246</v>
      </c>
      <c r="B13" s="175" t="s">
        <v>431</v>
      </c>
      <c r="C13" s="176"/>
      <c r="D13" s="979"/>
      <c r="E13" s="979"/>
      <c r="F13" s="979"/>
      <c r="G13" s="979"/>
      <c r="H13" s="980"/>
    </row>
    <row r="14" spans="1:10" x14ac:dyDescent="0.2">
      <c r="B14" s="179" t="s">
        <v>280</v>
      </c>
      <c r="C14" s="180"/>
      <c r="D14" s="180"/>
      <c r="E14" s="966"/>
      <c r="F14" s="966"/>
      <c r="G14" s="966"/>
      <c r="H14" s="425"/>
    </row>
    <row r="15" spans="1:10" x14ac:dyDescent="0.2">
      <c r="B15" s="175" t="s">
        <v>398</v>
      </c>
      <c r="C15" s="176" t="s">
        <v>235</v>
      </c>
      <c r="D15" s="979"/>
      <c r="E15" s="979"/>
      <c r="F15" s="979"/>
      <c r="G15" s="979"/>
      <c r="H15" s="980"/>
    </row>
    <row r="16" spans="1:10" x14ac:dyDescent="0.2">
      <c r="B16" s="175" t="s">
        <v>432</v>
      </c>
      <c r="C16" s="182"/>
      <c r="D16" s="979"/>
      <c r="E16" s="979"/>
      <c r="F16" s="979"/>
      <c r="G16" s="979"/>
      <c r="H16" s="980"/>
    </row>
    <row r="17" spans="1:10" x14ac:dyDescent="0.2">
      <c r="B17" s="177" t="s">
        <v>433</v>
      </c>
      <c r="C17" s="178"/>
      <c r="D17" s="979"/>
      <c r="E17" s="979"/>
      <c r="F17" s="979"/>
      <c r="G17" s="979"/>
      <c r="H17" s="981"/>
    </row>
    <row r="18" spans="1:10" x14ac:dyDescent="0.2">
      <c r="B18" s="183" t="s">
        <v>1249</v>
      </c>
      <c r="C18" s="184" t="s">
        <v>397</v>
      </c>
      <c r="D18" s="185">
        <f t="shared" ref="D18:G18" si="1">D12+D13</f>
        <v>0</v>
      </c>
      <c r="E18" s="185">
        <f t="shared" si="1"/>
        <v>0</v>
      </c>
      <c r="F18" s="185">
        <f t="shared" si="1"/>
        <v>0</v>
      </c>
      <c r="G18" s="185">
        <f t="shared" si="1"/>
        <v>0</v>
      </c>
      <c r="H18" s="186">
        <f>H12+H13</f>
        <v>0</v>
      </c>
    </row>
    <row r="19" spans="1:10" x14ac:dyDescent="0.2">
      <c r="B19" s="218" t="s">
        <v>425</v>
      </c>
      <c r="C19" s="583" t="s">
        <v>396</v>
      </c>
      <c r="D19" s="584">
        <f t="shared" ref="D19:G19" si="2">D16+D17</f>
        <v>0</v>
      </c>
      <c r="E19" s="584">
        <f t="shared" si="2"/>
        <v>0</v>
      </c>
      <c r="F19" s="584">
        <f t="shared" si="2"/>
        <v>0</v>
      </c>
      <c r="G19" s="584">
        <f t="shared" si="2"/>
        <v>0</v>
      </c>
      <c r="H19" s="585">
        <f>H16+H17</f>
        <v>0</v>
      </c>
    </row>
    <row r="20" spans="1:10" ht="14.25" customHeight="1" thickBot="1" x14ac:dyDescent="0.25">
      <c r="B20" s="187" t="s">
        <v>566</v>
      </c>
      <c r="C20" s="188" t="s">
        <v>687</v>
      </c>
      <c r="D20" s="586">
        <f t="shared" ref="D20:G20" si="3">D18-D19</f>
        <v>0</v>
      </c>
      <c r="E20" s="586">
        <f t="shared" si="3"/>
        <v>0</v>
      </c>
      <c r="F20" s="586">
        <f t="shared" si="3"/>
        <v>0</v>
      </c>
      <c r="G20" s="586">
        <f t="shared" si="3"/>
        <v>0</v>
      </c>
      <c r="H20" s="587">
        <f>H18-H19</f>
        <v>0</v>
      </c>
    </row>
    <row r="21" spans="1:10" ht="13.8" thickBot="1" x14ac:dyDescent="0.25">
      <c r="B21" s="167" t="s">
        <v>395</v>
      </c>
      <c r="C21" s="159"/>
      <c r="D21" s="159"/>
      <c r="E21" s="159"/>
      <c r="F21" s="159"/>
      <c r="G21" s="159"/>
      <c r="H21" s="169" t="s">
        <v>289</v>
      </c>
    </row>
    <row r="22" spans="1:10" ht="13.8" thickBot="1" x14ac:dyDescent="0.25">
      <c r="B22" s="192"/>
      <c r="C22" s="171" t="s">
        <v>232</v>
      </c>
      <c r="D22" s="1036">
        <f>$D$10</f>
        <v>2018</v>
      </c>
      <c r="E22" s="1036">
        <f>D$22+1</f>
        <v>2019</v>
      </c>
      <c r="F22" s="1036">
        <f t="shared" ref="F22:H22" si="4">E$22+1</f>
        <v>2020</v>
      </c>
      <c r="G22" s="1036">
        <f t="shared" si="4"/>
        <v>2021</v>
      </c>
      <c r="H22" s="1037">
        <f t="shared" si="4"/>
        <v>2022</v>
      </c>
    </row>
    <row r="23" spans="1:10" x14ac:dyDescent="0.2">
      <c r="B23" s="172" t="s">
        <v>236</v>
      </c>
      <c r="C23" s="173"/>
      <c r="D23" s="173"/>
      <c r="E23" s="173"/>
      <c r="F23" s="173"/>
      <c r="G23" s="173"/>
      <c r="H23" s="174"/>
    </row>
    <row r="24" spans="1:10" x14ac:dyDescent="0.2">
      <c r="B24" s="175" t="s">
        <v>399</v>
      </c>
      <c r="C24" s="176" t="s">
        <v>522</v>
      </c>
      <c r="D24" s="979"/>
      <c r="E24" s="979"/>
      <c r="F24" s="979"/>
      <c r="G24" s="979"/>
      <c r="H24" s="980"/>
    </row>
    <row r="25" spans="1:10" x14ac:dyDescent="0.2">
      <c r="B25" s="179" t="s">
        <v>239</v>
      </c>
      <c r="C25" s="180"/>
      <c r="D25" s="180"/>
      <c r="E25" s="180"/>
      <c r="F25" s="180"/>
      <c r="G25" s="180"/>
      <c r="H25" s="181"/>
    </row>
    <row r="26" spans="1:10" x14ac:dyDescent="0.2">
      <c r="B26" s="424" t="s">
        <v>428</v>
      </c>
      <c r="C26" s="416" t="s">
        <v>1258</v>
      </c>
      <c r="D26" s="979"/>
      <c r="E26" s="979"/>
      <c r="F26" s="979"/>
      <c r="G26" s="979"/>
      <c r="H26" s="980"/>
    </row>
    <row r="27" spans="1:10" x14ac:dyDescent="0.2">
      <c r="B27" s="424" t="s">
        <v>1248</v>
      </c>
      <c r="C27" s="416" t="s">
        <v>514</v>
      </c>
      <c r="D27" s="979"/>
      <c r="E27" s="979"/>
      <c r="F27" s="979"/>
      <c r="G27" s="979"/>
      <c r="H27" s="980"/>
    </row>
    <row r="28" spans="1:10" ht="13.8" thickBot="1" x14ac:dyDescent="0.25">
      <c r="B28" s="607" t="s">
        <v>429</v>
      </c>
      <c r="C28" s="608" t="s">
        <v>1259</v>
      </c>
      <c r="D28" s="994"/>
      <c r="E28" s="994"/>
      <c r="F28" s="994"/>
      <c r="G28" s="994"/>
      <c r="H28" s="995"/>
    </row>
    <row r="29" spans="1:10" x14ac:dyDescent="0.2">
      <c r="B29" s="423"/>
      <c r="C29" s="422"/>
      <c r="D29" s="421"/>
      <c r="E29" s="594"/>
      <c r="F29" s="594"/>
      <c r="G29" s="594"/>
      <c r="H29" s="594"/>
      <c r="I29" s="415"/>
    </row>
    <row r="30" spans="1:10" ht="13.8" thickBot="1" x14ac:dyDescent="0.25">
      <c r="A30" s="159" t="s">
        <v>246</v>
      </c>
      <c r="B30" s="167" t="s">
        <v>394</v>
      </c>
      <c r="C30" s="420"/>
      <c r="D30" s="420"/>
      <c r="E30" s="420"/>
      <c r="F30" s="420"/>
      <c r="G30" s="420"/>
      <c r="H30" s="419" t="s">
        <v>289</v>
      </c>
      <c r="I30" s="415"/>
    </row>
    <row r="31" spans="1:10" ht="13.8" thickBot="1" x14ac:dyDescent="0.25">
      <c r="B31" s="418"/>
      <c r="C31" s="171" t="s">
        <v>232</v>
      </c>
      <c r="D31" s="1036">
        <f>$D$10</f>
        <v>2018</v>
      </c>
      <c r="E31" s="1036">
        <f>D$22+1</f>
        <v>2019</v>
      </c>
      <c r="F31" s="1036">
        <f t="shared" ref="F31:H31" si="5">E$22+1</f>
        <v>2020</v>
      </c>
      <c r="G31" s="1036">
        <f t="shared" si="5"/>
        <v>2021</v>
      </c>
      <c r="H31" s="1037">
        <f t="shared" si="5"/>
        <v>2022</v>
      </c>
      <c r="I31" s="415"/>
    </row>
    <row r="32" spans="1:10" x14ac:dyDescent="0.2">
      <c r="B32" s="417" t="s">
        <v>393</v>
      </c>
      <c r="C32" s="416" t="s">
        <v>392</v>
      </c>
      <c r="D32" s="609"/>
      <c r="E32" s="609"/>
      <c r="F32" s="609"/>
      <c r="G32" s="982"/>
      <c r="H32" s="983"/>
      <c r="I32" s="415"/>
      <c r="J32" s="415"/>
    </row>
    <row r="33" spans="2:10" x14ac:dyDescent="0.2">
      <c r="B33" s="175" t="s">
        <v>391</v>
      </c>
      <c r="C33" s="176"/>
      <c r="D33" s="609"/>
      <c r="E33" s="609"/>
      <c r="F33" s="609"/>
      <c r="G33" s="982"/>
      <c r="H33" s="980"/>
      <c r="I33" s="415"/>
      <c r="J33" s="415"/>
    </row>
    <row r="34" spans="2:10" x14ac:dyDescent="0.2">
      <c r="B34" s="175" t="s">
        <v>390</v>
      </c>
      <c r="C34" s="176" t="s">
        <v>389</v>
      </c>
      <c r="D34" s="609"/>
      <c r="E34" s="609"/>
      <c r="F34" s="609"/>
      <c r="G34" s="982"/>
      <c r="H34" s="980"/>
      <c r="I34" s="415"/>
      <c r="J34" s="414"/>
    </row>
    <row r="35" spans="2:10" x14ac:dyDescent="0.2">
      <c r="B35" s="175" t="s">
        <v>388</v>
      </c>
      <c r="C35" s="176"/>
      <c r="D35" s="609"/>
      <c r="E35" s="609"/>
      <c r="F35" s="609"/>
      <c r="G35" s="982"/>
      <c r="H35" s="980"/>
      <c r="J35" s="413"/>
    </row>
    <row r="36" spans="2:10" x14ac:dyDescent="0.2">
      <c r="B36" s="412" t="s">
        <v>387</v>
      </c>
      <c r="C36" s="176"/>
      <c r="D36" s="609"/>
      <c r="E36" s="609"/>
      <c r="F36" s="609"/>
      <c r="G36" s="609"/>
      <c r="H36" s="998"/>
      <c r="I36" s="999"/>
      <c r="J36" s="411"/>
    </row>
    <row r="37" spans="2:10" x14ac:dyDescent="0.2">
      <c r="B37" s="177" t="s">
        <v>386</v>
      </c>
      <c r="C37" s="178"/>
      <c r="D37" s="610"/>
      <c r="E37" s="610"/>
      <c r="F37" s="610"/>
      <c r="G37" s="984"/>
      <c r="H37" s="985"/>
      <c r="J37" s="411"/>
    </row>
    <row r="38" spans="2:10" ht="13.8" thickBot="1" x14ac:dyDescent="0.25">
      <c r="B38" s="593" t="s">
        <v>568</v>
      </c>
      <c r="C38" s="590"/>
      <c r="D38" s="591">
        <f>SUM(D32:D37)</f>
        <v>0</v>
      </c>
      <c r="E38" s="591">
        <f>SUM(E32:E37)</f>
        <v>0</v>
      </c>
      <c r="F38" s="591">
        <f>SUM(F32:F37)</f>
        <v>0</v>
      </c>
      <c r="G38" s="591">
        <f>SUM(G32:G37)</f>
        <v>0</v>
      </c>
      <c r="H38" s="592">
        <f>SUM(H32:H37)</f>
        <v>0</v>
      </c>
      <c r="J38" s="411"/>
    </row>
    <row r="39" spans="2:10" x14ac:dyDescent="0.2">
      <c r="J39" s="411"/>
    </row>
    <row r="40" spans="2:10" ht="13.8" thickBot="1" x14ac:dyDescent="0.25">
      <c r="B40" s="167" t="s">
        <v>385</v>
      </c>
      <c r="C40" s="159"/>
      <c r="D40" s="159"/>
      <c r="E40" s="159"/>
      <c r="F40" s="159"/>
      <c r="G40" s="159"/>
    </row>
    <row r="41" spans="2:10" ht="13.8" thickBot="1" x14ac:dyDescent="0.25">
      <c r="B41" s="170"/>
      <c r="C41" s="171" t="s">
        <v>232</v>
      </c>
      <c r="D41" s="1036">
        <f>$D$10</f>
        <v>2018</v>
      </c>
      <c r="E41" s="1036">
        <f>D$22+1</f>
        <v>2019</v>
      </c>
      <c r="F41" s="1036">
        <f t="shared" ref="F41:I41" si="6">E$22+1</f>
        <v>2020</v>
      </c>
      <c r="G41" s="1036">
        <f t="shared" si="6"/>
        <v>2021</v>
      </c>
      <c r="H41" s="1038">
        <f t="shared" si="6"/>
        <v>2022</v>
      </c>
      <c r="I41" s="1037">
        <f t="shared" si="6"/>
        <v>2023</v>
      </c>
    </row>
    <row r="42" spans="2:10" x14ac:dyDescent="0.2">
      <c r="B42" s="172" t="s">
        <v>384</v>
      </c>
      <c r="C42" s="173"/>
      <c r="D42" s="173"/>
      <c r="E42" s="173"/>
      <c r="F42" s="173"/>
      <c r="G42" s="173"/>
      <c r="H42" s="173"/>
      <c r="I42" s="174"/>
    </row>
    <row r="43" spans="2:10" x14ac:dyDescent="0.2">
      <c r="B43" s="196" t="s">
        <v>383</v>
      </c>
      <c r="C43" s="200" t="s">
        <v>519</v>
      </c>
      <c r="D43" s="611"/>
      <c r="E43" s="611"/>
      <c r="F43" s="611"/>
      <c r="G43" s="611"/>
      <c r="H43" s="611"/>
      <c r="I43" s="616"/>
    </row>
    <row r="44" spans="2:10" x14ac:dyDescent="0.2">
      <c r="B44" s="196" t="s">
        <v>382</v>
      </c>
      <c r="C44" s="200" t="s">
        <v>518</v>
      </c>
      <c r="D44" s="611"/>
      <c r="E44" s="611"/>
      <c r="F44" s="611"/>
      <c r="G44" s="611"/>
      <c r="H44" s="611"/>
      <c r="I44" s="616"/>
    </row>
    <row r="45" spans="2:10" x14ac:dyDescent="0.2">
      <c r="B45" s="196" t="s">
        <v>381</v>
      </c>
      <c r="C45" s="200" t="s">
        <v>523</v>
      </c>
      <c r="D45" s="611"/>
      <c r="E45" s="611"/>
      <c r="F45" s="611"/>
      <c r="G45" s="611"/>
      <c r="H45" s="611"/>
      <c r="I45" s="616"/>
    </row>
    <row r="46" spans="2:10" x14ac:dyDescent="0.2">
      <c r="B46" s="196" t="s">
        <v>380</v>
      </c>
      <c r="C46" s="200" t="s">
        <v>524</v>
      </c>
      <c r="D46" s="611"/>
      <c r="E46" s="611"/>
      <c r="F46" s="611"/>
      <c r="G46" s="611"/>
      <c r="H46" s="611"/>
      <c r="I46" s="616"/>
    </row>
    <row r="47" spans="2:10" x14ac:dyDescent="0.2">
      <c r="B47" s="196" t="s">
        <v>379</v>
      </c>
      <c r="C47" s="200" t="s">
        <v>520</v>
      </c>
      <c r="D47" s="611"/>
      <c r="E47" s="611"/>
      <c r="F47" s="611"/>
      <c r="G47" s="611"/>
      <c r="H47" s="611"/>
      <c r="I47" s="616"/>
    </row>
    <row r="48" spans="2:10" x14ac:dyDescent="0.2">
      <c r="B48" s="196" t="s">
        <v>1088</v>
      </c>
      <c r="C48" s="200" t="s">
        <v>525</v>
      </c>
      <c r="D48" s="611"/>
      <c r="E48" s="611"/>
      <c r="F48" s="611"/>
      <c r="G48" s="611"/>
      <c r="H48" s="611"/>
      <c r="I48" s="616"/>
    </row>
    <row r="49" spans="1:11" x14ac:dyDescent="0.2">
      <c r="B49" s="196" t="s">
        <v>1082</v>
      </c>
      <c r="C49" s="198" t="s">
        <v>512</v>
      </c>
      <c r="D49" s="611"/>
      <c r="E49" s="611"/>
      <c r="F49" s="611"/>
      <c r="G49" s="611"/>
      <c r="H49" s="611"/>
      <c r="I49" s="616"/>
    </row>
    <row r="50" spans="1:11" x14ac:dyDescent="0.2">
      <c r="A50" s="410"/>
      <c r="B50" s="196" t="s">
        <v>378</v>
      </c>
      <c r="C50" s="198" t="s">
        <v>521</v>
      </c>
      <c r="D50" s="611"/>
      <c r="E50" s="611"/>
      <c r="F50" s="611"/>
      <c r="G50" s="611"/>
      <c r="H50" s="611"/>
      <c r="I50" s="616"/>
      <c r="J50" s="410"/>
    </row>
    <row r="51" spans="1:11" x14ac:dyDescent="0.2">
      <c r="B51" s="201" t="s">
        <v>377</v>
      </c>
      <c r="C51" s="198" t="s">
        <v>515</v>
      </c>
      <c r="D51" s="612"/>
      <c r="E51" s="612"/>
      <c r="F51" s="612"/>
      <c r="G51" s="612"/>
      <c r="H51" s="617"/>
      <c r="I51" s="1001"/>
    </row>
    <row r="52" spans="1:11" x14ac:dyDescent="0.2">
      <c r="B52" s="179" t="s">
        <v>376</v>
      </c>
      <c r="C52" s="180"/>
      <c r="D52" s="180"/>
      <c r="E52" s="180"/>
      <c r="F52" s="180"/>
      <c r="G52" s="180"/>
      <c r="H52" s="180"/>
      <c r="I52" s="181"/>
    </row>
    <row r="53" spans="1:11" x14ac:dyDescent="0.2">
      <c r="B53" s="196" t="s">
        <v>375</v>
      </c>
      <c r="C53" s="198" t="s">
        <v>513</v>
      </c>
      <c r="D53" s="612"/>
      <c r="E53" s="612"/>
      <c r="F53" s="612"/>
      <c r="G53" s="612"/>
      <c r="H53" s="612"/>
      <c r="I53" s="615"/>
    </row>
    <row r="54" spans="1:11" x14ac:dyDescent="0.2">
      <c r="B54" s="196" t="s">
        <v>374</v>
      </c>
      <c r="C54" s="198" t="s">
        <v>516</v>
      </c>
      <c r="D54" s="612"/>
      <c r="E54" s="612"/>
      <c r="F54" s="612"/>
      <c r="G54" s="612"/>
      <c r="H54" s="612"/>
      <c r="I54" s="615"/>
    </row>
    <row r="55" spans="1:11" ht="13.8" thickBot="1" x14ac:dyDescent="0.25">
      <c r="B55" s="409" t="s">
        <v>373</v>
      </c>
      <c r="C55" s="408" t="s">
        <v>517</v>
      </c>
      <c r="D55" s="613"/>
      <c r="E55" s="613"/>
      <c r="F55" s="613"/>
      <c r="G55" s="613"/>
      <c r="H55" s="613"/>
      <c r="I55" s="618"/>
    </row>
    <row r="56" spans="1:11" x14ac:dyDescent="0.2">
      <c r="C56" s="406"/>
      <c r="D56" s="406"/>
      <c r="E56" s="406"/>
      <c r="F56" s="406"/>
      <c r="G56" s="406"/>
      <c r="H56" s="406"/>
    </row>
    <row r="57" spans="1:11" ht="13.5" customHeight="1" thickBot="1" x14ac:dyDescent="0.25">
      <c r="B57" s="407" t="str">
        <f>"設置学校一覧（"&amp;$H$10&amp;"年度の事業活動収支内訳表から）"</f>
        <v>設置学校一覧（2022年度の事業活動収支内訳表から）</v>
      </c>
      <c r="C57" s="406"/>
      <c r="D57" s="406"/>
      <c r="E57" s="406"/>
      <c r="G57" s="169" t="s">
        <v>289</v>
      </c>
      <c r="H57" s="406"/>
    </row>
    <row r="58" spans="1:11" ht="13.8" thickBot="1" x14ac:dyDescent="0.25">
      <c r="B58" s="170" t="s">
        <v>372</v>
      </c>
      <c r="C58" s="373"/>
      <c r="D58" s="1173" t="s">
        <v>426</v>
      </c>
      <c r="E58" s="1174"/>
      <c r="F58" s="1173" t="s">
        <v>427</v>
      </c>
      <c r="G58" s="1175"/>
      <c r="H58" s="159"/>
    </row>
    <row r="59" spans="1:11" x14ac:dyDescent="0.2">
      <c r="B59" s="986"/>
      <c r="C59" s="987"/>
      <c r="D59" s="1184"/>
      <c r="E59" s="1185"/>
      <c r="F59" s="1184"/>
      <c r="G59" s="1186"/>
      <c r="H59" s="159"/>
      <c r="I59" s="965"/>
      <c r="K59" s="1046"/>
    </row>
    <row r="60" spans="1:11" x14ac:dyDescent="0.2">
      <c r="B60" s="988"/>
      <c r="C60" s="989"/>
      <c r="D60" s="1181"/>
      <c r="E60" s="1182"/>
      <c r="F60" s="1181"/>
      <c r="G60" s="1183"/>
      <c r="H60" s="159"/>
      <c r="I60" s="965"/>
      <c r="K60" s="1046"/>
    </row>
    <row r="61" spans="1:11" ht="13.5" customHeight="1" x14ac:dyDescent="0.2">
      <c r="B61" s="988"/>
      <c r="C61" s="989"/>
      <c r="D61" s="1181"/>
      <c r="E61" s="1182"/>
      <c r="F61" s="1181"/>
      <c r="G61" s="1183"/>
      <c r="H61" s="159"/>
    </row>
    <row r="62" spans="1:11" x14ac:dyDescent="0.2">
      <c r="B62" s="990"/>
      <c r="C62" s="989"/>
      <c r="D62" s="1181"/>
      <c r="E62" s="1182"/>
      <c r="F62" s="1181"/>
      <c r="G62" s="1183"/>
      <c r="H62" s="159"/>
    </row>
    <row r="63" spans="1:11" x14ac:dyDescent="0.2">
      <c r="B63" s="990"/>
      <c r="C63" s="989"/>
      <c r="D63" s="1181"/>
      <c r="E63" s="1182"/>
      <c r="F63" s="1181"/>
      <c r="G63" s="1183"/>
      <c r="H63" s="159"/>
    </row>
    <row r="64" spans="1:11" x14ac:dyDescent="0.2">
      <c r="B64" s="991"/>
      <c r="C64" s="989"/>
      <c r="D64" s="1181"/>
      <c r="E64" s="1182"/>
      <c r="F64" s="1181"/>
      <c r="G64" s="1183"/>
      <c r="H64" s="159"/>
    </row>
    <row r="65" spans="2:8" ht="13.8" thickBot="1" x14ac:dyDescent="0.25">
      <c r="B65" s="992"/>
      <c r="C65" s="993"/>
      <c r="D65" s="1178"/>
      <c r="E65" s="1179"/>
      <c r="F65" s="1178"/>
      <c r="G65" s="1180"/>
    </row>
    <row r="66" spans="2:8" x14ac:dyDescent="0.2">
      <c r="B66" s="405"/>
      <c r="C66" s="404"/>
      <c r="D66" s="404"/>
      <c r="E66" s="404"/>
      <c r="F66" s="404"/>
      <c r="G66" s="404"/>
      <c r="H66" s="404"/>
    </row>
  </sheetData>
  <mergeCells count="27">
    <mergeCell ref="D59:E59"/>
    <mergeCell ref="F59:G59"/>
    <mergeCell ref="D60:E60"/>
    <mergeCell ref="F60:G60"/>
    <mergeCell ref="D61:E61"/>
    <mergeCell ref="F61:G61"/>
    <mergeCell ref="D65:E65"/>
    <mergeCell ref="F65:G65"/>
    <mergeCell ref="D62:E62"/>
    <mergeCell ref="F62:G62"/>
    <mergeCell ref="D63:E63"/>
    <mergeCell ref="F63:G63"/>
    <mergeCell ref="D64:E64"/>
    <mergeCell ref="F64:G64"/>
    <mergeCell ref="D6:E6"/>
    <mergeCell ref="F6:I6"/>
    <mergeCell ref="D58:E58"/>
    <mergeCell ref="F58:G58"/>
    <mergeCell ref="D7:I7"/>
    <mergeCell ref="D2:E2"/>
    <mergeCell ref="F2:I2"/>
    <mergeCell ref="D4:E4"/>
    <mergeCell ref="F4:I4"/>
    <mergeCell ref="D5:E5"/>
    <mergeCell ref="F5:I5"/>
    <mergeCell ref="D3:E3"/>
    <mergeCell ref="F3:I3"/>
  </mergeCells>
  <phoneticPr fontId="45"/>
  <dataValidations count="5">
    <dataValidation type="list" allowBlank="1" showInputMessage="1" showErrorMessage="1" sqref="WVL98302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J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J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J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J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J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J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J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J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J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J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J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J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J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J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J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formula1>"大学,短期大学"</formula1>
    </dataValidation>
    <dataValidation type="list" allowBlank="1" showInputMessage="1" showErrorMessage="1" sqref="I65519 IV7:IY7 SR7:SU7 ACN7:ACQ7 AMJ7:AMM7 AWF7:AWI7 BGB7:BGE7 BPX7:BQA7 BZT7:BZW7 CJP7:CJS7 CTL7:CTO7 DDH7:DDK7 DND7:DNG7 DWZ7:DXC7 EGV7:EGY7 EQR7:EQU7 FAN7:FAQ7 FKJ7:FKM7 FUF7:FUI7 GEB7:GEE7 GNX7:GOA7 GXT7:GXW7 HHP7:HHS7 HRL7:HRO7 IBH7:IBK7 ILD7:ILG7 IUZ7:IVC7 JEV7:JEY7 JOR7:JOU7 JYN7:JYQ7 KIJ7:KIM7 KSF7:KSI7 LCB7:LCE7 LLX7:LMA7 LVT7:LVW7 MFP7:MFS7 MPL7:MPO7 MZH7:MZK7 NJD7:NJG7 NSZ7:NTC7 OCV7:OCY7 OMR7:OMU7 OWN7:OWQ7 PGJ7:PGM7 PQF7:PQI7 QAB7:QAE7 QJX7:QKA7 QTT7:QTW7 RDP7:RDS7 RNL7:RNO7 RXH7:RXK7 SHD7:SHG7 SQZ7:SRC7 TAV7:TAY7 TKR7:TKU7 TUN7:TUQ7 UEJ7:UEM7 UOF7:UOI7 UYB7:UYE7 VHX7:VIA7 VRT7:VRW7 WBP7:WBS7 WLL7:WLO7 WVH7:WVK7 IV65523:IY65523 SR65523:SU65523 ACN65523:ACQ65523 AMJ65523:AMM65523 AWF65523:AWI65523 BGB65523:BGE65523 BPX65523:BQA65523 BZT65523:BZW65523 CJP65523:CJS65523 CTL65523:CTO65523 DDH65523:DDK65523 DND65523:DNG65523 DWZ65523:DXC65523 EGV65523:EGY65523 EQR65523:EQU65523 FAN65523:FAQ65523 FKJ65523:FKM65523 FUF65523:FUI65523 GEB65523:GEE65523 GNX65523:GOA65523 GXT65523:GXW65523 HHP65523:HHS65523 HRL65523:HRO65523 IBH65523:IBK65523 ILD65523:ILG65523 IUZ65523:IVC65523 JEV65523:JEY65523 JOR65523:JOU65523 JYN65523:JYQ65523 KIJ65523:KIM65523 KSF65523:KSI65523 LCB65523:LCE65523 LLX65523:LMA65523 LVT65523:LVW65523 MFP65523:MFS65523 MPL65523:MPO65523 MZH65523:MZK65523 NJD65523:NJG65523 NSZ65523:NTC65523 OCV65523:OCY65523 OMR65523:OMU65523 OWN65523:OWQ65523 PGJ65523:PGM65523 PQF65523:PQI65523 QAB65523:QAE65523 QJX65523:QKA65523 QTT65523:QTW65523 RDP65523:RDS65523 RNL65523:RNO65523 RXH65523:RXK65523 SHD65523:SHG65523 SQZ65523:SRC65523 TAV65523:TAY65523 TKR65523:TKU65523 TUN65523:TUQ65523 UEJ65523:UEM65523 UOF65523:UOI65523 UYB65523:UYE65523 VHX65523:VIA65523 VRT65523:VRW65523 WBP65523:WBS65523 WLL65523:WLO65523 WVH65523:WVK65523 IV131059:IY131059 SR131059:SU131059 ACN131059:ACQ131059 AMJ131059:AMM131059 AWF131059:AWI131059 BGB131059:BGE131059 BPX131059:BQA131059 BZT131059:BZW131059 CJP131059:CJS131059 CTL131059:CTO131059 DDH131059:DDK131059 DND131059:DNG131059 DWZ131059:DXC131059 EGV131059:EGY131059 EQR131059:EQU131059 FAN131059:FAQ131059 FKJ131059:FKM131059 FUF131059:FUI131059 GEB131059:GEE131059 GNX131059:GOA131059 GXT131059:GXW131059 HHP131059:HHS131059 HRL131059:HRO131059 IBH131059:IBK131059 ILD131059:ILG131059 IUZ131059:IVC131059 JEV131059:JEY131059 JOR131059:JOU131059 JYN131059:JYQ131059 KIJ131059:KIM131059 KSF131059:KSI131059 LCB131059:LCE131059 LLX131059:LMA131059 LVT131059:LVW131059 MFP131059:MFS131059 MPL131059:MPO131059 MZH131059:MZK131059 NJD131059:NJG131059 NSZ131059:NTC131059 OCV131059:OCY131059 OMR131059:OMU131059 OWN131059:OWQ131059 PGJ131059:PGM131059 PQF131059:PQI131059 QAB131059:QAE131059 QJX131059:QKA131059 QTT131059:QTW131059 RDP131059:RDS131059 RNL131059:RNO131059 RXH131059:RXK131059 SHD131059:SHG131059 SQZ131059:SRC131059 TAV131059:TAY131059 TKR131059:TKU131059 TUN131059:TUQ131059 UEJ131059:UEM131059 UOF131059:UOI131059 UYB131059:UYE131059 VHX131059:VIA131059 VRT131059:VRW131059 WBP131059:WBS131059 WLL131059:WLO131059 WVH131059:WVK131059 IV196595:IY196595 SR196595:SU196595 ACN196595:ACQ196595 AMJ196595:AMM196595 AWF196595:AWI196595 BGB196595:BGE196595 BPX196595:BQA196595 BZT196595:BZW196595 CJP196595:CJS196595 CTL196595:CTO196595 DDH196595:DDK196595 DND196595:DNG196595 DWZ196595:DXC196595 EGV196595:EGY196595 EQR196595:EQU196595 FAN196595:FAQ196595 FKJ196595:FKM196595 FUF196595:FUI196595 GEB196595:GEE196595 GNX196595:GOA196595 GXT196595:GXW196595 HHP196595:HHS196595 HRL196595:HRO196595 IBH196595:IBK196595 ILD196595:ILG196595 IUZ196595:IVC196595 JEV196595:JEY196595 JOR196595:JOU196595 JYN196595:JYQ196595 KIJ196595:KIM196595 KSF196595:KSI196595 LCB196595:LCE196595 LLX196595:LMA196595 LVT196595:LVW196595 MFP196595:MFS196595 MPL196595:MPO196595 MZH196595:MZK196595 NJD196595:NJG196595 NSZ196595:NTC196595 OCV196595:OCY196595 OMR196595:OMU196595 OWN196595:OWQ196595 PGJ196595:PGM196595 PQF196595:PQI196595 QAB196595:QAE196595 QJX196595:QKA196595 QTT196595:QTW196595 RDP196595:RDS196595 RNL196595:RNO196595 RXH196595:RXK196595 SHD196595:SHG196595 SQZ196595:SRC196595 TAV196595:TAY196595 TKR196595:TKU196595 TUN196595:TUQ196595 UEJ196595:UEM196595 UOF196595:UOI196595 UYB196595:UYE196595 VHX196595:VIA196595 VRT196595:VRW196595 WBP196595:WBS196595 WLL196595:WLO196595 WVH196595:WVK196595 IV262131:IY262131 SR262131:SU262131 ACN262131:ACQ262131 AMJ262131:AMM262131 AWF262131:AWI262131 BGB262131:BGE262131 BPX262131:BQA262131 BZT262131:BZW262131 CJP262131:CJS262131 CTL262131:CTO262131 DDH262131:DDK262131 DND262131:DNG262131 DWZ262131:DXC262131 EGV262131:EGY262131 EQR262131:EQU262131 FAN262131:FAQ262131 FKJ262131:FKM262131 FUF262131:FUI262131 GEB262131:GEE262131 GNX262131:GOA262131 GXT262131:GXW262131 HHP262131:HHS262131 HRL262131:HRO262131 IBH262131:IBK262131 ILD262131:ILG262131 IUZ262131:IVC262131 JEV262131:JEY262131 JOR262131:JOU262131 JYN262131:JYQ262131 KIJ262131:KIM262131 KSF262131:KSI262131 LCB262131:LCE262131 LLX262131:LMA262131 LVT262131:LVW262131 MFP262131:MFS262131 MPL262131:MPO262131 MZH262131:MZK262131 NJD262131:NJG262131 NSZ262131:NTC262131 OCV262131:OCY262131 OMR262131:OMU262131 OWN262131:OWQ262131 PGJ262131:PGM262131 PQF262131:PQI262131 QAB262131:QAE262131 QJX262131:QKA262131 QTT262131:QTW262131 RDP262131:RDS262131 RNL262131:RNO262131 RXH262131:RXK262131 SHD262131:SHG262131 SQZ262131:SRC262131 TAV262131:TAY262131 TKR262131:TKU262131 TUN262131:TUQ262131 UEJ262131:UEM262131 UOF262131:UOI262131 UYB262131:UYE262131 VHX262131:VIA262131 VRT262131:VRW262131 WBP262131:WBS262131 WLL262131:WLO262131 WVH262131:WVK262131 IV327667:IY327667 SR327667:SU327667 ACN327667:ACQ327667 AMJ327667:AMM327667 AWF327667:AWI327667 BGB327667:BGE327667 BPX327667:BQA327667 BZT327667:BZW327667 CJP327667:CJS327667 CTL327667:CTO327667 DDH327667:DDK327667 DND327667:DNG327667 DWZ327667:DXC327667 EGV327667:EGY327667 EQR327667:EQU327667 FAN327667:FAQ327667 FKJ327667:FKM327667 FUF327667:FUI327667 GEB327667:GEE327667 GNX327667:GOA327667 GXT327667:GXW327667 HHP327667:HHS327667 HRL327667:HRO327667 IBH327667:IBK327667 ILD327667:ILG327667 IUZ327667:IVC327667 JEV327667:JEY327667 JOR327667:JOU327667 JYN327667:JYQ327667 KIJ327667:KIM327667 KSF327667:KSI327667 LCB327667:LCE327667 LLX327667:LMA327667 LVT327667:LVW327667 MFP327667:MFS327667 MPL327667:MPO327667 MZH327667:MZK327667 NJD327667:NJG327667 NSZ327667:NTC327667 OCV327667:OCY327667 OMR327667:OMU327667 OWN327667:OWQ327667 PGJ327667:PGM327667 PQF327667:PQI327667 QAB327667:QAE327667 QJX327667:QKA327667 QTT327667:QTW327667 RDP327667:RDS327667 RNL327667:RNO327667 RXH327667:RXK327667 SHD327667:SHG327667 SQZ327667:SRC327667 TAV327667:TAY327667 TKR327667:TKU327667 TUN327667:TUQ327667 UEJ327667:UEM327667 UOF327667:UOI327667 UYB327667:UYE327667 VHX327667:VIA327667 VRT327667:VRW327667 WBP327667:WBS327667 WLL327667:WLO327667 WVH327667:WVK327667 IV393203:IY393203 SR393203:SU393203 ACN393203:ACQ393203 AMJ393203:AMM393203 AWF393203:AWI393203 BGB393203:BGE393203 BPX393203:BQA393203 BZT393203:BZW393203 CJP393203:CJS393203 CTL393203:CTO393203 DDH393203:DDK393203 DND393203:DNG393203 DWZ393203:DXC393203 EGV393203:EGY393203 EQR393203:EQU393203 FAN393203:FAQ393203 FKJ393203:FKM393203 FUF393203:FUI393203 GEB393203:GEE393203 GNX393203:GOA393203 GXT393203:GXW393203 HHP393203:HHS393203 HRL393203:HRO393203 IBH393203:IBK393203 ILD393203:ILG393203 IUZ393203:IVC393203 JEV393203:JEY393203 JOR393203:JOU393203 JYN393203:JYQ393203 KIJ393203:KIM393203 KSF393203:KSI393203 LCB393203:LCE393203 LLX393203:LMA393203 LVT393203:LVW393203 MFP393203:MFS393203 MPL393203:MPO393203 MZH393203:MZK393203 NJD393203:NJG393203 NSZ393203:NTC393203 OCV393203:OCY393203 OMR393203:OMU393203 OWN393203:OWQ393203 PGJ393203:PGM393203 PQF393203:PQI393203 QAB393203:QAE393203 QJX393203:QKA393203 QTT393203:QTW393203 RDP393203:RDS393203 RNL393203:RNO393203 RXH393203:RXK393203 SHD393203:SHG393203 SQZ393203:SRC393203 TAV393203:TAY393203 TKR393203:TKU393203 TUN393203:TUQ393203 UEJ393203:UEM393203 UOF393203:UOI393203 UYB393203:UYE393203 VHX393203:VIA393203 VRT393203:VRW393203 WBP393203:WBS393203 WLL393203:WLO393203 WVH393203:WVK393203 IV458739:IY458739 SR458739:SU458739 ACN458739:ACQ458739 AMJ458739:AMM458739 AWF458739:AWI458739 BGB458739:BGE458739 BPX458739:BQA458739 BZT458739:BZW458739 CJP458739:CJS458739 CTL458739:CTO458739 DDH458739:DDK458739 DND458739:DNG458739 DWZ458739:DXC458739 EGV458739:EGY458739 EQR458739:EQU458739 FAN458739:FAQ458739 FKJ458739:FKM458739 FUF458739:FUI458739 GEB458739:GEE458739 GNX458739:GOA458739 GXT458739:GXW458739 HHP458739:HHS458739 HRL458739:HRO458739 IBH458739:IBK458739 ILD458739:ILG458739 IUZ458739:IVC458739 JEV458739:JEY458739 JOR458739:JOU458739 JYN458739:JYQ458739 KIJ458739:KIM458739 KSF458739:KSI458739 LCB458739:LCE458739 LLX458739:LMA458739 LVT458739:LVW458739 MFP458739:MFS458739 MPL458739:MPO458739 MZH458739:MZK458739 NJD458739:NJG458739 NSZ458739:NTC458739 OCV458739:OCY458739 OMR458739:OMU458739 OWN458739:OWQ458739 PGJ458739:PGM458739 PQF458739:PQI458739 QAB458739:QAE458739 QJX458739:QKA458739 QTT458739:QTW458739 RDP458739:RDS458739 RNL458739:RNO458739 RXH458739:RXK458739 SHD458739:SHG458739 SQZ458739:SRC458739 TAV458739:TAY458739 TKR458739:TKU458739 TUN458739:TUQ458739 UEJ458739:UEM458739 UOF458739:UOI458739 UYB458739:UYE458739 VHX458739:VIA458739 VRT458739:VRW458739 WBP458739:WBS458739 WLL458739:WLO458739 WVH458739:WVK458739 IV524275:IY524275 SR524275:SU524275 ACN524275:ACQ524275 AMJ524275:AMM524275 AWF524275:AWI524275 BGB524275:BGE524275 BPX524275:BQA524275 BZT524275:BZW524275 CJP524275:CJS524275 CTL524275:CTO524275 DDH524275:DDK524275 DND524275:DNG524275 DWZ524275:DXC524275 EGV524275:EGY524275 EQR524275:EQU524275 FAN524275:FAQ524275 FKJ524275:FKM524275 FUF524275:FUI524275 GEB524275:GEE524275 GNX524275:GOA524275 GXT524275:GXW524275 HHP524275:HHS524275 HRL524275:HRO524275 IBH524275:IBK524275 ILD524275:ILG524275 IUZ524275:IVC524275 JEV524275:JEY524275 JOR524275:JOU524275 JYN524275:JYQ524275 KIJ524275:KIM524275 KSF524275:KSI524275 LCB524275:LCE524275 LLX524275:LMA524275 LVT524275:LVW524275 MFP524275:MFS524275 MPL524275:MPO524275 MZH524275:MZK524275 NJD524275:NJG524275 NSZ524275:NTC524275 OCV524275:OCY524275 OMR524275:OMU524275 OWN524275:OWQ524275 PGJ524275:PGM524275 PQF524275:PQI524275 QAB524275:QAE524275 QJX524275:QKA524275 QTT524275:QTW524275 RDP524275:RDS524275 RNL524275:RNO524275 RXH524275:RXK524275 SHD524275:SHG524275 SQZ524275:SRC524275 TAV524275:TAY524275 TKR524275:TKU524275 TUN524275:TUQ524275 UEJ524275:UEM524275 UOF524275:UOI524275 UYB524275:UYE524275 VHX524275:VIA524275 VRT524275:VRW524275 WBP524275:WBS524275 WLL524275:WLO524275 WVH524275:WVK524275 IV589811:IY589811 SR589811:SU589811 ACN589811:ACQ589811 AMJ589811:AMM589811 AWF589811:AWI589811 BGB589811:BGE589811 BPX589811:BQA589811 BZT589811:BZW589811 CJP589811:CJS589811 CTL589811:CTO589811 DDH589811:DDK589811 DND589811:DNG589811 DWZ589811:DXC589811 EGV589811:EGY589811 EQR589811:EQU589811 FAN589811:FAQ589811 FKJ589811:FKM589811 FUF589811:FUI589811 GEB589811:GEE589811 GNX589811:GOA589811 GXT589811:GXW589811 HHP589811:HHS589811 HRL589811:HRO589811 IBH589811:IBK589811 ILD589811:ILG589811 IUZ589811:IVC589811 JEV589811:JEY589811 JOR589811:JOU589811 JYN589811:JYQ589811 KIJ589811:KIM589811 KSF589811:KSI589811 LCB589811:LCE589811 LLX589811:LMA589811 LVT589811:LVW589811 MFP589811:MFS589811 MPL589811:MPO589811 MZH589811:MZK589811 NJD589811:NJG589811 NSZ589811:NTC589811 OCV589811:OCY589811 OMR589811:OMU589811 OWN589811:OWQ589811 PGJ589811:PGM589811 PQF589811:PQI589811 QAB589811:QAE589811 QJX589811:QKA589811 QTT589811:QTW589811 RDP589811:RDS589811 RNL589811:RNO589811 RXH589811:RXK589811 SHD589811:SHG589811 SQZ589811:SRC589811 TAV589811:TAY589811 TKR589811:TKU589811 TUN589811:TUQ589811 UEJ589811:UEM589811 UOF589811:UOI589811 UYB589811:UYE589811 VHX589811:VIA589811 VRT589811:VRW589811 WBP589811:WBS589811 WLL589811:WLO589811 WVH589811:WVK589811 IV655347:IY655347 SR655347:SU655347 ACN655347:ACQ655347 AMJ655347:AMM655347 AWF655347:AWI655347 BGB655347:BGE655347 BPX655347:BQA655347 BZT655347:BZW655347 CJP655347:CJS655347 CTL655347:CTO655347 DDH655347:DDK655347 DND655347:DNG655347 DWZ655347:DXC655347 EGV655347:EGY655347 EQR655347:EQU655347 FAN655347:FAQ655347 FKJ655347:FKM655347 FUF655347:FUI655347 GEB655347:GEE655347 GNX655347:GOA655347 GXT655347:GXW655347 HHP655347:HHS655347 HRL655347:HRO655347 IBH655347:IBK655347 ILD655347:ILG655347 IUZ655347:IVC655347 JEV655347:JEY655347 JOR655347:JOU655347 JYN655347:JYQ655347 KIJ655347:KIM655347 KSF655347:KSI655347 LCB655347:LCE655347 LLX655347:LMA655347 LVT655347:LVW655347 MFP655347:MFS655347 MPL655347:MPO655347 MZH655347:MZK655347 NJD655347:NJG655347 NSZ655347:NTC655347 OCV655347:OCY655347 OMR655347:OMU655347 OWN655347:OWQ655347 PGJ655347:PGM655347 PQF655347:PQI655347 QAB655347:QAE655347 QJX655347:QKA655347 QTT655347:QTW655347 RDP655347:RDS655347 RNL655347:RNO655347 RXH655347:RXK655347 SHD655347:SHG655347 SQZ655347:SRC655347 TAV655347:TAY655347 TKR655347:TKU655347 TUN655347:TUQ655347 UEJ655347:UEM655347 UOF655347:UOI655347 UYB655347:UYE655347 VHX655347:VIA655347 VRT655347:VRW655347 WBP655347:WBS655347 WLL655347:WLO655347 WVH655347:WVK655347 IV720883:IY720883 SR720883:SU720883 ACN720883:ACQ720883 AMJ720883:AMM720883 AWF720883:AWI720883 BGB720883:BGE720883 BPX720883:BQA720883 BZT720883:BZW720883 CJP720883:CJS720883 CTL720883:CTO720883 DDH720883:DDK720883 DND720883:DNG720883 DWZ720883:DXC720883 EGV720883:EGY720883 EQR720883:EQU720883 FAN720883:FAQ720883 FKJ720883:FKM720883 FUF720883:FUI720883 GEB720883:GEE720883 GNX720883:GOA720883 GXT720883:GXW720883 HHP720883:HHS720883 HRL720883:HRO720883 IBH720883:IBK720883 ILD720883:ILG720883 IUZ720883:IVC720883 JEV720883:JEY720883 JOR720883:JOU720883 JYN720883:JYQ720883 KIJ720883:KIM720883 KSF720883:KSI720883 LCB720883:LCE720883 LLX720883:LMA720883 LVT720883:LVW720883 MFP720883:MFS720883 MPL720883:MPO720883 MZH720883:MZK720883 NJD720883:NJG720883 NSZ720883:NTC720883 OCV720883:OCY720883 OMR720883:OMU720883 OWN720883:OWQ720883 PGJ720883:PGM720883 PQF720883:PQI720883 QAB720883:QAE720883 QJX720883:QKA720883 QTT720883:QTW720883 RDP720883:RDS720883 RNL720883:RNO720883 RXH720883:RXK720883 SHD720883:SHG720883 SQZ720883:SRC720883 TAV720883:TAY720883 TKR720883:TKU720883 TUN720883:TUQ720883 UEJ720883:UEM720883 UOF720883:UOI720883 UYB720883:UYE720883 VHX720883:VIA720883 VRT720883:VRW720883 WBP720883:WBS720883 WLL720883:WLO720883 WVH720883:WVK720883 IV786419:IY786419 SR786419:SU786419 ACN786419:ACQ786419 AMJ786419:AMM786419 AWF786419:AWI786419 BGB786419:BGE786419 BPX786419:BQA786419 BZT786419:BZW786419 CJP786419:CJS786419 CTL786419:CTO786419 DDH786419:DDK786419 DND786419:DNG786419 DWZ786419:DXC786419 EGV786419:EGY786419 EQR786419:EQU786419 FAN786419:FAQ786419 FKJ786419:FKM786419 FUF786419:FUI786419 GEB786419:GEE786419 GNX786419:GOA786419 GXT786419:GXW786419 HHP786419:HHS786419 HRL786419:HRO786419 IBH786419:IBK786419 ILD786419:ILG786419 IUZ786419:IVC786419 JEV786419:JEY786419 JOR786419:JOU786419 JYN786419:JYQ786419 KIJ786419:KIM786419 KSF786419:KSI786419 LCB786419:LCE786419 LLX786419:LMA786419 LVT786419:LVW786419 MFP786419:MFS786419 MPL786419:MPO786419 MZH786419:MZK786419 NJD786419:NJG786419 NSZ786419:NTC786419 OCV786419:OCY786419 OMR786419:OMU786419 OWN786419:OWQ786419 PGJ786419:PGM786419 PQF786419:PQI786419 QAB786419:QAE786419 QJX786419:QKA786419 QTT786419:QTW786419 RDP786419:RDS786419 RNL786419:RNO786419 RXH786419:RXK786419 SHD786419:SHG786419 SQZ786419:SRC786419 TAV786419:TAY786419 TKR786419:TKU786419 TUN786419:TUQ786419 UEJ786419:UEM786419 UOF786419:UOI786419 UYB786419:UYE786419 VHX786419:VIA786419 VRT786419:VRW786419 WBP786419:WBS786419 WLL786419:WLO786419 WVH786419:WVK786419 IV851955:IY851955 SR851955:SU851955 ACN851955:ACQ851955 AMJ851955:AMM851955 AWF851955:AWI851955 BGB851955:BGE851955 BPX851955:BQA851955 BZT851955:BZW851955 CJP851955:CJS851955 CTL851955:CTO851955 DDH851955:DDK851955 DND851955:DNG851955 DWZ851955:DXC851955 EGV851955:EGY851955 EQR851955:EQU851955 FAN851955:FAQ851955 FKJ851955:FKM851955 FUF851955:FUI851955 GEB851955:GEE851955 GNX851955:GOA851955 GXT851955:GXW851955 HHP851955:HHS851955 HRL851955:HRO851955 IBH851955:IBK851955 ILD851955:ILG851955 IUZ851955:IVC851955 JEV851955:JEY851955 JOR851955:JOU851955 JYN851955:JYQ851955 KIJ851955:KIM851955 KSF851955:KSI851955 LCB851955:LCE851955 LLX851955:LMA851955 LVT851955:LVW851955 MFP851955:MFS851955 MPL851955:MPO851955 MZH851955:MZK851955 NJD851955:NJG851955 NSZ851955:NTC851955 OCV851955:OCY851955 OMR851955:OMU851955 OWN851955:OWQ851955 PGJ851955:PGM851955 PQF851955:PQI851955 QAB851955:QAE851955 QJX851955:QKA851955 QTT851955:QTW851955 RDP851955:RDS851955 RNL851955:RNO851955 RXH851955:RXK851955 SHD851955:SHG851955 SQZ851955:SRC851955 TAV851955:TAY851955 TKR851955:TKU851955 TUN851955:TUQ851955 UEJ851955:UEM851955 UOF851955:UOI851955 UYB851955:UYE851955 VHX851955:VIA851955 VRT851955:VRW851955 WBP851955:WBS851955 WLL851955:WLO851955 WVH851955:WVK851955 IV917491:IY917491 SR917491:SU917491 ACN917491:ACQ917491 AMJ917491:AMM917491 AWF917491:AWI917491 BGB917491:BGE917491 BPX917491:BQA917491 BZT917491:BZW917491 CJP917491:CJS917491 CTL917491:CTO917491 DDH917491:DDK917491 DND917491:DNG917491 DWZ917491:DXC917491 EGV917491:EGY917491 EQR917491:EQU917491 FAN917491:FAQ917491 FKJ917491:FKM917491 FUF917491:FUI917491 GEB917491:GEE917491 GNX917491:GOA917491 GXT917491:GXW917491 HHP917491:HHS917491 HRL917491:HRO917491 IBH917491:IBK917491 ILD917491:ILG917491 IUZ917491:IVC917491 JEV917491:JEY917491 JOR917491:JOU917491 JYN917491:JYQ917491 KIJ917491:KIM917491 KSF917491:KSI917491 LCB917491:LCE917491 LLX917491:LMA917491 LVT917491:LVW917491 MFP917491:MFS917491 MPL917491:MPO917491 MZH917491:MZK917491 NJD917491:NJG917491 NSZ917491:NTC917491 OCV917491:OCY917491 OMR917491:OMU917491 OWN917491:OWQ917491 PGJ917491:PGM917491 PQF917491:PQI917491 QAB917491:QAE917491 QJX917491:QKA917491 QTT917491:QTW917491 RDP917491:RDS917491 RNL917491:RNO917491 RXH917491:RXK917491 SHD917491:SHG917491 SQZ917491:SRC917491 TAV917491:TAY917491 TKR917491:TKU917491 TUN917491:TUQ917491 UEJ917491:UEM917491 UOF917491:UOI917491 UYB917491:UYE917491 VHX917491:VIA917491 VRT917491:VRW917491 WBP917491:WBS917491 WLL917491:WLO917491 WVH917491:WVK917491 IV983027:IY983027 SR983027:SU983027 ACN983027:ACQ983027 AMJ983027:AMM983027 AWF983027:AWI983027 BGB983027:BGE983027 BPX983027:BQA983027 BZT983027:BZW983027 CJP983027:CJS983027 CTL983027:CTO983027 DDH983027:DDK983027 DND983027:DNG983027 DWZ983027:DXC983027 EGV983027:EGY983027 EQR983027:EQU983027 FAN983027:FAQ983027 FKJ983027:FKM983027 FUF983027:FUI983027 GEB983027:GEE983027 GNX983027:GOA983027 GXT983027:GXW983027 HHP983027:HHS983027 HRL983027:HRO983027 IBH983027:IBK983027 ILD983027:ILG983027 IUZ983027:IVC983027 JEV983027:JEY983027 JOR983027:JOU983027 JYN983027:JYQ983027 KIJ983027:KIM983027 KSF983027:KSI983027 LCB983027:LCE983027 LLX983027:LMA983027 LVT983027:LVW983027 MFP983027:MFS983027 MPL983027:MPO983027 MZH983027:MZK983027 NJD983027:NJG983027 NSZ983027:NTC983027 OCV983027:OCY983027 OMR983027:OMU983027 OWN983027:OWQ983027 PGJ983027:PGM983027 PQF983027:PQI983027 QAB983027:QAE983027 QJX983027:QKA983027 QTT983027:QTW983027 RDP983027:RDS983027 RNL983027:RNO983027 RXH983027:RXK983027 SHD983027:SHG983027 SQZ983027:SRC983027 TAV983027:TAY983027 TKR983027:TKU983027 TUN983027:TUQ983027 UEJ983027:UEM983027 UOF983027:UOI983027 UYB983027:UYE983027 VHX983027:VIA983027 VRT983027:VRW983027 WBP983027:WBS983027 WLL983027:WLO983027 WVH983027:WVK983027 F983044:H983044 I983023 F917508:H917508 I917487 F851972:H851972 I851951 F786436:H786436 I786415 F720900:H720900 I720879 F655364:H655364 I655343 F589828:H589828 I589807 F524292:H524292 I524271 F458756:H458756 I458735 F393220:H393220 I393199 F327684:H327684 I327663 F262148:H262148 I262127 F196612:H196612 I196591 F131076:H131076 I131055 F65540:H65540">
      <formula1>"01北海道,02青森,03岩手,04宮城,05秋田,06山形,07福島,08茨城,09栃木,10群馬,11埼玉,12千葉,13東京,14神奈川,15新潟,16富山,17石川,18福井,19山梨,20長野,21岐阜,22静岡,23愛知,24三重,25滋賀,26京都,27大坂,28兵庫,29奈良,30和歌山,31鳥取,32島根,33岡山,34広島,35山口,36徳島,37香川,38愛媛, 39高知,40福岡,41佐賀,42長崎,43熊本,44大分,45宮崎,46鹿児島,47沖縄"</formula1>
    </dataValidation>
    <dataValidation type="list" allowBlank="1" showInputMessage="1" showErrorMessage="1" sqref="I65516 IV4:IY4 SR4:SU4 ACN4:ACQ4 AMJ4:AMM4 AWF4:AWI4 BGB4:BGE4 BPX4:BQA4 BZT4:BZW4 CJP4:CJS4 CTL4:CTO4 DDH4:DDK4 DND4:DNG4 DWZ4:DXC4 EGV4:EGY4 EQR4:EQU4 FAN4:FAQ4 FKJ4:FKM4 FUF4:FUI4 GEB4:GEE4 GNX4:GOA4 GXT4:GXW4 HHP4:HHS4 HRL4:HRO4 IBH4:IBK4 ILD4:ILG4 IUZ4:IVC4 JEV4:JEY4 JOR4:JOU4 JYN4:JYQ4 KIJ4:KIM4 KSF4:KSI4 LCB4:LCE4 LLX4:LMA4 LVT4:LVW4 MFP4:MFS4 MPL4:MPO4 MZH4:MZK4 NJD4:NJG4 NSZ4:NTC4 OCV4:OCY4 OMR4:OMU4 OWN4:OWQ4 PGJ4:PGM4 PQF4:PQI4 QAB4:QAE4 QJX4:QKA4 QTT4:QTW4 RDP4:RDS4 RNL4:RNO4 RXH4:RXK4 SHD4:SHG4 SQZ4:SRC4 TAV4:TAY4 TKR4:TKU4 TUN4:TUQ4 UEJ4:UEM4 UOF4:UOI4 UYB4:UYE4 VHX4:VIA4 VRT4:VRW4 WBP4:WBS4 WLL4:WLO4 WVH4:WVK4 IV65520:IY65520 SR65520:SU65520 ACN65520:ACQ65520 AMJ65520:AMM65520 AWF65520:AWI65520 BGB65520:BGE65520 BPX65520:BQA65520 BZT65520:BZW65520 CJP65520:CJS65520 CTL65520:CTO65520 DDH65520:DDK65520 DND65520:DNG65520 DWZ65520:DXC65520 EGV65520:EGY65520 EQR65520:EQU65520 FAN65520:FAQ65520 FKJ65520:FKM65520 FUF65520:FUI65520 GEB65520:GEE65520 GNX65520:GOA65520 GXT65520:GXW65520 HHP65520:HHS65520 HRL65520:HRO65520 IBH65520:IBK65520 ILD65520:ILG65520 IUZ65520:IVC65520 JEV65520:JEY65520 JOR65520:JOU65520 JYN65520:JYQ65520 KIJ65520:KIM65520 KSF65520:KSI65520 LCB65520:LCE65520 LLX65520:LMA65520 LVT65520:LVW65520 MFP65520:MFS65520 MPL65520:MPO65520 MZH65520:MZK65520 NJD65520:NJG65520 NSZ65520:NTC65520 OCV65520:OCY65520 OMR65520:OMU65520 OWN65520:OWQ65520 PGJ65520:PGM65520 PQF65520:PQI65520 QAB65520:QAE65520 QJX65520:QKA65520 QTT65520:QTW65520 RDP65520:RDS65520 RNL65520:RNO65520 RXH65520:RXK65520 SHD65520:SHG65520 SQZ65520:SRC65520 TAV65520:TAY65520 TKR65520:TKU65520 TUN65520:TUQ65520 UEJ65520:UEM65520 UOF65520:UOI65520 UYB65520:UYE65520 VHX65520:VIA65520 VRT65520:VRW65520 WBP65520:WBS65520 WLL65520:WLO65520 WVH65520:WVK65520 IV131056:IY131056 SR131056:SU131056 ACN131056:ACQ131056 AMJ131056:AMM131056 AWF131056:AWI131056 BGB131056:BGE131056 BPX131056:BQA131056 BZT131056:BZW131056 CJP131056:CJS131056 CTL131056:CTO131056 DDH131056:DDK131056 DND131056:DNG131056 DWZ131056:DXC131056 EGV131056:EGY131056 EQR131056:EQU131056 FAN131056:FAQ131056 FKJ131056:FKM131056 FUF131056:FUI131056 GEB131056:GEE131056 GNX131056:GOA131056 GXT131056:GXW131056 HHP131056:HHS131056 HRL131056:HRO131056 IBH131056:IBK131056 ILD131056:ILG131056 IUZ131056:IVC131056 JEV131056:JEY131056 JOR131056:JOU131056 JYN131056:JYQ131056 KIJ131056:KIM131056 KSF131056:KSI131056 LCB131056:LCE131056 LLX131056:LMA131056 LVT131056:LVW131056 MFP131056:MFS131056 MPL131056:MPO131056 MZH131056:MZK131056 NJD131056:NJG131056 NSZ131056:NTC131056 OCV131056:OCY131056 OMR131056:OMU131056 OWN131056:OWQ131056 PGJ131056:PGM131056 PQF131056:PQI131056 QAB131056:QAE131056 QJX131056:QKA131056 QTT131056:QTW131056 RDP131056:RDS131056 RNL131056:RNO131056 RXH131056:RXK131056 SHD131056:SHG131056 SQZ131056:SRC131056 TAV131056:TAY131056 TKR131056:TKU131056 TUN131056:TUQ131056 UEJ131056:UEM131056 UOF131056:UOI131056 UYB131056:UYE131056 VHX131056:VIA131056 VRT131056:VRW131056 WBP131056:WBS131056 WLL131056:WLO131056 WVH131056:WVK131056 IV196592:IY196592 SR196592:SU196592 ACN196592:ACQ196592 AMJ196592:AMM196592 AWF196592:AWI196592 BGB196592:BGE196592 BPX196592:BQA196592 BZT196592:BZW196592 CJP196592:CJS196592 CTL196592:CTO196592 DDH196592:DDK196592 DND196592:DNG196592 DWZ196592:DXC196592 EGV196592:EGY196592 EQR196592:EQU196592 FAN196592:FAQ196592 FKJ196592:FKM196592 FUF196592:FUI196592 GEB196592:GEE196592 GNX196592:GOA196592 GXT196592:GXW196592 HHP196592:HHS196592 HRL196592:HRO196592 IBH196592:IBK196592 ILD196592:ILG196592 IUZ196592:IVC196592 JEV196592:JEY196592 JOR196592:JOU196592 JYN196592:JYQ196592 KIJ196592:KIM196592 KSF196592:KSI196592 LCB196592:LCE196592 LLX196592:LMA196592 LVT196592:LVW196592 MFP196592:MFS196592 MPL196592:MPO196592 MZH196592:MZK196592 NJD196592:NJG196592 NSZ196592:NTC196592 OCV196592:OCY196592 OMR196592:OMU196592 OWN196592:OWQ196592 PGJ196592:PGM196592 PQF196592:PQI196592 QAB196592:QAE196592 QJX196592:QKA196592 QTT196592:QTW196592 RDP196592:RDS196592 RNL196592:RNO196592 RXH196592:RXK196592 SHD196592:SHG196592 SQZ196592:SRC196592 TAV196592:TAY196592 TKR196592:TKU196592 TUN196592:TUQ196592 UEJ196592:UEM196592 UOF196592:UOI196592 UYB196592:UYE196592 VHX196592:VIA196592 VRT196592:VRW196592 WBP196592:WBS196592 WLL196592:WLO196592 WVH196592:WVK196592 IV262128:IY262128 SR262128:SU262128 ACN262128:ACQ262128 AMJ262128:AMM262128 AWF262128:AWI262128 BGB262128:BGE262128 BPX262128:BQA262128 BZT262128:BZW262128 CJP262128:CJS262128 CTL262128:CTO262128 DDH262128:DDK262128 DND262128:DNG262128 DWZ262128:DXC262128 EGV262128:EGY262128 EQR262128:EQU262128 FAN262128:FAQ262128 FKJ262128:FKM262128 FUF262128:FUI262128 GEB262128:GEE262128 GNX262128:GOA262128 GXT262128:GXW262128 HHP262128:HHS262128 HRL262128:HRO262128 IBH262128:IBK262128 ILD262128:ILG262128 IUZ262128:IVC262128 JEV262128:JEY262128 JOR262128:JOU262128 JYN262128:JYQ262128 KIJ262128:KIM262128 KSF262128:KSI262128 LCB262128:LCE262128 LLX262128:LMA262128 LVT262128:LVW262128 MFP262128:MFS262128 MPL262128:MPO262128 MZH262128:MZK262128 NJD262128:NJG262128 NSZ262128:NTC262128 OCV262128:OCY262128 OMR262128:OMU262128 OWN262128:OWQ262128 PGJ262128:PGM262128 PQF262128:PQI262128 QAB262128:QAE262128 QJX262128:QKA262128 QTT262128:QTW262128 RDP262128:RDS262128 RNL262128:RNO262128 RXH262128:RXK262128 SHD262128:SHG262128 SQZ262128:SRC262128 TAV262128:TAY262128 TKR262128:TKU262128 TUN262128:TUQ262128 UEJ262128:UEM262128 UOF262128:UOI262128 UYB262128:UYE262128 VHX262128:VIA262128 VRT262128:VRW262128 WBP262128:WBS262128 WLL262128:WLO262128 WVH262128:WVK262128 IV327664:IY327664 SR327664:SU327664 ACN327664:ACQ327664 AMJ327664:AMM327664 AWF327664:AWI327664 BGB327664:BGE327664 BPX327664:BQA327664 BZT327664:BZW327664 CJP327664:CJS327664 CTL327664:CTO327664 DDH327664:DDK327664 DND327664:DNG327664 DWZ327664:DXC327664 EGV327664:EGY327664 EQR327664:EQU327664 FAN327664:FAQ327664 FKJ327664:FKM327664 FUF327664:FUI327664 GEB327664:GEE327664 GNX327664:GOA327664 GXT327664:GXW327664 HHP327664:HHS327664 HRL327664:HRO327664 IBH327664:IBK327664 ILD327664:ILG327664 IUZ327664:IVC327664 JEV327664:JEY327664 JOR327664:JOU327664 JYN327664:JYQ327664 KIJ327664:KIM327664 KSF327664:KSI327664 LCB327664:LCE327664 LLX327664:LMA327664 LVT327664:LVW327664 MFP327664:MFS327664 MPL327664:MPO327664 MZH327664:MZK327664 NJD327664:NJG327664 NSZ327664:NTC327664 OCV327664:OCY327664 OMR327664:OMU327664 OWN327664:OWQ327664 PGJ327664:PGM327664 PQF327664:PQI327664 QAB327664:QAE327664 QJX327664:QKA327664 QTT327664:QTW327664 RDP327664:RDS327664 RNL327664:RNO327664 RXH327664:RXK327664 SHD327664:SHG327664 SQZ327664:SRC327664 TAV327664:TAY327664 TKR327664:TKU327664 TUN327664:TUQ327664 UEJ327664:UEM327664 UOF327664:UOI327664 UYB327664:UYE327664 VHX327664:VIA327664 VRT327664:VRW327664 WBP327664:WBS327664 WLL327664:WLO327664 WVH327664:WVK327664 IV393200:IY393200 SR393200:SU393200 ACN393200:ACQ393200 AMJ393200:AMM393200 AWF393200:AWI393200 BGB393200:BGE393200 BPX393200:BQA393200 BZT393200:BZW393200 CJP393200:CJS393200 CTL393200:CTO393200 DDH393200:DDK393200 DND393200:DNG393200 DWZ393200:DXC393200 EGV393200:EGY393200 EQR393200:EQU393200 FAN393200:FAQ393200 FKJ393200:FKM393200 FUF393200:FUI393200 GEB393200:GEE393200 GNX393200:GOA393200 GXT393200:GXW393200 HHP393200:HHS393200 HRL393200:HRO393200 IBH393200:IBK393200 ILD393200:ILG393200 IUZ393200:IVC393200 JEV393200:JEY393200 JOR393200:JOU393200 JYN393200:JYQ393200 KIJ393200:KIM393200 KSF393200:KSI393200 LCB393200:LCE393200 LLX393200:LMA393200 LVT393200:LVW393200 MFP393200:MFS393200 MPL393200:MPO393200 MZH393200:MZK393200 NJD393200:NJG393200 NSZ393200:NTC393200 OCV393200:OCY393200 OMR393200:OMU393200 OWN393200:OWQ393200 PGJ393200:PGM393200 PQF393200:PQI393200 QAB393200:QAE393200 QJX393200:QKA393200 QTT393200:QTW393200 RDP393200:RDS393200 RNL393200:RNO393200 RXH393200:RXK393200 SHD393200:SHG393200 SQZ393200:SRC393200 TAV393200:TAY393200 TKR393200:TKU393200 TUN393200:TUQ393200 UEJ393200:UEM393200 UOF393200:UOI393200 UYB393200:UYE393200 VHX393200:VIA393200 VRT393200:VRW393200 WBP393200:WBS393200 WLL393200:WLO393200 WVH393200:WVK393200 IV458736:IY458736 SR458736:SU458736 ACN458736:ACQ458736 AMJ458736:AMM458736 AWF458736:AWI458736 BGB458736:BGE458736 BPX458736:BQA458736 BZT458736:BZW458736 CJP458736:CJS458736 CTL458736:CTO458736 DDH458736:DDK458736 DND458736:DNG458736 DWZ458736:DXC458736 EGV458736:EGY458736 EQR458736:EQU458736 FAN458736:FAQ458736 FKJ458736:FKM458736 FUF458736:FUI458736 GEB458736:GEE458736 GNX458736:GOA458736 GXT458736:GXW458736 HHP458736:HHS458736 HRL458736:HRO458736 IBH458736:IBK458736 ILD458736:ILG458736 IUZ458736:IVC458736 JEV458736:JEY458736 JOR458736:JOU458736 JYN458736:JYQ458736 KIJ458736:KIM458736 KSF458736:KSI458736 LCB458736:LCE458736 LLX458736:LMA458736 LVT458736:LVW458736 MFP458736:MFS458736 MPL458736:MPO458736 MZH458736:MZK458736 NJD458736:NJG458736 NSZ458736:NTC458736 OCV458736:OCY458736 OMR458736:OMU458736 OWN458736:OWQ458736 PGJ458736:PGM458736 PQF458736:PQI458736 QAB458736:QAE458736 QJX458736:QKA458736 QTT458736:QTW458736 RDP458736:RDS458736 RNL458736:RNO458736 RXH458736:RXK458736 SHD458736:SHG458736 SQZ458736:SRC458736 TAV458736:TAY458736 TKR458736:TKU458736 TUN458736:TUQ458736 UEJ458736:UEM458736 UOF458736:UOI458736 UYB458736:UYE458736 VHX458736:VIA458736 VRT458736:VRW458736 WBP458736:WBS458736 WLL458736:WLO458736 WVH458736:WVK458736 IV524272:IY524272 SR524272:SU524272 ACN524272:ACQ524272 AMJ524272:AMM524272 AWF524272:AWI524272 BGB524272:BGE524272 BPX524272:BQA524272 BZT524272:BZW524272 CJP524272:CJS524272 CTL524272:CTO524272 DDH524272:DDK524272 DND524272:DNG524272 DWZ524272:DXC524272 EGV524272:EGY524272 EQR524272:EQU524272 FAN524272:FAQ524272 FKJ524272:FKM524272 FUF524272:FUI524272 GEB524272:GEE524272 GNX524272:GOA524272 GXT524272:GXW524272 HHP524272:HHS524272 HRL524272:HRO524272 IBH524272:IBK524272 ILD524272:ILG524272 IUZ524272:IVC524272 JEV524272:JEY524272 JOR524272:JOU524272 JYN524272:JYQ524272 KIJ524272:KIM524272 KSF524272:KSI524272 LCB524272:LCE524272 LLX524272:LMA524272 LVT524272:LVW524272 MFP524272:MFS524272 MPL524272:MPO524272 MZH524272:MZK524272 NJD524272:NJG524272 NSZ524272:NTC524272 OCV524272:OCY524272 OMR524272:OMU524272 OWN524272:OWQ524272 PGJ524272:PGM524272 PQF524272:PQI524272 QAB524272:QAE524272 QJX524272:QKA524272 QTT524272:QTW524272 RDP524272:RDS524272 RNL524272:RNO524272 RXH524272:RXK524272 SHD524272:SHG524272 SQZ524272:SRC524272 TAV524272:TAY524272 TKR524272:TKU524272 TUN524272:TUQ524272 UEJ524272:UEM524272 UOF524272:UOI524272 UYB524272:UYE524272 VHX524272:VIA524272 VRT524272:VRW524272 WBP524272:WBS524272 WLL524272:WLO524272 WVH524272:WVK524272 IV589808:IY589808 SR589808:SU589808 ACN589808:ACQ589808 AMJ589808:AMM589808 AWF589808:AWI589808 BGB589808:BGE589808 BPX589808:BQA589808 BZT589808:BZW589808 CJP589808:CJS589808 CTL589808:CTO589808 DDH589808:DDK589808 DND589808:DNG589808 DWZ589808:DXC589808 EGV589808:EGY589808 EQR589808:EQU589808 FAN589808:FAQ589808 FKJ589808:FKM589808 FUF589808:FUI589808 GEB589808:GEE589808 GNX589808:GOA589808 GXT589808:GXW589808 HHP589808:HHS589808 HRL589808:HRO589808 IBH589808:IBK589808 ILD589808:ILG589808 IUZ589808:IVC589808 JEV589808:JEY589808 JOR589808:JOU589808 JYN589808:JYQ589808 KIJ589808:KIM589808 KSF589808:KSI589808 LCB589808:LCE589808 LLX589808:LMA589808 LVT589808:LVW589808 MFP589808:MFS589808 MPL589808:MPO589808 MZH589808:MZK589808 NJD589808:NJG589808 NSZ589808:NTC589808 OCV589808:OCY589808 OMR589808:OMU589808 OWN589808:OWQ589808 PGJ589808:PGM589808 PQF589808:PQI589808 QAB589808:QAE589808 QJX589808:QKA589808 QTT589808:QTW589808 RDP589808:RDS589808 RNL589808:RNO589808 RXH589808:RXK589808 SHD589808:SHG589808 SQZ589808:SRC589808 TAV589808:TAY589808 TKR589808:TKU589808 TUN589808:TUQ589808 UEJ589808:UEM589808 UOF589808:UOI589808 UYB589808:UYE589808 VHX589808:VIA589808 VRT589808:VRW589808 WBP589808:WBS589808 WLL589808:WLO589808 WVH589808:WVK589808 IV655344:IY655344 SR655344:SU655344 ACN655344:ACQ655344 AMJ655344:AMM655344 AWF655344:AWI655344 BGB655344:BGE655344 BPX655344:BQA655344 BZT655344:BZW655344 CJP655344:CJS655344 CTL655344:CTO655344 DDH655344:DDK655344 DND655344:DNG655344 DWZ655344:DXC655344 EGV655344:EGY655344 EQR655344:EQU655344 FAN655344:FAQ655344 FKJ655344:FKM655344 FUF655344:FUI655344 GEB655344:GEE655344 GNX655344:GOA655344 GXT655344:GXW655344 HHP655344:HHS655344 HRL655344:HRO655344 IBH655344:IBK655344 ILD655344:ILG655344 IUZ655344:IVC655344 JEV655344:JEY655344 JOR655344:JOU655344 JYN655344:JYQ655344 KIJ655344:KIM655344 KSF655344:KSI655344 LCB655344:LCE655344 LLX655344:LMA655344 LVT655344:LVW655344 MFP655344:MFS655344 MPL655344:MPO655344 MZH655344:MZK655344 NJD655344:NJG655344 NSZ655344:NTC655344 OCV655344:OCY655344 OMR655344:OMU655344 OWN655344:OWQ655344 PGJ655344:PGM655344 PQF655344:PQI655344 QAB655344:QAE655344 QJX655344:QKA655344 QTT655344:QTW655344 RDP655344:RDS655344 RNL655344:RNO655344 RXH655344:RXK655344 SHD655344:SHG655344 SQZ655344:SRC655344 TAV655344:TAY655344 TKR655344:TKU655344 TUN655344:TUQ655344 UEJ655344:UEM655344 UOF655344:UOI655344 UYB655344:UYE655344 VHX655344:VIA655344 VRT655344:VRW655344 WBP655344:WBS655344 WLL655344:WLO655344 WVH655344:WVK655344 IV720880:IY720880 SR720880:SU720880 ACN720880:ACQ720880 AMJ720880:AMM720880 AWF720880:AWI720880 BGB720880:BGE720880 BPX720880:BQA720880 BZT720880:BZW720880 CJP720880:CJS720880 CTL720880:CTO720880 DDH720880:DDK720880 DND720880:DNG720880 DWZ720880:DXC720880 EGV720880:EGY720880 EQR720880:EQU720880 FAN720880:FAQ720880 FKJ720880:FKM720880 FUF720880:FUI720880 GEB720880:GEE720880 GNX720880:GOA720880 GXT720880:GXW720880 HHP720880:HHS720880 HRL720880:HRO720880 IBH720880:IBK720880 ILD720880:ILG720880 IUZ720880:IVC720880 JEV720880:JEY720880 JOR720880:JOU720880 JYN720880:JYQ720880 KIJ720880:KIM720880 KSF720880:KSI720880 LCB720880:LCE720880 LLX720880:LMA720880 LVT720880:LVW720880 MFP720880:MFS720880 MPL720880:MPO720880 MZH720880:MZK720880 NJD720880:NJG720880 NSZ720880:NTC720880 OCV720880:OCY720880 OMR720880:OMU720880 OWN720880:OWQ720880 PGJ720880:PGM720880 PQF720880:PQI720880 QAB720880:QAE720880 QJX720880:QKA720880 QTT720880:QTW720880 RDP720880:RDS720880 RNL720880:RNO720880 RXH720880:RXK720880 SHD720880:SHG720880 SQZ720880:SRC720880 TAV720880:TAY720880 TKR720880:TKU720880 TUN720880:TUQ720880 UEJ720880:UEM720880 UOF720880:UOI720880 UYB720880:UYE720880 VHX720880:VIA720880 VRT720880:VRW720880 WBP720880:WBS720880 WLL720880:WLO720880 WVH720880:WVK720880 IV786416:IY786416 SR786416:SU786416 ACN786416:ACQ786416 AMJ786416:AMM786416 AWF786416:AWI786416 BGB786416:BGE786416 BPX786416:BQA786416 BZT786416:BZW786416 CJP786416:CJS786416 CTL786416:CTO786416 DDH786416:DDK786416 DND786416:DNG786416 DWZ786416:DXC786416 EGV786416:EGY786416 EQR786416:EQU786416 FAN786416:FAQ786416 FKJ786416:FKM786416 FUF786416:FUI786416 GEB786416:GEE786416 GNX786416:GOA786416 GXT786416:GXW786416 HHP786416:HHS786416 HRL786416:HRO786416 IBH786416:IBK786416 ILD786416:ILG786416 IUZ786416:IVC786416 JEV786416:JEY786416 JOR786416:JOU786416 JYN786416:JYQ786416 KIJ786416:KIM786416 KSF786416:KSI786416 LCB786416:LCE786416 LLX786416:LMA786416 LVT786416:LVW786416 MFP786416:MFS786416 MPL786416:MPO786416 MZH786416:MZK786416 NJD786416:NJG786416 NSZ786416:NTC786416 OCV786416:OCY786416 OMR786416:OMU786416 OWN786416:OWQ786416 PGJ786416:PGM786416 PQF786416:PQI786416 QAB786416:QAE786416 QJX786416:QKA786416 QTT786416:QTW786416 RDP786416:RDS786416 RNL786416:RNO786416 RXH786416:RXK786416 SHD786416:SHG786416 SQZ786416:SRC786416 TAV786416:TAY786416 TKR786416:TKU786416 TUN786416:TUQ786416 UEJ786416:UEM786416 UOF786416:UOI786416 UYB786416:UYE786416 VHX786416:VIA786416 VRT786416:VRW786416 WBP786416:WBS786416 WLL786416:WLO786416 WVH786416:WVK786416 IV851952:IY851952 SR851952:SU851952 ACN851952:ACQ851952 AMJ851952:AMM851952 AWF851952:AWI851952 BGB851952:BGE851952 BPX851952:BQA851952 BZT851952:BZW851952 CJP851952:CJS851952 CTL851952:CTO851952 DDH851952:DDK851952 DND851952:DNG851952 DWZ851952:DXC851952 EGV851952:EGY851952 EQR851952:EQU851952 FAN851952:FAQ851952 FKJ851952:FKM851952 FUF851952:FUI851952 GEB851952:GEE851952 GNX851952:GOA851952 GXT851952:GXW851952 HHP851952:HHS851952 HRL851952:HRO851952 IBH851952:IBK851952 ILD851952:ILG851952 IUZ851952:IVC851952 JEV851952:JEY851952 JOR851952:JOU851952 JYN851952:JYQ851952 KIJ851952:KIM851952 KSF851952:KSI851952 LCB851952:LCE851952 LLX851952:LMA851952 LVT851952:LVW851952 MFP851952:MFS851952 MPL851952:MPO851952 MZH851952:MZK851952 NJD851952:NJG851952 NSZ851952:NTC851952 OCV851952:OCY851952 OMR851952:OMU851952 OWN851952:OWQ851952 PGJ851952:PGM851952 PQF851952:PQI851952 QAB851952:QAE851952 QJX851952:QKA851952 QTT851952:QTW851952 RDP851952:RDS851952 RNL851952:RNO851952 RXH851952:RXK851952 SHD851952:SHG851952 SQZ851952:SRC851952 TAV851952:TAY851952 TKR851952:TKU851952 TUN851952:TUQ851952 UEJ851952:UEM851952 UOF851952:UOI851952 UYB851952:UYE851952 VHX851952:VIA851952 VRT851952:VRW851952 WBP851952:WBS851952 WLL851952:WLO851952 WVH851952:WVK851952 IV917488:IY917488 SR917488:SU917488 ACN917488:ACQ917488 AMJ917488:AMM917488 AWF917488:AWI917488 BGB917488:BGE917488 BPX917488:BQA917488 BZT917488:BZW917488 CJP917488:CJS917488 CTL917488:CTO917488 DDH917488:DDK917488 DND917488:DNG917488 DWZ917488:DXC917488 EGV917488:EGY917488 EQR917488:EQU917488 FAN917488:FAQ917488 FKJ917488:FKM917488 FUF917488:FUI917488 GEB917488:GEE917488 GNX917488:GOA917488 GXT917488:GXW917488 HHP917488:HHS917488 HRL917488:HRO917488 IBH917488:IBK917488 ILD917488:ILG917488 IUZ917488:IVC917488 JEV917488:JEY917488 JOR917488:JOU917488 JYN917488:JYQ917488 KIJ917488:KIM917488 KSF917488:KSI917488 LCB917488:LCE917488 LLX917488:LMA917488 LVT917488:LVW917488 MFP917488:MFS917488 MPL917488:MPO917488 MZH917488:MZK917488 NJD917488:NJG917488 NSZ917488:NTC917488 OCV917488:OCY917488 OMR917488:OMU917488 OWN917488:OWQ917488 PGJ917488:PGM917488 PQF917488:PQI917488 QAB917488:QAE917488 QJX917488:QKA917488 QTT917488:QTW917488 RDP917488:RDS917488 RNL917488:RNO917488 RXH917488:RXK917488 SHD917488:SHG917488 SQZ917488:SRC917488 TAV917488:TAY917488 TKR917488:TKU917488 TUN917488:TUQ917488 UEJ917488:UEM917488 UOF917488:UOI917488 UYB917488:UYE917488 VHX917488:VIA917488 VRT917488:VRW917488 WBP917488:WBS917488 WLL917488:WLO917488 WVH917488:WVK917488 IV983024:IY983024 SR983024:SU983024 ACN983024:ACQ983024 AMJ983024:AMM983024 AWF983024:AWI983024 BGB983024:BGE983024 BPX983024:BQA983024 BZT983024:BZW983024 CJP983024:CJS983024 CTL983024:CTO983024 DDH983024:DDK983024 DND983024:DNG983024 DWZ983024:DXC983024 EGV983024:EGY983024 EQR983024:EQU983024 FAN983024:FAQ983024 FKJ983024:FKM983024 FUF983024:FUI983024 GEB983024:GEE983024 GNX983024:GOA983024 GXT983024:GXW983024 HHP983024:HHS983024 HRL983024:HRO983024 IBH983024:IBK983024 ILD983024:ILG983024 IUZ983024:IVC983024 JEV983024:JEY983024 JOR983024:JOU983024 JYN983024:JYQ983024 KIJ983024:KIM983024 KSF983024:KSI983024 LCB983024:LCE983024 LLX983024:LMA983024 LVT983024:LVW983024 MFP983024:MFS983024 MPL983024:MPO983024 MZH983024:MZK983024 NJD983024:NJG983024 NSZ983024:NTC983024 OCV983024:OCY983024 OMR983024:OMU983024 OWN983024:OWQ983024 PGJ983024:PGM983024 PQF983024:PQI983024 QAB983024:QAE983024 QJX983024:QKA983024 QTT983024:QTW983024 RDP983024:RDS983024 RNL983024:RNO983024 RXH983024:RXK983024 SHD983024:SHG983024 SQZ983024:SRC983024 TAV983024:TAY983024 TKR983024:TKU983024 TUN983024:TUQ983024 UEJ983024:UEM983024 UOF983024:UOI983024 UYB983024:UYE983024 VHX983024:VIA983024 VRT983024:VRW983024 WBP983024:WBS983024 WLL983024:WLO983024 WVH983024:WVK983024 F983041:H983041 I983020 F917505:H917505 I917484 F851969:H851969 I851948 F786433:H786433 I786412 F720897:H720897 I720876 F655361:H655361 I655340 F589825:H589825 I589804 F524289:H524289 I524268 F458753:H458753 I458732 F393217:H393217 I393196 F327681:H327681 I327660 F262145:H262145 I262124 F196609:H196609 I196588 F131073:H131073 I131052 F65537:H65537">
      <formula1>"大学,短期大学,高等専門学校"</formula1>
    </dataValidation>
    <dataValidation type="list" allowBlank="1" showInputMessage="1" showErrorMessage="1" sqref="F4:I4">
      <formula1>"大学,短期大学および高等専門学校"</formula1>
    </dataValidation>
    <dataValidation type="list" allowBlank="1" showInputMessage="1" showErrorMessage="1" sqref="F6:I6">
      <formula1 xml:space="preserve"> INDIRECT($F$4)</formula1>
    </dataValidation>
  </dataValidations>
  <pageMargins left="0.39370078740157483" right="0.39370078740157483" top="0.39370078740157483" bottom="0.39370078740157483" header="0" footer="0.19685039370078741"/>
  <pageSetup paperSize="9" scale="65" fitToHeight="0" orientation="landscape" r:id="rId1"/>
  <headerFooter scaleWithDoc="0">
    <oddFooter>&amp;P / &amp;N ページ</oddFooter>
  </headerFooter>
  <rowBreaks count="1" manualBreakCount="1">
    <brk id="38" max="17" man="1"/>
  </row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CFF"/>
  </sheetPr>
  <dimension ref="A1:Y25"/>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10" width="10.6640625" style="1"/>
    <col min="11" max="12" width="8.6640625" style="1" customWidth="1"/>
    <col min="13" max="15" width="6.6640625" style="1" customWidth="1"/>
    <col min="16" max="16" width="1.8867187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5.109375" style="657" customWidth="1"/>
    <col min="24" max="24" width="2.77734375" style="1" customWidth="1"/>
    <col min="25" max="25" width="5.109375" style="653" customWidth="1"/>
    <col min="26" max="16384" width="10.6640625" style="1"/>
  </cols>
  <sheetData>
    <row r="1" spans="1:25"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1795" t="s">
        <v>591</v>
      </c>
      <c r="S1" s="1796"/>
      <c r="T1" s="1796"/>
      <c r="U1" s="1796"/>
      <c r="V1" s="1796"/>
      <c r="W1" s="1796"/>
      <c r="X1" s="1796"/>
      <c r="Y1" s="1796"/>
    </row>
    <row r="2" spans="1:25"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X2" s="72"/>
    </row>
    <row r="3" spans="1:25" ht="24" customHeight="1" x14ac:dyDescent="0.2">
      <c r="A3" s="72"/>
      <c r="B3" s="72"/>
      <c r="C3" s="72"/>
      <c r="D3" s="72"/>
      <c r="E3" s="72"/>
      <c r="F3" s="72"/>
      <c r="G3" s="72"/>
      <c r="H3" s="72"/>
      <c r="I3" s="72"/>
      <c r="J3" s="72"/>
      <c r="K3" s="72"/>
      <c r="L3" s="72"/>
      <c r="M3" s="72"/>
      <c r="N3" s="72"/>
      <c r="O3" s="72"/>
      <c r="P3" s="72"/>
      <c r="Q3" s="81"/>
      <c r="R3" s="72"/>
      <c r="S3" s="72"/>
      <c r="T3" s="81"/>
      <c r="U3" s="72"/>
      <c r="V3" s="72"/>
      <c r="X3" s="72"/>
    </row>
    <row r="4" spans="1:25" ht="24" customHeight="1" x14ac:dyDescent="0.2">
      <c r="A4" s="71" t="s">
        <v>132</v>
      </c>
      <c r="B4" s="72"/>
      <c r="C4" s="72"/>
      <c r="D4" s="72"/>
      <c r="E4" s="72"/>
      <c r="F4" s="72"/>
      <c r="G4" s="72"/>
      <c r="H4" s="72"/>
      <c r="I4" s="72"/>
      <c r="J4" s="72"/>
      <c r="K4" s="72"/>
      <c r="L4" s="72"/>
      <c r="M4" s="72"/>
      <c r="N4" s="72"/>
      <c r="O4" s="72"/>
      <c r="P4" s="72"/>
      <c r="Q4" s="81"/>
      <c r="R4" s="72"/>
      <c r="S4" s="72"/>
      <c r="T4" s="81"/>
      <c r="U4" s="72"/>
      <c r="V4" s="72"/>
      <c r="X4" s="72"/>
    </row>
    <row r="5" spans="1:25" ht="24" customHeight="1" x14ac:dyDescent="0.2">
      <c r="A5" s="71" t="s">
        <v>190</v>
      </c>
      <c r="B5" s="72"/>
      <c r="C5" s="72"/>
      <c r="D5" s="72"/>
      <c r="E5" s="72"/>
      <c r="F5" s="72"/>
      <c r="G5" s="72"/>
      <c r="I5" s="72"/>
      <c r="J5" s="72"/>
      <c r="K5" s="72"/>
      <c r="L5" s="72"/>
      <c r="M5" s="72"/>
      <c r="N5" s="72"/>
      <c r="O5" s="72"/>
      <c r="P5" s="72"/>
      <c r="Q5" s="81"/>
      <c r="R5" s="72"/>
      <c r="S5" s="72"/>
      <c r="T5" s="81"/>
      <c r="U5" s="72"/>
      <c r="V5" s="72"/>
      <c r="X5" s="72"/>
    </row>
    <row r="6" spans="1:25" ht="24" customHeight="1" x14ac:dyDescent="0.2">
      <c r="A6" s="72"/>
      <c r="B6" s="72"/>
      <c r="C6" s="72"/>
      <c r="D6" s="72"/>
      <c r="E6" s="72"/>
      <c r="F6" s="72"/>
      <c r="G6" s="72"/>
      <c r="I6" s="138"/>
      <c r="J6" s="138"/>
      <c r="K6" s="138"/>
      <c r="L6" s="138"/>
      <c r="M6" s="138"/>
      <c r="N6" s="138"/>
      <c r="O6" s="138"/>
      <c r="P6" s="138"/>
      <c r="Q6" s="138"/>
      <c r="R6" s="138"/>
      <c r="S6" s="138"/>
      <c r="T6" s="138"/>
      <c r="U6" s="138"/>
      <c r="V6" s="138"/>
      <c r="W6" s="658"/>
      <c r="X6" s="138"/>
      <c r="Y6" s="654"/>
    </row>
    <row r="7" spans="1:25" ht="24" customHeight="1" x14ac:dyDescent="0.2">
      <c r="A7" s="72"/>
      <c r="B7" s="73" t="s">
        <v>202</v>
      </c>
      <c r="C7" s="72"/>
      <c r="D7" s="72"/>
      <c r="E7" s="72"/>
      <c r="F7" s="72"/>
      <c r="G7" s="72"/>
      <c r="H7" s="72" t="s">
        <v>3</v>
      </c>
      <c r="I7" s="138"/>
      <c r="J7" s="138"/>
      <c r="K7" s="138"/>
      <c r="L7" s="138"/>
      <c r="M7" s="138"/>
      <c r="N7" s="138"/>
      <c r="O7" s="138"/>
      <c r="P7" s="138"/>
      <c r="Q7" s="138"/>
      <c r="R7" s="138"/>
      <c r="S7" s="138"/>
      <c r="T7" s="138"/>
      <c r="U7" s="138"/>
      <c r="V7" s="138"/>
      <c r="W7" s="658"/>
      <c r="X7" s="138"/>
      <c r="Y7" s="654"/>
    </row>
    <row r="8" spans="1:25" ht="24" customHeight="1" x14ac:dyDescent="0.2">
      <c r="A8" s="72"/>
      <c r="B8" s="73"/>
      <c r="C8" s="73" t="s">
        <v>17</v>
      </c>
      <c r="D8" s="72"/>
      <c r="E8" s="72"/>
      <c r="F8" s="72"/>
      <c r="G8" s="72"/>
      <c r="H8" s="1779" t="s">
        <v>1303</v>
      </c>
      <c r="I8" s="1779"/>
      <c r="J8" s="1779"/>
      <c r="K8" s="1779"/>
      <c r="L8" s="1779"/>
      <c r="M8" s="1779"/>
      <c r="N8" s="1779"/>
      <c r="O8" s="1779"/>
      <c r="P8" s="1779"/>
      <c r="Q8" s="1779"/>
      <c r="R8" s="1779"/>
      <c r="S8" s="1779"/>
      <c r="T8" s="1779"/>
      <c r="U8" s="1779"/>
      <c r="V8" s="1779"/>
      <c r="W8" s="1779"/>
      <c r="X8" s="1779"/>
      <c r="Y8" s="1779"/>
    </row>
    <row r="9" spans="1:25" ht="24" customHeight="1" x14ac:dyDescent="0.2">
      <c r="A9" s="72"/>
      <c r="B9" s="72"/>
      <c r="C9" s="1772" t="s">
        <v>203</v>
      </c>
      <c r="D9" s="1772"/>
      <c r="E9" s="1772"/>
      <c r="F9" s="73"/>
      <c r="G9" s="73"/>
      <c r="H9" s="1779"/>
      <c r="I9" s="1779"/>
      <c r="J9" s="1779"/>
      <c r="K9" s="1779"/>
      <c r="L9" s="1779"/>
      <c r="M9" s="1779"/>
      <c r="N9" s="1779"/>
      <c r="O9" s="1779"/>
      <c r="P9" s="1779"/>
      <c r="Q9" s="1779"/>
      <c r="R9" s="1779"/>
      <c r="S9" s="1779"/>
      <c r="T9" s="1779"/>
      <c r="U9" s="1779"/>
      <c r="V9" s="1779"/>
      <c r="W9" s="1779"/>
      <c r="X9" s="1779"/>
      <c r="Y9" s="1779"/>
    </row>
    <row r="10" spans="1:25" ht="24" customHeight="1" x14ac:dyDescent="0.2">
      <c r="A10" s="72"/>
      <c r="B10" s="73"/>
      <c r="C10" s="1773" t="s">
        <v>200</v>
      </c>
      <c r="D10" s="1773"/>
      <c r="E10" s="1773"/>
      <c r="F10" s="73"/>
      <c r="G10" s="73"/>
      <c r="H10" s="1779"/>
      <c r="I10" s="1779"/>
      <c r="J10" s="1779"/>
      <c r="K10" s="1779"/>
      <c r="L10" s="1779"/>
      <c r="M10" s="1779"/>
      <c r="N10" s="1779"/>
      <c r="O10" s="1779"/>
      <c r="P10" s="1779"/>
      <c r="Q10" s="1779"/>
      <c r="R10" s="1779"/>
      <c r="S10" s="1779"/>
      <c r="T10" s="1779"/>
      <c r="U10" s="1779"/>
      <c r="V10" s="1779"/>
      <c r="W10" s="1779"/>
      <c r="X10" s="1779"/>
      <c r="Y10" s="1779"/>
    </row>
    <row r="11" spans="1:25" ht="24" customHeight="1" x14ac:dyDescent="0.2">
      <c r="B11" s="9"/>
      <c r="C11" s="1771"/>
      <c r="D11" s="1771"/>
      <c r="E11" s="1771"/>
      <c r="F11" s="9"/>
      <c r="G11" s="9"/>
      <c r="H11" s="1779"/>
      <c r="I11" s="1779"/>
      <c r="J11" s="1779"/>
      <c r="K11" s="1779"/>
      <c r="L11" s="1779"/>
      <c r="M11" s="1779"/>
      <c r="N11" s="1779"/>
      <c r="O11" s="1779"/>
      <c r="P11" s="1779"/>
      <c r="Q11" s="1779"/>
      <c r="R11" s="1779"/>
      <c r="S11" s="1779"/>
      <c r="T11" s="1779"/>
      <c r="U11" s="1779"/>
      <c r="V11" s="1779"/>
      <c r="W11" s="1779"/>
      <c r="X11" s="1779"/>
      <c r="Y11" s="1779"/>
    </row>
    <row r="12" spans="1:25" ht="24" customHeight="1" x14ac:dyDescent="0.2">
      <c r="B12" s="1" t="s">
        <v>1296</v>
      </c>
      <c r="Q12" s="4" t="s">
        <v>62</v>
      </c>
    </row>
    <row r="13" spans="1:25" ht="24" customHeight="1" x14ac:dyDescent="0.2">
      <c r="B13" s="1693" t="s">
        <v>16</v>
      </c>
      <c r="C13" s="1694"/>
      <c r="D13" s="1694"/>
      <c r="E13" s="1695"/>
      <c r="F13" s="1690">
        <f>'学校入力シート（要入力）'!$E$41</f>
        <v>2019</v>
      </c>
      <c r="G13" s="1690">
        <f>'学校入力シート（要入力）'!$F$41</f>
        <v>2020</v>
      </c>
      <c r="H13" s="1690">
        <f>'学校入力シート（要入力）'!$G$41</f>
        <v>2021</v>
      </c>
      <c r="I13" s="1690">
        <f>'学校入力シート（要入力）'!$H$41</f>
        <v>2022</v>
      </c>
      <c r="J13" s="2076">
        <f>'学校入力シート（要入力）'!$I$41</f>
        <v>2023</v>
      </c>
      <c r="K13" s="1789" t="str">
        <f>"増減
"&amp;$J$13&amp;"-"&amp;$F$13</f>
        <v>増減
2023-2019</v>
      </c>
      <c r="L13" s="1886" t="str">
        <f>"対"&amp;$F$13&amp;"年度
伸び率(%)"</f>
        <v>対2019年度
伸び率(%)</v>
      </c>
      <c r="M13" s="1746" t="s">
        <v>14</v>
      </c>
      <c r="N13" s="1786" t="s">
        <v>13</v>
      </c>
      <c r="O13" s="1786" t="s">
        <v>15</v>
      </c>
      <c r="P13" s="3"/>
      <c r="Q13" s="1783" t="s">
        <v>50</v>
      </c>
      <c r="R13" s="397" t="s">
        <v>10</v>
      </c>
      <c r="S13" s="1774" t="s">
        <v>72</v>
      </c>
      <c r="T13" s="1758"/>
      <c r="U13" s="1746"/>
      <c r="V13" s="1705" t="s">
        <v>50</v>
      </c>
      <c r="W13" s="1759" t="s">
        <v>51</v>
      </c>
      <c r="X13" s="1759"/>
      <c r="Y13" s="1760"/>
    </row>
    <row r="14" spans="1:25" ht="24" customHeight="1" x14ac:dyDescent="0.2">
      <c r="B14" s="1696"/>
      <c r="C14" s="1697"/>
      <c r="D14" s="1697"/>
      <c r="E14" s="1698"/>
      <c r="F14" s="1691"/>
      <c r="G14" s="1691"/>
      <c r="H14" s="1691"/>
      <c r="I14" s="1691"/>
      <c r="J14" s="2077"/>
      <c r="K14" s="2046"/>
      <c r="L14" s="2083"/>
      <c r="M14" s="1747"/>
      <c r="N14" s="1787"/>
      <c r="O14" s="1787"/>
      <c r="P14" s="3"/>
      <c r="Q14" s="1784"/>
      <c r="R14" s="398" t="s">
        <v>38</v>
      </c>
      <c r="S14" s="1775"/>
      <c r="T14" s="1776"/>
      <c r="U14" s="1747"/>
      <c r="V14" s="1705"/>
      <c r="W14" s="1761"/>
      <c r="X14" s="1761"/>
      <c r="Y14" s="1762"/>
    </row>
    <row r="15" spans="1:25" ht="24" customHeight="1" x14ac:dyDescent="0.2">
      <c r="B15" s="1699"/>
      <c r="C15" s="1700"/>
      <c r="D15" s="1700"/>
      <c r="E15" s="1701"/>
      <c r="F15" s="1692"/>
      <c r="G15" s="1692"/>
      <c r="H15" s="1692"/>
      <c r="I15" s="1692"/>
      <c r="J15" s="2078"/>
      <c r="K15" s="2047"/>
      <c r="L15" s="1799"/>
      <c r="M15" s="1748"/>
      <c r="N15" s="1788"/>
      <c r="O15" s="1788"/>
      <c r="Q15" s="1785"/>
      <c r="R15" s="517" t="str">
        <f>'目標値入力シート（必要に応じて入力）'!H20</f>
        <v/>
      </c>
      <c r="S15" s="1777"/>
      <c r="T15" s="1778"/>
      <c r="U15" s="1748"/>
      <c r="V15" s="1705"/>
      <c r="W15" s="1763"/>
      <c r="X15" s="1763"/>
      <c r="Y15" s="1764"/>
    </row>
    <row r="16" spans="1:25" ht="24" customHeight="1" x14ac:dyDescent="0.2">
      <c r="B16" s="1811" t="s">
        <v>204</v>
      </c>
      <c r="C16" s="1812"/>
      <c r="D16" s="1812"/>
      <c r="E16" s="1813"/>
      <c r="F16" s="1716" t="str">
        <f>IFERROR((ROUND(F23/F20,3)),"－")</f>
        <v>－</v>
      </c>
      <c r="G16" s="1716" t="str">
        <f>IFERROR((ROUND(G23/G20,3)),"－")</f>
        <v>－</v>
      </c>
      <c r="H16" s="1716" t="str">
        <f>IFERROR((ROUND(H23/H20,3)),"－")</f>
        <v>－</v>
      </c>
      <c r="I16" s="1716" t="str">
        <f>IFERROR((ROUND(I23/I20,3)),"－")</f>
        <v>－</v>
      </c>
      <c r="J16" s="2166" t="str">
        <f>IFERROR((ROUND(J23/J20,3)),"－")</f>
        <v>－</v>
      </c>
      <c r="K16" s="1867" t="str">
        <f>IFERROR((J16-F16)*100,"－")</f>
        <v>－</v>
      </c>
      <c r="L16" s="1742"/>
      <c r="M16" s="1930" t="str">
        <f>IF(R15="","目標入力",IF(J16="－","－",IF(AND(I16&gt;$R$15,J16&gt;$R$15),2,IF(AND(I16&lt;=$R$15,J16&gt;$R$15),4,IF(AND(I16&gt;$R$15,J16&lt;=$R$15),8,IF(AND(I16&lt;=$R$15,J16&lt;=$R$15),10))))))</f>
        <v>目標入力</v>
      </c>
      <c r="N16" s="1935" t="str">
        <f>IFERROR(LOOKUP($K$16/100,趨勢評価!$G$39:$G$43,趨勢評価!$L$39:$L$43),"－")</f>
        <v>－</v>
      </c>
      <c r="O16" s="1702" t="str">
        <f ca="1">IFERROR(OFFSET(INDEX(Y16:Y25,MATCH(J16,Y16:Y25,1),1),0,-3),"－")</f>
        <v>－</v>
      </c>
      <c r="Q16" s="1715">
        <v>10</v>
      </c>
      <c r="R16" s="1844" t="s">
        <v>177</v>
      </c>
      <c r="S16" s="1727" t="s">
        <v>83</v>
      </c>
      <c r="T16" s="1722"/>
      <c r="U16" s="1723"/>
      <c r="V16" s="79">
        <v>10</v>
      </c>
      <c r="W16" s="784">
        <f>IF(OR('学校入力シート（要入力）'!$F$4="",'学校入力シート（要入力）'!$F$4="大学"),大学部門!AB75,短大部門!AB75)</f>
        <v>0.33900000000000002</v>
      </c>
      <c r="X16" s="785" t="s">
        <v>709</v>
      </c>
      <c r="Y16" s="1127">
        <v>0</v>
      </c>
    </row>
    <row r="17" spans="2:25" ht="24" customHeight="1" x14ac:dyDescent="0.2">
      <c r="B17" s="1814"/>
      <c r="C17" s="1815"/>
      <c r="D17" s="1815"/>
      <c r="E17" s="1816"/>
      <c r="F17" s="1717"/>
      <c r="G17" s="1717"/>
      <c r="H17" s="1717"/>
      <c r="I17" s="1717"/>
      <c r="J17" s="2021"/>
      <c r="K17" s="2032"/>
      <c r="L17" s="1743"/>
      <c r="M17" s="1931"/>
      <c r="N17" s="1935"/>
      <c r="O17" s="1869"/>
      <c r="Q17" s="1715"/>
      <c r="R17" s="1844"/>
      <c r="S17" s="1724"/>
      <c r="T17" s="1725"/>
      <c r="U17" s="1726"/>
      <c r="V17" s="80">
        <v>9</v>
      </c>
      <c r="W17" s="787">
        <f>IF(OR('学校入力シート（要入力）'!$F$4="",'学校入力シート（要入力）'!$F$4="大学"),大学部門!Y75,短大部門!Y75)</f>
        <v>0.433</v>
      </c>
      <c r="X17" s="788" t="s">
        <v>709</v>
      </c>
      <c r="Y17" s="789">
        <f>IF(OR('学校入力シート（要入力）'!$F$4="",'学校入力シート（要入力）'!$F$4="大学"),大学部門!AA75,短大部門!AA75)</f>
        <v>0.34</v>
      </c>
    </row>
    <row r="18" spans="2:25" ht="24" customHeight="1" x14ac:dyDescent="0.2">
      <c r="B18" s="1814"/>
      <c r="C18" s="1815"/>
      <c r="D18" s="1815"/>
      <c r="E18" s="1816"/>
      <c r="F18" s="1717"/>
      <c r="G18" s="1717"/>
      <c r="H18" s="1717"/>
      <c r="I18" s="1717"/>
      <c r="J18" s="2021"/>
      <c r="K18" s="2032"/>
      <c r="L18" s="1743"/>
      <c r="M18" s="1931"/>
      <c r="N18" s="1935"/>
      <c r="O18" s="1869"/>
      <c r="Q18" s="1705">
        <v>8</v>
      </c>
      <c r="R18" s="1844" t="s">
        <v>149</v>
      </c>
      <c r="S18" s="1727" t="s">
        <v>76</v>
      </c>
      <c r="T18" s="1722"/>
      <c r="U18" s="1723"/>
      <c r="V18" s="79">
        <v>8</v>
      </c>
      <c r="W18" s="784">
        <f>IF(OR('学校入力シート（要入力）'!$F$4="",'学校入力シート（要入力）'!$F$4="大学"),大学部門!V75,短大部門!V75)</f>
        <v>0.48799999999999999</v>
      </c>
      <c r="X18" s="785" t="s">
        <v>709</v>
      </c>
      <c r="Y18" s="790">
        <f>IF(OR('学校入力シート（要入力）'!$F$4="",'学校入力シート（要入力）'!$F$4="大学"),大学部門!X75,短大部門!X75)</f>
        <v>0.434</v>
      </c>
    </row>
    <row r="19" spans="2:25" ht="24" customHeight="1" x14ac:dyDescent="0.2">
      <c r="B19" s="1814"/>
      <c r="C19" s="1815"/>
      <c r="D19" s="1815"/>
      <c r="E19" s="1816"/>
      <c r="F19" s="1718"/>
      <c r="G19" s="1718"/>
      <c r="H19" s="1718"/>
      <c r="I19" s="1718"/>
      <c r="J19" s="2022"/>
      <c r="K19" s="1868"/>
      <c r="L19" s="1744"/>
      <c r="M19" s="1931"/>
      <c r="N19" s="1935"/>
      <c r="O19" s="1869"/>
      <c r="Q19" s="1705"/>
      <c r="R19" s="1844"/>
      <c r="S19" s="1724"/>
      <c r="T19" s="1725"/>
      <c r="U19" s="1726"/>
      <c r="V19" s="80">
        <v>7</v>
      </c>
      <c r="W19" s="787">
        <f>IF(OR('学校入力シート（要入力）'!$F$4="",'学校入力シート（要入力）'!$F$4="大学"),大学部門!S75,短大部門!S75)</f>
        <v>0.53700000000000003</v>
      </c>
      <c r="X19" s="788" t="s">
        <v>709</v>
      </c>
      <c r="Y19" s="789">
        <f>IF(OR('学校入力シート（要入力）'!$F$4="",'学校入力シート（要入力）'!$F$4="大学"),大学部門!U75,短大部門!U75)</f>
        <v>0.48899999999999999</v>
      </c>
    </row>
    <row r="20" spans="2:25" ht="24" customHeight="1" x14ac:dyDescent="0.2">
      <c r="B20" s="6"/>
      <c r="C20" s="1800" t="s">
        <v>195</v>
      </c>
      <c r="D20" s="1801"/>
      <c r="E20" s="1802"/>
      <c r="F20" s="2084">
        <f>'学校入力シート（要入力）'!E53</f>
        <v>0</v>
      </c>
      <c r="G20" s="2084">
        <f>'学校入力シート（要入力）'!F53</f>
        <v>0</v>
      </c>
      <c r="H20" s="2084">
        <f>'学校入力シート（要入力）'!G53</f>
        <v>0</v>
      </c>
      <c r="I20" s="2084">
        <f>'学校入力シート（要入力）'!H53</f>
        <v>0</v>
      </c>
      <c r="J20" s="2079">
        <f>'学校入力シート（要入力）'!I53</f>
        <v>0</v>
      </c>
      <c r="K20" s="2087">
        <f>IFERROR(J20-F20,"－")</f>
        <v>0</v>
      </c>
      <c r="L20" s="1712" t="str">
        <f>IFERROR(K20/F20,"－")</f>
        <v>－</v>
      </c>
      <c r="M20" s="1931"/>
      <c r="N20" s="1935"/>
      <c r="O20" s="1869"/>
      <c r="Q20" s="1705">
        <v>6</v>
      </c>
      <c r="R20" s="1844" t="s">
        <v>91</v>
      </c>
      <c r="S20" s="1727" t="s">
        <v>84</v>
      </c>
      <c r="T20" s="1722"/>
      <c r="U20" s="1723"/>
      <c r="V20" s="79">
        <v>6</v>
      </c>
      <c r="W20" s="784">
        <f>IF(OR('学校入力シート（要入力）'!$F$4="",'学校入力シート（要入力）'!$F$4="大学"),大学部門!P75,短大部門!P75)</f>
        <v>0.59299999999999997</v>
      </c>
      <c r="X20" s="785" t="s">
        <v>709</v>
      </c>
      <c r="Y20" s="786">
        <f>IF(OR('学校入力シート（要入力）'!$F$4="",'学校入力シート（要入力）'!$F$4="大学"),大学部門!R75,短大部門!R75)</f>
        <v>0.53800000000000003</v>
      </c>
    </row>
    <row r="21" spans="2:25" ht="24" customHeight="1" x14ac:dyDescent="0.2">
      <c r="B21" s="6"/>
      <c r="C21" s="1817"/>
      <c r="D21" s="1818"/>
      <c r="E21" s="1819"/>
      <c r="F21" s="2085"/>
      <c r="G21" s="2085"/>
      <c r="H21" s="2085"/>
      <c r="I21" s="2085"/>
      <c r="J21" s="2080"/>
      <c r="K21" s="2088"/>
      <c r="L21" s="1831"/>
      <c r="M21" s="1931"/>
      <c r="N21" s="1935"/>
      <c r="O21" s="1869"/>
      <c r="Q21" s="1705"/>
      <c r="R21" s="1844"/>
      <c r="S21" s="1724"/>
      <c r="T21" s="1725"/>
      <c r="U21" s="1726"/>
      <c r="V21" s="80">
        <v>5</v>
      </c>
      <c r="W21" s="787">
        <f>IF(OR('学校入力シート（要入力）'!$F$4="",'学校入力シート（要入力）'!$F$4="大学"),大学部門!M75,短大部門!M75)</f>
        <v>0.67100000000000004</v>
      </c>
      <c r="X21" s="788" t="s">
        <v>709</v>
      </c>
      <c r="Y21" s="789">
        <f>IF(OR('学校入力シート（要入力）'!$F$4="",'学校入力シート（要入力）'!$F$4="大学"),大学部門!O75,短大部門!O75)</f>
        <v>0.59399999999999997</v>
      </c>
    </row>
    <row r="22" spans="2:25" ht="24" customHeight="1" x14ac:dyDescent="0.2">
      <c r="B22" s="6"/>
      <c r="C22" s="1803"/>
      <c r="D22" s="1804"/>
      <c r="E22" s="1805"/>
      <c r="F22" s="2086"/>
      <c r="G22" s="2086"/>
      <c r="H22" s="2086"/>
      <c r="I22" s="2086"/>
      <c r="J22" s="2081"/>
      <c r="K22" s="2089"/>
      <c r="L22" s="1713"/>
      <c r="M22" s="1931"/>
      <c r="N22" s="1935"/>
      <c r="O22" s="1869"/>
      <c r="Q22" s="1705">
        <v>4</v>
      </c>
      <c r="R22" s="1844" t="s">
        <v>153</v>
      </c>
      <c r="S22" s="1727" t="s">
        <v>71</v>
      </c>
      <c r="T22" s="1722"/>
      <c r="U22" s="1723"/>
      <c r="V22" s="79">
        <v>4</v>
      </c>
      <c r="W22" s="784">
        <f>IF(OR('学校入力シート（要入力）'!$F$4="",'学校入力シート（要入力）'!$F$4="大学"),大学部門!J75,短大部門!J75)</f>
        <v>0.73599999999999999</v>
      </c>
      <c r="X22" s="785" t="s">
        <v>709</v>
      </c>
      <c r="Y22" s="786">
        <f>IF(OR('学校入力シート（要入力）'!$F$4="",'学校入力シート（要入力）'!$F$4="大学"),大学部門!L75,短大部門!L75)</f>
        <v>0.67200000000000004</v>
      </c>
    </row>
    <row r="23" spans="2:25" ht="24" customHeight="1" x14ac:dyDescent="0.2">
      <c r="B23" s="6"/>
      <c r="C23" s="1800" t="s">
        <v>205</v>
      </c>
      <c r="D23" s="1801"/>
      <c r="E23" s="1802"/>
      <c r="F23" s="2084">
        <f>'学校入力シート（要入力）'!E55</f>
        <v>0</v>
      </c>
      <c r="G23" s="2084">
        <f>'学校入力シート（要入力）'!F55</f>
        <v>0</v>
      </c>
      <c r="H23" s="2084">
        <f>'学校入力シート（要入力）'!G55</f>
        <v>0</v>
      </c>
      <c r="I23" s="2084">
        <f>'学校入力シート（要入力）'!H55</f>
        <v>0</v>
      </c>
      <c r="J23" s="2079">
        <f>'学校入力シート（要入力）'!I55</f>
        <v>0</v>
      </c>
      <c r="K23" s="2087">
        <f>IFERROR(J23-F23,"－")</f>
        <v>0</v>
      </c>
      <c r="L23" s="1714" t="str">
        <f>IFERROR(K23/F23,"－")</f>
        <v>－</v>
      </c>
      <c r="M23" s="1931"/>
      <c r="N23" s="1935"/>
      <c r="O23" s="1869"/>
      <c r="Q23" s="1705"/>
      <c r="R23" s="1844"/>
      <c r="S23" s="1724"/>
      <c r="T23" s="1725"/>
      <c r="U23" s="1726"/>
      <c r="V23" s="80">
        <v>3</v>
      </c>
      <c r="W23" s="787">
        <f>IF(OR('学校入力シート（要入力）'!$F$4="",'学校入力シート（要入力）'!$F$4="大学"),大学部門!G75,短大部門!G75)</f>
        <v>0.81</v>
      </c>
      <c r="X23" s="788" t="s">
        <v>709</v>
      </c>
      <c r="Y23" s="789">
        <f>IF(OR('学校入力シート（要入力）'!$F$4="",'学校入力シート（要入力）'!$F$4="大学"),大学部門!I75,短大部門!I75)</f>
        <v>0.73699999999999999</v>
      </c>
    </row>
    <row r="24" spans="2:25" ht="24" customHeight="1" x14ac:dyDescent="0.2">
      <c r="B24" s="6"/>
      <c r="C24" s="1817"/>
      <c r="D24" s="1818"/>
      <c r="E24" s="1819"/>
      <c r="F24" s="2085"/>
      <c r="G24" s="2085"/>
      <c r="H24" s="2085"/>
      <c r="I24" s="2085"/>
      <c r="J24" s="2080"/>
      <c r="K24" s="2088"/>
      <c r="L24" s="1831"/>
      <c r="M24" s="1931"/>
      <c r="N24" s="1935"/>
      <c r="O24" s="1869"/>
      <c r="Q24" s="1705">
        <v>2</v>
      </c>
      <c r="R24" s="1844" t="s">
        <v>197</v>
      </c>
      <c r="S24" s="1918" t="s">
        <v>85</v>
      </c>
      <c r="T24" s="1729"/>
      <c r="U24" s="1730"/>
      <c r="V24" s="79">
        <v>2</v>
      </c>
      <c r="W24" s="791">
        <f>IF(OR('学校入力シート（要入力）'!$F$4="",'学校入力シート（要入力）'!$F$4="大学"),大学部門!D75,短大部門!D75)</f>
        <v>0.94599999999999995</v>
      </c>
      <c r="X24" s="785" t="s">
        <v>709</v>
      </c>
      <c r="Y24" s="792">
        <f>IF(OR('学校入力シート（要入力）'!$F$4="",'学校入力シート（要入力）'!$F$4="大学"),大学部門!F75,短大部門!F75)</f>
        <v>0.81100000000000005</v>
      </c>
    </row>
    <row r="25" spans="2:25" ht="24" customHeight="1" x14ac:dyDescent="0.2">
      <c r="B25" s="8"/>
      <c r="C25" s="1806"/>
      <c r="D25" s="1807"/>
      <c r="E25" s="1808"/>
      <c r="F25" s="2090"/>
      <c r="G25" s="2090"/>
      <c r="H25" s="2090"/>
      <c r="I25" s="2090"/>
      <c r="J25" s="2091"/>
      <c r="K25" s="2092"/>
      <c r="L25" s="1738"/>
      <c r="M25" s="1932"/>
      <c r="N25" s="1935"/>
      <c r="O25" s="1704"/>
      <c r="Q25" s="1705"/>
      <c r="R25" s="1844"/>
      <c r="S25" s="1731"/>
      <c r="T25" s="1732"/>
      <c r="U25" s="1733"/>
      <c r="V25" s="80">
        <v>1</v>
      </c>
      <c r="W25" s="793"/>
      <c r="X25" s="788" t="s">
        <v>709</v>
      </c>
      <c r="Y25" s="789">
        <f>IF(OR('学校入力シート（要入力）'!$F$4="",'学校入力シート（要入力）'!$F$4="大学"),大学部門!C75,短大部門!C75)</f>
        <v>0.94699999999999995</v>
      </c>
    </row>
  </sheetData>
  <mergeCells count="66">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C20:E22"/>
    <mergeCell ref="F20:F22"/>
    <mergeCell ref="G20:G22"/>
    <mergeCell ref="H20:H22"/>
    <mergeCell ref="I20:I22"/>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s>
  <phoneticPr fontId="1"/>
  <conditionalFormatting sqref="R16:R17">
    <cfRule type="expression" dxfId="106" priority="20">
      <formula>$M$16=10</formula>
    </cfRule>
  </conditionalFormatting>
  <conditionalFormatting sqref="R18:R19">
    <cfRule type="expression" dxfId="105" priority="19">
      <formula>$M$16=8</formula>
    </cfRule>
  </conditionalFormatting>
  <conditionalFormatting sqref="R22:R23">
    <cfRule type="expression" dxfId="104" priority="18">
      <formula>$M$16=4</formula>
    </cfRule>
  </conditionalFormatting>
  <conditionalFormatting sqref="R24:R25">
    <cfRule type="expression" dxfId="103" priority="17">
      <formula>$M$16=2</formula>
    </cfRule>
  </conditionalFormatting>
  <conditionalFormatting sqref="S16:U17">
    <cfRule type="expression" dxfId="102" priority="16">
      <formula>$N$16=10</formula>
    </cfRule>
  </conditionalFormatting>
  <conditionalFormatting sqref="S18:U19">
    <cfRule type="expression" dxfId="101" priority="15">
      <formula>$N$16=8</formula>
    </cfRule>
  </conditionalFormatting>
  <conditionalFormatting sqref="S20:U21">
    <cfRule type="expression" dxfId="100" priority="14">
      <formula>$N$16=6</formula>
    </cfRule>
  </conditionalFormatting>
  <conditionalFormatting sqref="S22:U23">
    <cfRule type="expression" dxfId="99" priority="13">
      <formula>$N$16=4</formula>
    </cfRule>
  </conditionalFormatting>
  <conditionalFormatting sqref="S24:U25">
    <cfRule type="expression" dxfId="98" priority="12">
      <formula>$N$16=2</formula>
    </cfRule>
  </conditionalFormatting>
  <conditionalFormatting sqref="Y16">
    <cfRule type="expression" dxfId="97" priority="1">
      <formula>$O$16=10</formula>
    </cfRule>
  </conditionalFormatting>
  <conditionalFormatting sqref="W16:Y16">
    <cfRule type="expression" dxfId="96" priority="11">
      <formula>$O$16=10</formula>
    </cfRule>
  </conditionalFormatting>
  <conditionalFormatting sqref="W17:Y17">
    <cfRule type="expression" dxfId="95" priority="10">
      <formula>$O$16=9</formula>
    </cfRule>
  </conditionalFormatting>
  <conditionalFormatting sqref="W18:Y18">
    <cfRule type="expression" dxfId="94" priority="9">
      <formula>$O$16=8</formula>
    </cfRule>
  </conditionalFormatting>
  <conditionalFormatting sqref="W19:Y19">
    <cfRule type="expression" dxfId="93" priority="8">
      <formula>$O$16=7</formula>
    </cfRule>
  </conditionalFormatting>
  <conditionalFormatting sqref="W20:Y20">
    <cfRule type="expression" dxfId="92" priority="7">
      <formula>$O$16=6</formula>
    </cfRule>
  </conditionalFormatting>
  <conditionalFormatting sqref="W21:Y21">
    <cfRule type="expression" dxfId="91" priority="6">
      <formula>$O$16=5</formula>
    </cfRule>
  </conditionalFormatting>
  <conditionalFormatting sqref="W22:Y22">
    <cfRule type="expression" dxfId="90" priority="5">
      <formula>$O$16=4</formula>
    </cfRule>
  </conditionalFormatting>
  <conditionalFormatting sqref="W23:Y23">
    <cfRule type="expression" dxfId="89" priority="4">
      <formula>$O$16=3</formula>
    </cfRule>
  </conditionalFormatting>
  <conditionalFormatting sqref="W24:Y24">
    <cfRule type="expression" dxfId="88" priority="3">
      <formula>$O$16=2</formula>
    </cfRule>
  </conditionalFormatting>
  <conditionalFormatting sqref="W25:Y25">
    <cfRule type="expression" dxfId="87" priority="2">
      <formula>$O$16=1</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9" orientation="landscape" r:id="rId1"/>
  <headerFooter scaleWithDoc="0">
    <oddFooter>&amp;P / &amp;N ページ</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CFF"/>
  </sheetPr>
  <dimension ref="A1:AB26"/>
  <sheetViews>
    <sheetView showGridLines="0" zoomScaleNormal="100" zoomScaleSheetLayoutView="100" workbookViewId="0">
      <selection activeCell="J1" sqref="J1"/>
    </sheetView>
  </sheetViews>
  <sheetFormatPr defaultColWidth="10.6640625" defaultRowHeight="24" customHeight="1" x14ac:dyDescent="0.2"/>
  <cols>
    <col min="1" max="2" width="4.33203125" style="1" customWidth="1"/>
    <col min="3" max="5" width="10.6640625" style="1"/>
    <col min="6" max="10" width="9.77734375" style="1" customWidth="1"/>
    <col min="11" max="12" width="8.109375" style="1" customWidth="1"/>
    <col min="13" max="15" width="6.6640625" style="1" customWidth="1"/>
    <col min="16" max="16" width="0.88671875" style="1" customWidth="1"/>
    <col min="17" max="17" width="3.6640625" style="2" customWidth="1"/>
    <col min="18" max="19" width="6.6640625" style="1" customWidth="1"/>
    <col min="20" max="20" width="6.6640625" style="2" customWidth="1"/>
    <col min="21" max="21" width="6.6640625" style="1" customWidth="1"/>
    <col min="22" max="22" width="3.6640625" style="1" customWidth="1"/>
    <col min="23" max="23" width="5.109375" style="1" customWidth="1"/>
    <col min="24" max="24" width="2.109375" style="1" customWidth="1"/>
    <col min="25" max="26" width="5.109375" style="1" customWidth="1"/>
    <col min="27" max="27" width="2.109375" style="1" customWidth="1"/>
    <col min="28" max="28" width="5.109375" style="1" customWidth="1"/>
    <col min="29" max="16384" width="10.6640625" style="1"/>
  </cols>
  <sheetData>
    <row r="1" spans="1:28"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72"/>
      <c r="S1" s="72"/>
      <c r="T1" s="81"/>
      <c r="U1" s="1795" t="s">
        <v>591</v>
      </c>
      <c r="V1" s="1796"/>
      <c r="W1" s="1796"/>
      <c r="X1" s="1796"/>
      <c r="Y1" s="1796"/>
      <c r="Z1" s="1796"/>
      <c r="AA1" s="1796"/>
      <c r="AB1" s="1796"/>
    </row>
    <row r="2" spans="1:28"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W2" s="72"/>
      <c r="X2" s="72"/>
      <c r="Y2" s="72"/>
      <c r="Z2" s="72"/>
      <c r="AA2" s="72"/>
      <c r="AB2" s="72"/>
    </row>
    <row r="3" spans="1:28" ht="24" customHeight="1" x14ac:dyDescent="0.2">
      <c r="A3" s="72"/>
      <c r="B3" s="72"/>
      <c r="C3" s="72"/>
      <c r="D3" s="72"/>
      <c r="E3" s="72"/>
      <c r="F3" s="72"/>
      <c r="G3" s="72"/>
      <c r="H3" s="72"/>
      <c r="I3" s="72"/>
      <c r="J3" s="72"/>
      <c r="K3" s="72"/>
      <c r="L3" s="72"/>
      <c r="M3" s="72"/>
      <c r="N3" s="72"/>
      <c r="O3" s="72"/>
      <c r="P3" s="72"/>
      <c r="Q3" s="81"/>
      <c r="R3" s="72"/>
      <c r="S3" s="72"/>
      <c r="T3" s="81"/>
      <c r="U3" s="72"/>
      <c r="V3" s="72"/>
      <c r="W3" s="72"/>
      <c r="X3" s="72"/>
      <c r="Y3" s="72"/>
      <c r="Z3" s="72"/>
      <c r="AA3" s="72"/>
      <c r="AB3" s="72"/>
    </row>
    <row r="4" spans="1:28" ht="24" customHeight="1" x14ac:dyDescent="0.2">
      <c r="A4" s="71" t="s">
        <v>132</v>
      </c>
      <c r="B4" s="72"/>
      <c r="C4" s="72"/>
      <c r="D4" s="72"/>
      <c r="E4" s="72"/>
      <c r="F4" s="72"/>
      <c r="G4" s="72"/>
      <c r="H4" s="72"/>
      <c r="I4" s="72"/>
      <c r="J4" s="72"/>
      <c r="M4" s="72"/>
      <c r="N4" s="72"/>
      <c r="O4" s="72"/>
      <c r="P4" s="72"/>
      <c r="Q4" s="72"/>
      <c r="R4" s="72"/>
      <c r="S4" s="72"/>
      <c r="T4" s="81"/>
      <c r="U4" s="72"/>
      <c r="V4" s="81"/>
      <c r="W4" s="72"/>
      <c r="X4" s="72"/>
      <c r="Y4" s="72"/>
      <c r="Z4" s="72"/>
      <c r="AA4" s="72"/>
      <c r="AB4" s="72"/>
    </row>
    <row r="5" spans="1:28" ht="24" customHeight="1" x14ac:dyDescent="0.2">
      <c r="A5" s="71" t="s">
        <v>190</v>
      </c>
      <c r="B5" s="72"/>
      <c r="C5" s="72"/>
      <c r="D5" s="72"/>
      <c r="E5" s="72"/>
      <c r="F5" s="72"/>
      <c r="G5" s="72"/>
      <c r="M5" s="153"/>
      <c r="N5" s="153"/>
      <c r="O5" s="153"/>
      <c r="P5" s="153"/>
      <c r="Q5" s="153"/>
      <c r="R5" s="153"/>
      <c r="S5" s="153"/>
      <c r="T5" s="153"/>
      <c r="U5" s="153"/>
      <c r="V5" s="153"/>
      <c r="W5" s="153"/>
      <c r="X5" s="153"/>
      <c r="Y5" s="153"/>
      <c r="Z5" s="153"/>
      <c r="AA5" s="153"/>
      <c r="AB5" s="153"/>
    </row>
    <row r="6" spans="1:28" ht="24" customHeight="1" x14ac:dyDescent="0.2">
      <c r="A6" s="72"/>
      <c r="B6" s="72"/>
      <c r="C6" s="72"/>
      <c r="D6" s="72"/>
      <c r="E6" s="72"/>
      <c r="F6" s="72"/>
      <c r="G6" s="72"/>
      <c r="K6" s="143"/>
      <c r="L6" s="153"/>
      <c r="M6" s="153"/>
      <c r="N6" s="153"/>
      <c r="O6" s="153"/>
      <c r="P6" s="153"/>
      <c r="Q6" s="153"/>
      <c r="R6" s="153"/>
      <c r="S6" s="153"/>
      <c r="T6" s="153"/>
      <c r="U6" s="153"/>
      <c r="V6" s="153"/>
      <c r="W6" s="153"/>
      <c r="X6" s="153"/>
      <c r="Y6" s="153"/>
      <c r="Z6" s="153"/>
      <c r="AA6" s="153"/>
      <c r="AB6" s="153"/>
    </row>
    <row r="7" spans="1:28" ht="24" customHeight="1" x14ac:dyDescent="0.2">
      <c r="A7" s="72"/>
      <c r="B7" s="91" t="s">
        <v>1282</v>
      </c>
      <c r="C7" s="93"/>
      <c r="D7" s="93"/>
      <c r="E7" s="93"/>
      <c r="F7" s="93"/>
      <c r="G7" s="93"/>
      <c r="H7" s="93"/>
      <c r="I7" s="93"/>
      <c r="J7" s="93"/>
      <c r="K7" s="144"/>
      <c r="L7" s="72" t="s">
        <v>3</v>
      </c>
      <c r="M7" s="138"/>
      <c r="N7" s="138"/>
      <c r="O7" s="138"/>
      <c r="P7" s="138"/>
      <c r="Q7" s="138"/>
      <c r="R7" s="138"/>
      <c r="S7" s="138"/>
      <c r="T7" s="138"/>
      <c r="U7" s="138"/>
      <c r="V7" s="138"/>
      <c r="W7" s="138"/>
      <c r="X7" s="138"/>
      <c r="Y7" s="138"/>
      <c r="Z7" s="138"/>
      <c r="AA7" s="138"/>
      <c r="AB7" s="138"/>
    </row>
    <row r="8" spans="1:28" ht="24" customHeight="1" x14ac:dyDescent="0.2">
      <c r="A8" s="72"/>
      <c r="B8" s="91"/>
      <c r="C8" s="91" t="s">
        <v>17</v>
      </c>
      <c r="D8" s="93"/>
      <c r="E8" s="93"/>
      <c r="F8" s="93"/>
      <c r="G8" s="93"/>
      <c r="H8" s="93"/>
      <c r="I8" s="93"/>
      <c r="J8" s="93"/>
      <c r="K8" s="144"/>
      <c r="L8" s="1779" t="s">
        <v>1118</v>
      </c>
      <c r="M8" s="1779"/>
      <c r="N8" s="1779"/>
      <c r="O8" s="1779"/>
      <c r="P8" s="1779"/>
      <c r="Q8" s="1779"/>
      <c r="R8" s="1779"/>
      <c r="S8" s="1779"/>
      <c r="T8" s="1779"/>
      <c r="U8" s="1779"/>
      <c r="V8" s="1779"/>
      <c r="W8" s="1779"/>
      <c r="X8" s="1779"/>
      <c r="Y8" s="1779"/>
      <c r="Z8" s="1779"/>
      <c r="AA8" s="1779"/>
      <c r="AB8" s="1779"/>
    </row>
    <row r="9" spans="1:28" ht="24" customHeight="1" x14ac:dyDescent="0.2">
      <c r="A9" s="72"/>
      <c r="B9" s="93"/>
      <c r="C9" s="2168" t="s">
        <v>221</v>
      </c>
      <c r="D9" s="2168"/>
      <c r="E9" s="2168"/>
      <c r="F9" s="2168" t="s">
        <v>423</v>
      </c>
      <c r="G9" s="2168" t="s">
        <v>222</v>
      </c>
      <c r="H9" s="2168"/>
      <c r="I9" s="2168"/>
      <c r="J9" s="93"/>
      <c r="K9" s="144"/>
      <c r="L9" s="1779"/>
      <c r="M9" s="1779"/>
      <c r="N9" s="1779"/>
      <c r="O9" s="1779"/>
      <c r="P9" s="1779"/>
      <c r="Q9" s="1779"/>
      <c r="R9" s="1779"/>
      <c r="S9" s="1779"/>
      <c r="T9" s="1779"/>
      <c r="U9" s="1779"/>
      <c r="V9" s="1779"/>
      <c r="W9" s="1779"/>
      <c r="X9" s="1779"/>
      <c r="Y9" s="1779"/>
      <c r="Z9" s="1779"/>
      <c r="AA9" s="1779"/>
      <c r="AB9" s="1779"/>
    </row>
    <row r="10" spans="1:28" ht="24" customHeight="1" x14ac:dyDescent="0.2">
      <c r="A10" s="72"/>
      <c r="B10" s="91"/>
      <c r="C10" s="2169" t="s">
        <v>200</v>
      </c>
      <c r="D10" s="2169"/>
      <c r="E10" s="2169"/>
      <c r="F10" s="2168"/>
      <c r="G10" s="2169" t="s">
        <v>203</v>
      </c>
      <c r="H10" s="2169"/>
      <c r="I10" s="2169"/>
      <c r="J10" s="93"/>
      <c r="K10" s="93"/>
      <c r="L10" s="1779"/>
      <c r="M10" s="1779"/>
      <c r="N10" s="1779"/>
      <c r="O10" s="1779"/>
      <c r="P10" s="1779"/>
      <c r="Q10" s="1779"/>
      <c r="R10" s="1779"/>
      <c r="S10" s="1779"/>
      <c r="T10" s="1779"/>
      <c r="U10" s="1779"/>
      <c r="V10" s="1779"/>
      <c r="W10" s="1779"/>
      <c r="X10" s="1779"/>
      <c r="Y10" s="1779"/>
      <c r="Z10" s="1779"/>
      <c r="AA10" s="1779"/>
      <c r="AB10" s="1779"/>
    </row>
    <row r="11" spans="1:28" ht="24" customHeight="1" x14ac:dyDescent="0.2">
      <c r="A11" s="72"/>
      <c r="B11" s="73"/>
      <c r="C11" s="1825"/>
      <c r="D11" s="1825"/>
      <c r="E11" s="1825"/>
      <c r="F11" s="73"/>
      <c r="G11" s="73"/>
      <c r="H11" s="72"/>
      <c r="I11" s="72"/>
      <c r="J11" s="72"/>
      <c r="K11" s="72"/>
      <c r="L11" s="1779"/>
      <c r="M11" s="1779"/>
      <c r="N11" s="1779"/>
      <c r="O11" s="1779"/>
      <c r="P11" s="1779"/>
      <c r="Q11" s="1779"/>
      <c r="R11" s="1779"/>
      <c r="S11" s="1779"/>
      <c r="T11" s="1779"/>
      <c r="U11" s="1779"/>
      <c r="V11" s="1779"/>
      <c r="W11" s="1779"/>
      <c r="X11" s="1779"/>
      <c r="Y11" s="1779"/>
      <c r="Z11" s="1779"/>
      <c r="AA11" s="1779"/>
      <c r="AB11" s="1779"/>
    </row>
    <row r="12" spans="1:28" ht="24" customHeight="1" x14ac:dyDescent="0.2">
      <c r="B12" s="1" t="s">
        <v>1296</v>
      </c>
      <c r="O12" s="38" t="s">
        <v>414</v>
      </c>
      <c r="Q12" s="4" t="s">
        <v>62</v>
      </c>
    </row>
    <row r="13" spans="1:28" ht="24" customHeight="1" x14ac:dyDescent="0.2">
      <c r="B13" s="1693" t="s">
        <v>16</v>
      </c>
      <c r="C13" s="1694"/>
      <c r="D13" s="1694"/>
      <c r="E13" s="1695"/>
      <c r="F13" s="1690">
        <f>'法人入力シート（要入力）'!$D$11</f>
        <v>2018</v>
      </c>
      <c r="G13" s="1690">
        <f>'法人入力シート（要入力）'!$E$11</f>
        <v>2019</v>
      </c>
      <c r="H13" s="1690">
        <f>'法人入力シート（要入力）'!$F$11</f>
        <v>2020</v>
      </c>
      <c r="I13" s="1690">
        <f>'法人入力シート（要入力）'!$G$11</f>
        <v>2021</v>
      </c>
      <c r="J13" s="1749">
        <f>'法人入力シート（要入力）'!$H$11</f>
        <v>2022</v>
      </c>
      <c r="K13" s="1897" t="str">
        <f>"増減
"&amp;$J$13&amp;"-"&amp;$F$13</f>
        <v>増減
2022-2018</v>
      </c>
      <c r="L13" s="1797" t="str">
        <f>"対"&amp;$F$13&amp;"年度
伸び率(%)"</f>
        <v>対2018年度
伸び率(%)</v>
      </c>
      <c r="M13" s="1746" t="s">
        <v>14</v>
      </c>
      <c r="N13" s="1786" t="s">
        <v>13</v>
      </c>
      <c r="O13" s="1786" t="s">
        <v>15</v>
      </c>
      <c r="P13" s="3"/>
      <c r="Q13" s="2177" t="s">
        <v>50</v>
      </c>
      <c r="R13" s="1907" t="s">
        <v>10</v>
      </c>
      <c r="S13" s="1760"/>
      <c r="T13" s="1774" t="s">
        <v>140</v>
      </c>
      <c r="U13" s="1746"/>
      <c r="V13" s="1792" t="s">
        <v>50</v>
      </c>
      <c r="W13" s="1758" t="s">
        <v>1121</v>
      </c>
      <c r="X13" s="1759"/>
      <c r="Y13" s="1759"/>
      <c r="Z13" s="1759"/>
      <c r="AA13" s="1759"/>
      <c r="AB13" s="1760"/>
    </row>
    <row r="14" spans="1:28" ht="24" customHeight="1" x14ac:dyDescent="0.2">
      <c r="B14" s="1696"/>
      <c r="C14" s="1697"/>
      <c r="D14" s="1697"/>
      <c r="E14" s="1698"/>
      <c r="F14" s="1837"/>
      <c r="G14" s="1837"/>
      <c r="H14" s="1837"/>
      <c r="I14" s="1837"/>
      <c r="J14" s="1750"/>
      <c r="K14" s="2167"/>
      <c r="L14" s="1798"/>
      <c r="M14" s="1747"/>
      <c r="N14" s="1787"/>
      <c r="O14" s="1787"/>
      <c r="P14" s="3"/>
      <c r="Q14" s="2141"/>
      <c r="R14" s="1908" t="s">
        <v>38</v>
      </c>
      <c r="S14" s="1910"/>
      <c r="T14" s="2101"/>
      <c r="U14" s="2102"/>
      <c r="V14" s="1793"/>
      <c r="W14" s="1761"/>
      <c r="X14" s="1761"/>
      <c r="Y14" s="1761"/>
      <c r="Z14" s="1761"/>
      <c r="AA14" s="1761"/>
      <c r="AB14" s="1762"/>
    </row>
    <row r="15" spans="1:28" ht="24" customHeight="1" x14ac:dyDescent="0.2">
      <c r="B15" s="1696"/>
      <c r="C15" s="1697"/>
      <c r="D15" s="1697"/>
      <c r="E15" s="1698"/>
      <c r="F15" s="1837"/>
      <c r="G15" s="1837"/>
      <c r="H15" s="1837"/>
      <c r="I15" s="1837"/>
      <c r="J15" s="1750"/>
      <c r="K15" s="2167"/>
      <c r="L15" s="1798"/>
      <c r="M15" s="1747"/>
      <c r="N15" s="1787"/>
      <c r="O15" s="1787"/>
      <c r="Q15" s="2141"/>
      <c r="R15" s="141" t="s">
        <v>206</v>
      </c>
      <c r="S15" s="142" t="s">
        <v>207</v>
      </c>
      <c r="T15" s="2178" t="s">
        <v>206</v>
      </c>
      <c r="U15" s="2164" t="s">
        <v>207</v>
      </c>
      <c r="V15" s="1793"/>
      <c r="W15" s="2188" t="s">
        <v>208</v>
      </c>
      <c r="X15" s="2188"/>
      <c r="Y15" s="2188"/>
      <c r="Z15" s="2190" t="s">
        <v>209</v>
      </c>
      <c r="AA15" s="2191"/>
      <c r="AB15" s="2192"/>
    </row>
    <row r="16" spans="1:28" ht="24" customHeight="1" x14ac:dyDescent="0.2">
      <c r="B16" s="1699"/>
      <c r="C16" s="1700"/>
      <c r="D16" s="1700"/>
      <c r="E16" s="1701"/>
      <c r="F16" s="1838"/>
      <c r="G16" s="1838"/>
      <c r="H16" s="1838"/>
      <c r="I16" s="1838"/>
      <c r="J16" s="1751"/>
      <c r="K16" s="1898"/>
      <c r="L16" s="1799"/>
      <c r="M16" s="1748"/>
      <c r="N16" s="1788"/>
      <c r="O16" s="1788"/>
      <c r="Q16" s="2142"/>
      <c r="R16" s="520" t="str">
        <f>'目標値入力シート（必要に応じて入力）'!H21</f>
        <v/>
      </c>
      <c r="S16" s="521" t="str">
        <f>'目標値入力シート（必要に応じて入力）'!H22</f>
        <v/>
      </c>
      <c r="T16" s="2179"/>
      <c r="U16" s="2165"/>
      <c r="V16" s="1794"/>
      <c r="W16" s="2189"/>
      <c r="X16" s="2189"/>
      <c r="Y16" s="2189"/>
      <c r="Z16" s="2193"/>
      <c r="AA16" s="2194"/>
      <c r="AB16" s="2195"/>
    </row>
    <row r="17" spans="2:28" ht="24" customHeight="1" x14ac:dyDescent="0.2">
      <c r="B17" s="1811" t="s">
        <v>1283</v>
      </c>
      <c r="C17" s="1812"/>
      <c r="D17" s="1812"/>
      <c r="E17" s="1813"/>
      <c r="F17" s="2175" t="str">
        <f>IFERROR((ROUND(F19/F21,3)),"－")</f>
        <v>－</v>
      </c>
      <c r="G17" s="2175" t="str">
        <f>IFERROR((ROUND(G19/G21,3)),"－")</f>
        <v>－</v>
      </c>
      <c r="H17" s="2175" t="str">
        <f>IFERROR((ROUND(H19/H21,3)),"－")</f>
        <v>－</v>
      </c>
      <c r="I17" s="2175" t="str">
        <f>IFERROR((ROUND(I19/I21,3)),"－")</f>
        <v>－</v>
      </c>
      <c r="J17" s="2175" t="str">
        <f>IFERROR((ROUND(J19/J21,3)),"－")</f>
        <v>－</v>
      </c>
      <c r="K17" s="2170" t="str">
        <f>IFERROR(J17-F17,"－")</f>
        <v>－</v>
      </c>
      <c r="L17" s="2172" t="str">
        <f>IFERROR(K17/F17,"－")</f>
        <v>－</v>
      </c>
      <c r="M17" s="1930" t="str">
        <f>IF(R16="","目標入力",IF(J17="－","－",IF(AND(I17&gt;$R$16,J17&gt;$R$16),2,IF(AND(I17&lt;=$R$16,J17&gt;$R$16),4,IF(AND(I17&gt;$R$16,J17&lt;=$R$16),8,IF(AND(I17&lt;=$R$16,J17&lt;=$R$16),10))))))</f>
        <v>目標入力</v>
      </c>
      <c r="N17" s="1706" t="str">
        <f>IFERROR(LOOKUP($K$17/1000000,趨勢評価!$H$39:$L$43),"－")</f>
        <v>－</v>
      </c>
      <c r="O17" s="1780" t="str">
        <f ca="1">IFERROR(OFFSET(INDEX(Y17:Y26,MATCH(J17/1000000,Y17:Y26,1),1),0,-3),"－")</f>
        <v>－</v>
      </c>
      <c r="Q17" s="1715">
        <v>10</v>
      </c>
      <c r="R17" s="2157" t="s">
        <v>421</v>
      </c>
      <c r="S17" s="2173" t="s">
        <v>501</v>
      </c>
      <c r="T17" s="2157" t="s">
        <v>497</v>
      </c>
      <c r="U17" s="2173" t="s">
        <v>210</v>
      </c>
      <c r="V17" s="79">
        <v>10</v>
      </c>
      <c r="W17" s="681">
        <f>IF(OR('学校入力シート（要入力）'!$F$4="",'学校入力シート（要入力）'!$F$4="大学"),大学部門!AB82,短大部門!AB82)</f>
        <v>6.9</v>
      </c>
      <c r="X17" s="682" t="s">
        <v>709</v>
      </c>
      <c r="Y17" s="1131">
        <v>0</v>
      </c>
      <c r="Z17" s="683">
        <f>IF(OR('学校入力シート（要入力）'!$F$4="",'学校入力シート（要入力）'!$F$4="大学"),大学部門!AB83,短大部門!AB83)</f>
        <v>4.6000000000000005</v>
      </c>
      <c r="AA17" s="682" t="s">
        <v>709</v>
      </c>
      <c r="AB17" s="1132">
        <v>0</v>
      </c>
    </row>
    <row r="18" spans="2:28" ht="24" customHeight="1" x14ac:dyDescent="0.2">
      <c r="B18" s="1814"/>
      <c r="C18" s="1815"/>
      <c r="D18" s="1815"/>
      <c r="E18" s="1816"/>
      <c r="F18" s="2176"/>
      <c r="G18" s="2176"/>
      <c r="H18" s="2176"/>
      <c r="I18" s="2176"/>
      <c r="J18" s="2176"/>
      <c r="K18" s="2171"/>
      <c r="L18" s="2065"/>
      <c r="M18" s="1931"/>
      <c r="N18" s="1707"/>
      <c r="O18" s="2159"/>
      <c r="Q18" s="1715"/>
      <c r="R18" s="2158"/>
      <c r="S18" s="2174"/>
      <c r="T18" s="2158"/>
      <c r="U18" s="2174"/>
      <c r="V18" s="80">
        <v>9</v>
      </c>
      <c r="W18" s="684">
        <f>IF(OR('学校入力シート（要入力）'!$F$4="",'学校入力シート（要入力）'!$F$4="大学"),大学部門!Y82,短大部門!Y82)</f>
        <v>7.6000000000000005</v>
      </c>
      <c r="X18" s="685" t="s">
        <v>709</v>
      </c>
      <c r="Y18" s="686">
        <f>IF(OR('学校入力シート（要入力）'!$F$4="",'学校入力シート（要入力）'!$F$4="大学"),大学部門!AA82,短大部門!AA82)</f>
        <v>7</v>
      </c>
      <c r="Z18" s="687">
        <f>IF(OR('学校入力シート（要入力）'!$F$4="",'学校入力シート（要入力）'!$F$4="大学"),大学部門!Y83,短大部門!Y83)</f>
        <v>5.3000000000000007</v>
      </c>
      <c r="AA18" s="685" t="s">
        <v>709</v>
      </c>
      <c r="AB18" s="688">
        <f>IF(OR('学校入力シート（要入力）'!$F$4="",'学校入力シート（要入力）'!$F$4="大学"),大学部門!AA83,短大部門!AA83)</f>
        <v>4.7</v>
      </c>
    </row>
    <row r="19" spans="2:28" ht="24" customHeight="1" x14ac:dyDescent="0.2">
      <c r="B19" s="145"/>
      <c r="C19" s="1800" t="s">
        <v>223</v>
      </c>
      <c r="D19" s="1801"/>
      <c r="E19" s="1802"/>
      <c r="F19" s="2180">
        <f>IFERROR('学校入力シート（要入力）'!D32,"－")</f>
        <v>0</v>
      </c>
      <c r="G19" s="2180">
        <f>IFERROR('学校入力シート（要入力）'!E32,"－")</f>
        <v>0</v>
      </c>
      <c r="H19" s="2180">
        <f>IFERROR('学校入力シート（要入力）'!F32,"－")</f>
        <v>0</v>
      </c>
      <c r="I19" s="2180">
        <f>IFERROR('学校入力シート（要入力）'!G32,"－")</f>
        <v>0</v>
      </c>
      <c r="J19" s="2182">
        <f>IFERROR('学校入力シート（要入力）'!H32,"－")</f>
        <v>0</v>
      </c>
      <c r="K19" s="2186">
        <f>IFERROR(J19-F19,"－")</f>
        <v>0</v>
      </c>
      <c r="L19" s="2068" t="str">
        <f>IFERROR(K19/F19,"－")</f>
        <v>－</v>
      </c>
      <c r="M19" s="1931"/>
      <c r="N19" s="1707"/>
      <c r="O19" s="2159"/>
      <c r="Q19" s="1705">
        <v>8</v>
      </c>
      <c r="R19" s="2157" t="s">
        <v>149</v>
      </c>
      <c r="S19" s="2173" t="s">
        <v>149</v>
      </c>
      <c r="T19" s="2157" t="s">
        <v>498</v>
      </c>
      <c r="U19" s="2173" t="s">
        <v>498</v>
      </c>
      <c r="V19" s="79">
        <v>8</v>
      </c>
      <c r="W19" s="681">
        <f>IF(OR('学校入力シート（要入力）'!$F$4="",'学校入力シート（要入力）'!$F$4="大学"),大学部門!V82,短大部門!V82)</f>
        <v>8.3000000000000007</v>
      </c>
      <c r="X19" s="682" t="s">
        <v>709</v>
      </c>
      <c r="Y19" s="689">
        <f>IF(OR('学校入力シート（要入力）'!$F$4="",'学校入力シート（要入力）'!$F$4="大学"),大学部門!X82,短大部門!X82)</f>
        <v>7.7</v>
      </c>
      <c r="Z19" s="683">
        <f>IF(OR('学校入力シート（要入力）'!$F$4="",'学校入力シート（要入力）'!$F$4="大学"),大学部門!V83,短大部門!V83)</f>
        <v>5.9</v>
      </c>
      <c r="AA19" s="682" t="s">
        <v>709</v>
      </c>
      <c r="AB19" s="690">
        <f>IF(OR('学校入力シート（要入力）'!$F$4="",'学校入力シート（要入力）'!$F$4="大学"),大学部門!X83,短大部門!X83)</f>
        <v>5.4</v>
      </c>
    </row>
    <row r="20" spans="2:28" ht="24" customHeight="1" x14ac:dyDescent="0.2">
      <c r="B20" s="145"/>
      <c r="C20" s="1803"/>
      <c r="D20" s="1804"/>
      <c r="E20" s="1805"/>
      <c r="F20" s="2181"/>
      <c r="G20" s="2181"/>
      <c r="H20" s="2181"/>
      <c r="I20" s="2181"/>
      <c r="J20" s="2183"/>
      <c r="K20" s="2187"/>
      <c r="L20" s="2065"/>
      <c r="M20" s="1931"/>
      <c r="N20" s="1707"/>
      <c r="O20" s="2159"/>
      <c r="Q20" s="1705"/>
      <c r="R20" s="2158"/>
      <c r="S20" s="2174"/>
      <c r="T20" s="2158"/>
      <c r="U20" s="2174"/>
      <c r="V20" s="80">
        <v>7</v>
      </c>
      <c r="W20" s="684">
        <f>IF(OR('学校入力シート（要入力）'!$F$4="",'学校入力シート（要入力）'!$F$4="大学"),大学部門!S82,短大部門!S82)</f>
        <v>8.9</v>
      </c>
      <c r="X20" s="685" t="s">
        <v>709</v>
      </c>
      <c r="Y20" s="686">
        <f>IF(OR('学校入力シート（要入力）'!$F$4="",'学校入力シート（要入力）'!$F$4="大学"),大学部門!U82,短大部門!U82)</f>
        <v>8.4</v>
      </c>
      <c r="Z20" s="687">
        <f>IF(OR('学校入力シート（要入力）'!$F$4="",'学校入力シート（要入力）'!$F$4="大学"),大学部門!S83,短大部門!S83)</f>
        <v>6.3000000000000007</v>
      </c>
      <c r="AA20" s="685" t="s">
        <v>709</v>
      </c>
      <c r="AB20" s="688">
        <f>IF(OR('学校入力シート（要入力）'!$F$4="",'学校入力シート（要入力）'!$F$4="大学"),大学部門!U83,短大部門!U83)</f>
        <v>6</v>
      </c>
    </row>
    <row r="21" spans="2:28" ht="24" customHeight="1" x14ac:dyDescent="0.2">
      <c r="B21" s="145"/>
      <c r="C21" s="394" t="s">
        <v>195</v>
      </c>
      <c r="D21" s="395"/>
      <c r="E21" s="396"/>
      <c r="F21" s="522">
        <f>IFERROR('学校入力シート（要入力）'!D53,"－")</f>
        <v>0</v>
      </c>
      <c r="G21" s="522">
        <f>IFERROR('学校入力シート（要入力）'!E53,"－")</f>
        <v>0</v>
      </c>
      <c r="H21" s="522">
        <f>IFERROR('学校入力シート（要入力）'!F53,"－")</f>
        <v>0</v>
      </c>
      <c r="I21" s="522">
        <f>IFERROR('学校入力シート（要入力）'!G53,"－")</f>
        <v>0</v>
      </c>
      <c r="J21" s="523">
        <f>IFERROR('学校入力シート（要入力）'!H53,"－")</f>
        <v>0</v>
      </c>
      <c r="K21" s="524">
        <f>IFERROR(J21-F21,"－")</f>
        <v>0</v>
      </c>
      <c r="L21" s="516" t="str">
        <f>IFERROR(K21/F21,"－")</f>
        <v>－</v>
      </c>
      <c r="M21" s="1932"/>
      <c r="N21" s="1708"/>
      <c r="O21" s="1782"/>
      <c r="Q21" s="1705">
        <v>6</v>
      </c>
      <c r="R21" s="2157" t="s">
        <v>91</v>
      </c>
      <c r="S21" s="2173" t="s">
        <v>502</v>
      </c>
      <c r="T21" s="2157" t="s">
        <v>211</v>
      </c>
      <c r="U21" s="2173" t="s">
        <v>211</v>
      </c>
      <c r="V21" s="79">
        <v>6</v>
      </c>
      <c r="W21" s="681">
        <f>IF(OR('学校入力シート（要入力）'!$F$4="",'学校入力シート（要入力）'!$F$4="大学"),大学部門!P82,短大部門!P82)</f>
        <v>9.5</v>
      </c>
      <c r="X21" s="682" t="s">
        <v>709</v>
      </c>
      <c r="Y21" s="689">
        <f>IF(OR('学校入力シート（要入力）'!$F$4="",'学校入力シート（要入力）'!$F$4="大学"),大学部門!R82,短大部門!R82)</f>
        <v>9</v>
      </c>
      <c r="Z21" s="683">
        <f>IF(OR('学校入力シート（要入力）'!$F$4="",'学校入力シート（要入力）'!$F$4="大学"),大学部門!P83,短大部門!P83)</f>
        <v>6.8000000000000007</v>
      </c>
      <c r="AA21" s="682" t="s">
        <v>709</v>
      </c>
      <c r="AB21" s="690">
        <f>IF(OR('学校入力シート（要入力）'!$F$4="",'学校入力シート（要入力）'!$F$4="大学"),大学部門!R83,短大部門!R83)</f>
        <v>6.4</v>
      </c>
    </row>
    <row r="22" spans="2:28" ht="24" customHeight="1" x14ac:dyDescent="0.2">
      <c r="B22" s="1811" t="s">
        <v>1284</v>
      </c>
      <c r="C22" s="1812"/>
      <c r="D22" s="1812"/>
      <c r="E22" s="1813"/>
      <c r="F22" s="2175" t="str">
        <f>IFERROR((ROUND(F24/F26,3)),"－")</f>
        <v>－</v>
      </c>
      <c r="G22" s="2175" t="str">
        <f>IFERROR((ROUND(G24/G26,3)),"－")</f>
        <v>－</v>
      </c>
      <c r="H22" s="2175" t="str">
        <f>IFERROR((ROUND(H24/H26,3)),"－")</f>
        <v>－</v>
      </c>
      <c r="I22" s="2175" t="str">
        <f>IFERROR((ROUND(I24/I26,3)),"－")</f>
        <v>－</v>
      </c>
      <c r="J22" s="2184" t="str">
        <f>IFERROR((ROUND(J24/J26,3)),"－")</f>
        <v>－</v>
      </c>
      <c r="K22" s="2170" t="str">
        <f>IFERROR(J22-F22,"－")</f>
        <v>－</v>
      </c>
      <c r="L22" s="2172" t="str">
        <f>IFERROR(K22/F22,"－")</f>
        <v>－</v>
      </c>
      <c r="M22" s="1930" t="str">
        <f>IF(S16="","目標入力",IF(J22="－","－",IF(AND(I22&gt;$S$16,J22&gt;$S$16),2,IF(AND(I22&lt;=$S$16,J22&gt;$S$16),4,IF(AND(I22&gt;$S$16,J22&lt;=$S$16),8,IF(AND(I22&lt;=$S$16,J22&lt;=$S$16),10))))))</f>
        <v>目標入力</v>
      </c>
      <c r="N22" s="1706" t="str">
        <f>IFERROR(LOOKUP($K$22/1000000,趨勢評価!$I$39:$L$43),"－")</f>
        <v>－</v>
      </c>
      <c r="O22" s="1780" t="str">
        <f ca="1">IFERROR(OFFSET(INDEX(AB17:AB26,MATCH(J22/1000000,AB17:AB26,1),1),0,-6),"－")</f>
        <v>－</v>
      </c>
      <c r="Q22" s="1705"/>
      <c r="R22" s="2158"/>
      <c r="S22" s="2174"/>
      <c r="T22" s="2158"/>
      <c r="U22" s="2174"/>
      <c r="V22" s="80">
        <v>5</v>
      </c>
      <c r="W22" s="684">
        <f>IF(OR('学校入力シート（要入力）'!$F$4="",'学校入力シート（要入力）'!$F$4="大学"),大学部門!M82,短大部門!M82)</f>
        <v>10</v>
      </c>
      <c r="X22" s="685" t="s">
        <v>709</v>
      </c>
      <c r="Y22" s="686">
        <f>IF(OR('学校入力シート（要入力）'!$F$4="",'学校入力シート（要入力）'!$F$4="大学"),大学部門!O82,短大部門!O82)</f>
        <v>9.6</v>
      </c>
      <c r="Z22" s="687">
        <f>IF(OR('学校入力シート（要入力）'!$F$4="",'学校入力シート（要入力）'!$F$4="大学"),大学部門!M83,短大部門!M83)</f>
        <v>7.2</v>
      </c>
      <c r="AA22" s="685" t="s">
        <v>709</v>
      </c>
      <c r="AB22" s="688">
        <f>IF(OR('学校入力シート（要入力）'!$F$4="",'学校入力シート（要入力）'!$F$4="大学"),大学部門!O83,短大部門!O83)</f>
        <v>6.9</v>
      </c>
    </row>
    <row r="23" spans="2:28" ht="24" customHeight="1" x14ac:dyDescent="0.2">
      <c r="B23" s="1814"/>
      <c r="C23" s="1815"/>
      <c r="D23" s="1815"/>
      <c r="E23" s="1816"/>
      <c r="F23" s="2176"/>
      <c r="G23" s="2176"/>
      <c r="H23" s="2176"/>
      <c r="I23" s="2176"/>
      <c r="J23" s="2185"/>
      <c r="K23" s="2171"/>
      <c r="L23" s="2065"/>
      <c r="M23" s="1931"/>
      <c r="N23" s="1707"/>
      <c r="O23" s="2159"/>
      <c r="Q23" s="1705">
        <v>4</v>
      </c>
      <c r="R23" s="2157" t="s">
        <v>494</v>
      </c>
      <c r="S23" s="2173" t="s">
        <v>494</v>
      </c>
      <c r="T23" s="2157" t="s">
        <v>499</v>
      </c>
      <c r="U23" s="2173" t="s">
        <v>499</v>
      </c>
      <c r="V23" s="79">
        <v>4</v>
      </c>
      <c r="W23" s="681">
        <f>IF(OR('学校入力シート（要入力）'!$F$4="",'学校入力シート（要入力）'!$F$4="大学"),大学部門!J82,短大部門!J82)</f>
        <v>10.9</v>
      </c>
      <c r="X23" s="682" t="s">
        <v>709</v>
      </c>
      <c r="Y23" s="689">
        <f>IF(OR('学校入力シート（要入力）'!$F$4="",'学校入力シート（要入力）'!$F$4="大学"),大学部門!L82,短大部門!L82)</f>
        <v>10.1</v>
      </c>
      <c r="Z23" s="683">
        <f>IF(OR('学校入力シート（要入力）'!$F$4="",'学校入力シート（要入力）'!$F$4="大学"),大学部門!J83,短大部門!J83)</f>
        <v>7.8000000000000007</v>
      </c>
      <c r="AA23" s="682" t="s">
        <v>709</v>
      </c>
      <c r="AB23" s="690">
        <f>IF(OR('学校入力シート（要入力）'!$F$4="",'学校入力シート（要入力）'!$F$4="大学"),大学部門!L83,短大部門!L83)</f>
        <v>7.3</v>
      </c>
    </row>
    <row r="24" spans="2:28" ht="24" customHeight="1" x14ac:dyDescent="0.2">
      <c r="B24" s="145"/>
      <c r="C24" s="1800" t="s">
        <v>224</v>
      </c>
      <c r="D24" s="1801"/>
      <c r="E24" s="1802"/>
      <c r="F24" s="2180">
        <f>IFERROR('学校入力シート（要入力）'!D34,"－")</f>
        <v>0</v>
      </c>
      <c r="G24" s="2180">
        <f>IFERROR('学校入力シート（要入力）'!E34,"－")</f>
        <v>0</v>
      </c>
      <c r="H24" s="2180">
        <f>IFERROR('学校入力シート（要入力）'!F34,"－")</f>
        <v>0</v>
      </c>
      <c r="I24" s="2180">
        <f>IFERROR('学校入力シート（要入力）'!G34,"－")</f>
        <v>0</v>
      </c>
      <c r="J24" s="2182">
        <f>IFERROR('学校入力シート（要入力）'!H34,"－")</f>
        <v>0</v>
      </c>
      <c r="K24" s="2186">
        <f>IFERROR(J24-F24,"－")</f>
        <v>0</v>
      </c>
      <c r="L24" s="2068" t="str">
        <f>IFERROR(K24/F24,"－")</f>
        <v>－</v>
      </c>
      <c r="M24" s="1931"/>
      <c r="N24" s="1707"/>
      <c r="O24" s="2159"/>
      <c r="Q24" s="1705"/>
      <c r="R24" s="2158"/>
      <c r="S24" s="2174"/>
      <c r="T24" s="2158"/>
      <c r="U24" s="2174"/>
      <c r="V24" s="80">
        <v>3</v>
      </c>
      <c r="W24" s="684">
        <f>IF(OR('学校入力シート（要入力）'!$F$4="",'学校入力シート（要入力）'!$F$4="大学"),大学部門!G82,短大部門!G82)</f>
        <v>11.9</v>
      </c>
      <c r="X24" s="685" t="s">
        <v>709</v>
      </c>
      <c r="Y24" s="686">
        <f>IF(OR('学校入力シート（要入力）'!$F$4="",'学校入力シート（要入力）'!$F$4="大学"),大学部門!I82,短大部門!I82)</f>
        <v>11</v>
      </c>
      <c r="Z24" s="687">
        <f>IF(OR('学校入力シート（要入力）'!$F$4="",'学校入力シート（要入力）'!$F$4="大学"),大学部門!G83,短大部門!G83)</f>
        <v>8.5</v>
      </c>
      <c r="AA24" s="685" t="s">
        <v>709</v>
      </c>
      <c r="AB24" s="688">
        <f>IF(OR('学校入力シート（要入力）'!$F$4="",'学校入力シート（要入力）'!$F$4="大学"),大学部門!I83,短大部門!I83)</f>
        <v>7.9</v>
      </c>
    </row>
    <row r="25" spans="2:28" ht="24" customHeight="1" x14ac:dyDescent="0.2">
      <c r="B25" s="145"/>
      <c r="C25" s="1803"/>
      <c r="D25" s="1804"/>
      <c r="E25" s="1805"/>
      <c r="F25" s="2181"/>
      <c r="G25" s="2181"/>
      <c r="H25" s="2181"/>
      <c r="I25" s="2181"/>
      <c r="J25" s="2183"/>
      <c r="K25" s="2187"/>
      <c r="L25" s="2065"/>
      <c r="M25" s="1931"/>
      <c r="N25" s="1707"/>
      <c r="O25" s="2159"/>
      <c r="Q25" s="1705">
        <v>2</v>
      </c>
      <c r="R25" s="2157" t="s">
        <v>496</v>
      </c>
      <c r="S25" s="2173" t="s">
        <v>496</v>
      </c>
      <c r="T25" s="2157" t="s">
        <v>212</v>
      </c>
      <c r="U25" s="2173" t="s">
        <v>212</v>
      </c>
      <c r="V25" s="79">
        <v>2</v>
      </c>
      <c r="W25" s="691">
        <f>IF(OR('学校入力シート（要入力）'!$F$4="",'学校入力シート（要入力）'!$F$4="大学"),大学部門!D82,短大部門!D82)</f>
        <v>13.3</v>
      </c>
      <c r="X25" s="682" t="s">
        <v>709</v>
      </c>
      <c r="Y25" s="692">
        <f>IF(OR('学校入力シート（要入力）'!$F$4="",'学校入力シート（要入力）'!$F$4="大学"),大学部門!F82,短大部門!F82)</f>
        <v>12</v>
      </c>
      <c r="Z25" s="693">
        <f>IF(OR('学校入力シート（要入力）'!$F$4="",'学校入力シート（要入力）'!$F$4="大学"),大学部門!D83,短大部門!D83)</f>
        <v>9.4</v>
      </c>
      <c r="AA25" s="682" t="s">
        <v>709</v>
      </c>
      <c r="AB25" s="694">
        <f>IF(OR('学校入力シート（要入力）'!$F$4="",'学校入力シート（要入力）'!$F$4="大学"),大学部門!F83,短大部門!F83)</f>
        <v>8.6</v>
      </c>
    </row>
    <row r="26" spans="2:28" ht="24" customHeight="1" x14ac:dyDescent="0.2">
      <c r="B26" s="146"/>
      <c r="C26" s="400" t="s">
        <v>196</v>
      </c>
      <c r="D26" s="401"/>
      <c r="E26" s="147"/>
      <c r="F26" s="525">
        <f>IFERROR('学校入力シート（要入力）'!D55,"－")</f>
        <v>0</v>
      </c>
      <c r="G26" s="525">
        <f>IFERROR('学校入力シート（要入力）'!E55,"－")</f>
        <v>0</v>
      </c>
      <c r="H26" s="525">
        <f>IFERROR('学校入力シート（要入力）'!F55,"－")</f>
        <v>0</v>
      </c>
      <c r="I26" s="525">
        <f>IFERROR('学校入力シート（要入力）'!G55,"－")</f>
        <v>0</v>
      </c>
      <c r="J26" s="969">
        <f>IFERROR('学校入力シート（要入力）'!H55,"－")</f>
        <v>0</v>
      </c>
      <c r="K26" s="526">
        <f>IFERROR(J26-F26,"－")</f>
        <v>0</v>
      </c>
      <c r="L26" s="527" t="str">
        <f>IFERROR(K26/F26,"－")</f>
        <v>－</v>
      </c>
      <c r="M26" s="1932"/>
      <c r="N26" s="1708"/>
      <c r="O26" s="1782"/>
      <c r="Q26" s="1705"/>
      <c r="R26" s="2158"/>
      <c r="S26" s="2174"/>
      <c r="T26" s="2158"/>
      <c r="U26" s="2174"/>
      <c r="V26" s="80">
        <v>1</v>
      </c>
      <c r="W26" s="695"/>
      <c r="X26" s="685" t="s">
        <v>709</v>
      </c>
      <c r="Y26" s="686">
        <f>IF(OR('学校入力シート（要入力）'!$F$4="",'学校入力シート（要入力）'!$F$4="大学"),大学部門!C82,短大部門!C82)</f>
        <v>13.4</v>
      </c>
      <c r="Z26" s="696"/>
      <c r="AA26" s="685" t="s">
        <v>709</v>
      </c>
      <c r="AB26" s="688">
        <f>IF(OR('学校入力シート（要入力）'!$F$4="",'学校入力シート（要入力）'!$F$4="大学"),大学部門!C83,短大部門!C83)</f>
        <v>9.5</v>
      </c>
    </row>
  </sheetData>
  <mergeCells count="96">
    <mergeCell ref="U1:AB1"/>
    <mergeCell ref="T21:T22"/>
    <mergeCell ref="T23:T24"/>
    <mergeCell ref="T25:T26"/>
    <mergeCell ref="U17:U18"/>
    <mergeCell ref="U19:U20"/>
    <mergeCell ref="U21:U22"/>
    <mergeCell ref="U23:U24"/>
    <mergeCell ref="U25:U26"/>
    <mergeCell ref="L8:AB11"/>
    <mergeCell ref="W13:AB14"/>
    <mergeCell ref="W15:Y16"/>
    <mergeCell ref="Z15:AB16"/>
    <mergeCell ref="Q23:Q24"/>
    <mergeCell ref="S21:S22"/>
    <mergeCell ref="S23:S24"/>
    <mergeCell ref="S25:S26"/>
    <mergeCell ref="J24:J25"/>
    <mergeCell ref="L24:L25"/>
    <mergeCell ref="Q21:Q22"/>
    <mergeCell ref="R21:R22"/>
    <mergeCell ref="Q25:Q26"/>
    <mergeCell ref="R23:R24"/>
    <mergeCell ref="R25:R26"/>
    <mergeCell ref="C24:E25"/>
    <mergeCell ref="F24:F25"/>
    <mergeCell ref="G24:G25"/>
    <mergeCell ref="H24:H25"/>
    <mergeCell ref="I24:I25"/>
    <mergeCell ref="K19:K20"/>
    <mergeCell ref="M17:M21"/>
    <mergeCell ref="N17:N21"/>
    <mergeCell ref="O17:O21"/>
    <mergeCell ref="N22:N26"/>
    <mergeCell ref="L19:L20"/>
    <mergeCell ref="K24:K25"/>
    <mergeCell ref="K22:K23"/>
    <mergeCell ref="L22:L23"/>
    <mergeCell ref="M22:M26"/>
    <mergeCell ref="O22:O26"/>
    <mergeCell ref="J17:J18"/>
    <mergeCell ref="B22:E23"/>
    <mergeCell ref="F22:F23"/>
    <mergeCell ref="G22:G23"/>
    <mergeCell ref="H22:H23"/>
    <mergeCell ref="I22:I23"/>
    <mergeCell ref="C19:E20"/>
    <mergeCell ref="F19:F20"/>
    <mergeCell ref="G19:G20"/>
    <mergeCell ref="H19:H20"/>
    <mergeCell ref="I19:I20"/>
    <mergeCell ref="J19:J20"/>
    <mergeCell ref="J22:J23"/>
    <mergeCell ref="V13:V16"/>
    <mergeCell ref="Q17:Q18"/>
    <mergeCell ref="B17:E18"/>
    <mergeCell ref="F17:F18"/>
    <mergeCell ref="G17:G18"/>
    <mergeCell ref="H17:H18"/>
    <mergeCell ref="I17:I18"/>
    <mergeCell ref="Q13:Q16"/>
    <mergeCell ref="R13:S13"/>
    <mergeCell ref="I13:I16"/>
    <mergeCell ref="B13:E16"/>
    <mergeCell ref="F13:F16"/>
    <mergeCell ref="N13:N16"/>
    <mergeCell ref="O13:O16"/>
    <mergeCell ref="T17:T18"/>
    <mergeCell ref="T15:T16"/>
    <mergeCell ref="Q19:Q20"/>
    <mergeCell ref="R17:R18"/>
    <mergeCell ref="R19:R20"/>
    <mergeCell ref="S17:S18"/>
    <mergeCell ref="S19:S20"/>
    <mergeCell ref="T19:T20"/>
    <mergeCell ref="R14:S14"/>
    <mergeCell ref="A1:C1"/>
    <mergeCell ref="D1:H1"/>
    <mergeCell ref="A2:C2"/>
    <mergeCell ref="D2:H2"/>
    <mergeCell ref="C11:E11"/>
    <mergeCell ref="C9:E9"/>
    <mergeCell ref="F9:F10"/>
    <mergeCell ref="G9:I9"/>
    <mergeCell ref="C10:E10"/>
    <mergeCell ref="G10:I10"/>
    <mergeCell ref="J13:J16"/>
    <mergeCell ref="L13:L16"/>
    <mergeCell ref="K17:K18"/>
    <mergeCell ref="L17:L18"/>
    <mergeCell ref="M13:M16"/>
    <mergeCell ref="G13:G16"/>
    <mergeCell ref="H13:H16"/>
    <mergeCell ref="K13:K16"/>
    <mergeCell ref="T13:U14"/>
    <mergeCell ref="U15:U16"/>
  </mergeCells>
  <phoneticPr fontId="1"/>
  <conditionalFormatting sqref="R17">
    <cfRule type="expression" dxfId="86" priority="47">
      <formula>$M$17=10</formula>
    </cfRule>
  </conditionalFormatting>
  <conditionalFormatting sqref="R19">
    <cfRule type="expression" dxfId="85" priority="46">
      <formula>$M$17=8</formula>
    </cfRule>
  </conditionalFormatting>
  <conditionalFormatting sqref="R21">
    <cfRule type="expression" dxfId="84" priority="45">
      <formula>$M$17=6</formula>
    </cfRule>
  </conditionalFormatting>
  <conditionalFormatting sqref="R23">
    <cfRule type="expression" dxfId="83" priority="44">
      <formula>$M$17=4</formula>
    </cfRule>
  </conditionalFormatting>
  <conditionalFormatting sqref="R25">
    <cfRule type="expression" dxfId="82" priority="43">
      <formula>$M$17=2</formula>
    </cfRule>
  </conditionalFormatting>
  <conditionalFormatting sqref="S19">
    <cfRule type="expression" dxfId="81" priority="41">
      <formula>$M$22=8</formula>
    </cfRule>
  </conditionalFormatting>
  <conditionalFormatting sqref="S21">
    <cfRule type="expression" dxfId="80" priority="40">
      <formula>$M$22=6</formula>
    </cfRule>
  </conditionalFormatting>
  <conditionalFormatting sqref="S23">
    <cfRule type="expression" dxfId="79" priority="39">
      <formula>$M$22=4</formula>
    </cfRule>
  </conditionalFormatting>
  <conditionalFormatting sqref="S25">
    <cfRule type="expression" dxfId="78" priority="38">
      <formula>$M$22=2</formula>
    </cfRule>
  </conditionalFormatting>
  <conditionalFormatting sqref="T17">
    <cfRule type="expression" dxfId="77" priority="36">
      <formula>$N$17=10</formula>
    </cfRule>
  </conditionalFormatting>
  <conditionalFormatting sqref="T19">
    <cfRule type="expression" dxfId="76" priority="35">
      <formula>$N$17=8</formula>
    </cfRule>
  </conditionalFormatting>
  <conditionalFormatting sqref="T21">
    <cfRule type="expression" dxfId="75" priority="34">
      <formula>$N$17=6</formula>
    </cfRule>
  </conditionalFormatting>
  <conditionalFormatting sqref="T23">
    <cfRule type="expression" dxfId="74" priority="33">
      <formula>$N$17=4</formula>
    </cfRule>
  </conditionalFormatting>
  <conditionalFormatting sqref="T25">
    <cfRule type="expression" dxfId="73" priority="32">
      <formula>$N$17=2</formula>
    </cfRule>
  </conditionalFormatting>
  <conditionalFormatting sqref="U17">
    <cfRule type="expression" dxfId="72" priority="31">
      <formula>$N$22=10</formula>
    </cfRule>
  </conditionalFormatting>
  <conditionalFormatting sqref="U19">
    <cfRule type="expression" dxfId="71" priority="30">
      <formula>$N$22=8</formula>
    </cfRule>
  </conditionalFormatting>
  <conditionalFormatting sqref="U21">
    <cfRule type="expression" dxfId="70" priority="29">
      <formula>$N$22=6</formula>
    </cfRule>
  </conditionalFormatting>
  <conditionalFormatting sqref="U23">
    <cfRule type="expression" dxfId="69" priority="28">
      <formula>$N$22=4</formula>
    </cfRule>
  </conditionalFormatting>
  <conditionalFormatting sqref="U25">
    <cfRule type="expression" dxfId="68" priority="27">
      <formula>$N$22=2</formula>
    </cfRule>
  </conditionalFormatting>
  <conditionalFormatting sqref="S17:S18">
    <cfRule type="expression" dxfId="67" priority="26">
      <formula>$M$22=10</formula>
    </cfRule>
  </conditionalFormatting>
  <conditionalFormatting sqref="S19:S20">
    <cfRule type="expression" dxfId="66" priority="25">
      <formula>$M$22=8</formula>
    </cfRule>
  </conditionalFormatting>
  <conditionalFormatting sqref="S21:S22">
    <cfRule type="expression" dxfId="65" priority="24">
      <formula>$M$22=6</formula>
    </cfRule>
  </conditionalFormatting>
  <conditionalFormatting sqref="S23:S24">
    <cfRule type="expression" dxfId="64" priority="23">
      <formula>$M$22=4</formula>
    </cfRule>
  </conditionalFormatting>
  <conditionalFormatting sqref="W17:Y17">
    <cfRule type="expression" dxfId="63" priority="22">
      <formula>$O$17=10</formula>
    </cfRule>
  </conditionalFormatting>
  <conditionalFormatting sqref="W18:Y18">
    <cfRule type="expression" dxfId="62" priority="21">
      <formula>$O$17=9</formula>
    </cfRule>
  </conditionalFormatting>
  <conditionalFormatting sqref="W19:Y19">
    <cfRule type="expression" dxfId="61" priority="20">
      <formula>$O$17=8</formula>
    </cfRule>
  </conditionalFormatting>
  <conditionalFormatting sqref="W20:Y20">
    <cfRule type="expression" dxfId="60" priority="19">
      <formula>$O$17=7</formula>
    </cfRule>
  </conditionalFormatting>
  <conditionalFormatting sqref="W21:Y21">
    <cfRule type="expression" dxfId="59" priority="18">
      <formula>$O$17=6</formula>
    </cfRule>
  </conditionalFormatting>
  <conditionalFormatting sqref="W22:Y22">
    <cfRule type="expression" dxfId="58" priority="17">
      <formula>$O$17=5</formula>
    </cfRule>
  </conditionalFormatting>
  <conditionalFormatting sqref="W23:Y23">
    <cfRule type="expression" dxfId="57" priority="16">
      <formula>$O$17=4</formula>
    </cfRule>
  </conditionalFormatting>
  <conditionalFormatting sqref="W24:Y24">
    <cfRule type="expression" dxfId="56" priority="15">
      <formula>$O$17=3</formula>
    </cfRule>
  </conditionalFormatting>
  <conditionalFormatting sqref="W25:Y25">
    <cfRule type="expression" dxfId="55" priority="14">
      <formula>$O$17=2</formula>
    </cfRule>
  </conditionalFormatting>
  <conditionalFormatting sqref="W26:Y26">
    <cfRule type="expression" dxfId="54" priority="13">
      <formula>$O$17=1</formula>
    </cfRule>
  </conditionalFormatting>
  <conditionalFormatting sqref="Y17">
    <cfRule type="expression" dxfId="53" priority="12">
      <formula>$O$17=10</formula>
    </cfRule>
  </conditionalFormatting>
  <conditionalFormatting sqref="Z17:AB17">
    <cfRule type="expression" dxfId="52" priority="11">
      <formula>$O$22=10</formula>
    </cfRule>
  </conditionalFormatting>
  <conditionalFormatting sqref="Z18:AB18">
    <cfRule type="expression" dxfId="51" priority="10">
      <formula>$O$22=9</formula>
    </cfRule>
  </conditionalFormatting>
  <conditionalFormatting sqref="Z19:AB19">
    <cfRule type="expression" dxfId="50" priority="9">
      <formula>$O$22=8</formula>
    </cfRule>
  </conditionalFormatting>
  <conditionalFormatting sqref="Z20:AB20">
    <cfRule type="expression" dxfId="49" priority="8">
      <formula>$O$22=7</formula>
    </cfRule>
  </conditionalFormatting>
  <conditionalFormatting sqref="Z21:AB21">
    <cfRule type="expression" dxfId="48" priority="7">
      <formula>$O$22=6</formula>
    </cfRule>
  </conditionalFormatting>
  <conditionalFormatting sqref="Z22:AB22">
    <cfRule type="expression" dxfId="47" priority="6">
      <formula>$O$22=5</formula>
    </cfRule>
  </conditionalFormatting>
  <conditionalFormatting sqref="Z23:AB23">
    <cfRule type="expression" dxfId="46" priority="5">
      <formula>$O$22=4</formula>
    </cfRule>
  </conditionalFormatting>
  <conditionalFormatting sqref="Z24:AB24">
    <cfRule type="expression" dxfId="45" priority="4">
      <formula>$O$22=3</formula>
    </cfRule>
  </conditionalFormatting>
  <conditionalFormatting sqref="Z25:AB25">
    <cfRule type="expression" dxfId="44" priority="3">
      <formula>$O$22=2</formula>
    </cfRule>
  </conditionalFormatting>
  <conditionalFormatting sqref="Z26:AB26">
    <cfRule type="expression" dxfId="43" priority="2">
      <formula>$O$22=1</formula>
    </cfRule>
  </conditionalFormatting>
  <conditionalFormatting sqref="AB17">
    <cfRule type="expression" dxfId="42" priority="1">
      <formula>$O$22=10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CFF"/>
  </sheetPr>
  <dimension ref="A1:AB27"/>
  <sheetViews>
    <sheetView showGridLines="0" zoomScaleNormal="100" zoomScaleSheetLayoutView="100" workbookViewId="0">
      <selection activeCell="J1" sqref="J1"/>
    </sheetView>
  </sheetViews>
  <sheetFormatPr defaultColWidth="10.6640625" defaultRowHeight="24" customHeight="1" x14ac:dyDescent="0.2"/>
  <cols>
    <col min="1" max="2" width="4.6640625" style="1" customWidth="1"/>
    <col min="3" max="5" width="10.21875" style="1" customWidth="1"/>
    <col min="6" max="10" width="9.88671875" style="1" customWidth="1"/>
    <col min="11" max="12" width="8.6640625" style="1" customWidth="1"/>
    <col min="13" max="15" width="6.6640625" style="1" customWidth="1"/>
    <col min="16" max="16" width="1.6640625" style="1" customWidth="1"/>
    <col min="17" max="17" width="3.6640625" style="2" customWidth="1"/>
    <col min="18" max="19" width="6.6640625" style="1" customWidth="1"/>
    <col min="20" max="20" width="6.6640625" style="2" customWidth="1"/>
    <col min="21" max="21" width="6.6640625" style="1" customWidth="1"/>
    <col min="22" max="22" width="3.6640625" style="1" customWidth="1"/>
    <col min="23" max="23" width="3.88671875" style="1" customWidth="1"/>
    <col min="24" max="24" width="2.21875" style="1" customWidth="1"/>
    <col min="25" max="26" width="3.88671875" style="1" customWidth="1"/>
    <col min="27" max="27" width="2.21875" style="1" customWidth="1"/>
    <col min="28" max="28" width="3.88671875" style="1" customWidth="1"/>
    <col min="29" max="16384" width="10.6640625" style="1"/>
  </cols>
  <sheetData>
    <row r="1" spans="1:28" ht="24" customHeight="1" thickBot="1" x14ac:dyDescent="0.25">
      <c r="A1" s="2011" t="s">
        <v>0</v>
      </c>
      <c r="B1" s="2012"/>
      <c r="C1" s="2012"/>
      <c r="D1" s="2013" t="str">
        <f>IF('学校入力シート（要入力）'!F3="","",'学校入力シート（要入力）'!F3)</f>
        <v/>
      </c>
      <c r="E1" s="2013"/>
      <c r="F1" s="2013"/>
      <c r="G1" s="2013"/>
      <c r="H1" s="2014"/>
      <c r="I1" s="72"/>
      <c r="J1" s="72"/>
      <c r="K1" s="72"/>
      <c r="L1" s="72"/>
      <c r="M1" s="72"/>
      <c r="N1" s="72"/>
      <c r="O1" s="72"/>
      <c r="P1" s="72"/>
      <c r="Q1" s="81"/>
      <c r="R1" s="72"/>
      <c r="S1" s="72"/>
      <c r="T1" s="81"/>
      <c r="U1" s="1795" t="s">
        <v>591</v>
      </c>
      <c r="V1" s="1796"/>
      <c r="W1" s="1796"/>
      <c r="X1" s="1796"/>
      <c r="Y1" s="1796"/>
      <c r="Z1" s="1796"/>
      <c r="AA1" s="1796"/>
      <c r="AB1" s="1796"/>
    </row>
    <row r="2" spans="1:28" ht="24" customHeight="1" thickBot="1" x14ac:dyDescent="0.25">
      <c r="A2" s="2011" t="s">
        <v>131</v>
      </c>
      <c r="B2" s="2012"/>
      <c r="C2" s="2012"/>
      <c r="D2" s="2013" t="str">
        <f>IF('学校入力シート（要入力）'!F5="","",'学校入力シート（要入力）'!F5)</f>
        <v/>
      </c>
      <c r="E2" s="2013"/>
      <c r="F2" s="2013"/>
      <c r="G2" s="2013"/>
      <c r="H2" s="2014"/>
      <c r="I2" s="72"/>
      <c r="J2" s="72"/>
      <c r="K2" s="72"/>
      <c r="L2" s="72"/>
      <c r="M2" s="72"/>
      <c r="N2" s="72"/>
      <c r="O2" s="72"/>
      <c r="P2" s="72"/>
      <c r="Q2" s="81"/>
      <c r="R2" s="72"/>
      <c r="S2" s="72"/>
      <c r="T2" s="81"/>
      <c r="U2" s="72"/>
      <c r="V2" s="72"/>
      <c r="W2" s="72"/>
      <c r="X2" s="72"/>
    </row>
    <row r="3" spans="1:28" ht="24" customHeight="1" x14ac:dyDescent="0.2">
      <c r="A3" s="72"/>
      <c r="B3" s="72"/>
      <c r="C3" s="72"/>
      <c r="D3" s="72"/>
      <c r="E3" s="72"/>
      <c r="F3" s="72"/>
      <c r="G3" s="72"/>
      <c r="H3" s="72"/>
      <c r="I3" s="72"/>
      <c r="J3" s="72"/>
      <c r="K3" s="72"/>
      <c r="L3" s="72"/>
      <c r="M3" s="72"/>
      <c r="N3" s="72"/>
      <c r="O3" s="72"/>
      <c r="P3" s="72"/>
      <c r="Q3" s="81"/>
      <c r="R3" s="72"/>
      <c r="S3" s="72"/>
      <c r="T3" s="81"/>
      <c r="U3" s="72"/>
      <c r="V3" s="72"/>
      <c r="W3" s="72"/>
      <c r="X3" s="72"/>
    </row>
    <row r="4" spans="1:28" ht="24" customHeight="1" x14ac:dyDescent="0.2">
      <c r="A4" s="71" t="s">
        <v>132</v>
      </c>
      <c r="B4" s="72"/>
      <c r="C4" s="72"/>
      <c r="D4" s="72"/>
      <c r="E4" s="72"/>
      <c r="F4" s="72"/>
      <c r="G4" s="72"/>
      <c r="H4" s="72"/>
      <c r="I4" s="72"/>
      <c r="J4" s="72"/>
      <c r="K4" s="72"/>
      <c r="L4" s="72"/>
      <c r="M4" s="72"/>
      <c r="N4" s="72"/>
      <c r="O4" s="72"/>
      <c r="P4" s="72"/>
      <c r="Q4" s="81"/>
      <c r="R4" s="72"/>
      <c r="S4" s="72"/>
      <c r="T4" s="81"/>
      <c r="U4" s="72"/>
      <c r="V4" s="72"/>
      <c r="W4" s="72"/>
      <c r="X4" s="72"/>
    </row>
    <row r="5" spans="1:28" ht="24" customHeight="1" x14ac:dyDescent="0.2">
      <c r="A5" s="71" t="s">
        <v>213</v>
      </c>
      <c r="B5" s="72"/>
      <c r="C5" s="72"/>
      <c r="D5" s="72"/>
      <c r="E5" s="72"/>
      <c r="F5" s="72"/>
      <c r="G5" s="72"/>
      <c r="I5" s="72"/>
      <c r="J5" s="72"/>
      <c r="K5" s="72"/>
      <c r="L5" s="72"/>
      <c r="M5" s="72"/>
      <c r="N5" s="72"/>
      <c r="O5" s="72"/>
      <c r="P5" s="72"/>
      <c r="Q5" s="81"/>
      <c r="R5" s="72"/>
      <c r="S5" s="72"/>
      <c r="T5" s="81"/>
      <c r="U5" s="72"/>
      <c r="V5" s="72"/>
      <c r="W5" s="72"/>
      <c r="X5" s="72"/>
    </row>
    <row r="6" spans="1:28" ht="24" customHeight="1" x14ac:dyDescent="0.2">
      <c r="A6" s="72"/>
      <c r="B6" s="72"/>
      <c r="C6" s="72"/>
      <c r="D6" s="72"/>
      <c r="E6" s="72"/>
      <c r="F6" s="72"/>
      <c r="G6" s="72"/>
      <c r="H6" s="143" t="s">
        <v>424</v>
      </c>
      <c r="I6" s="143"/>
      <c r="J6" s="143"/>
      <c r="K6" s="143"/>
      <c r="L6" s="143"/>
      <c r="N6" s="143"/>
      <c r="O6" s="143"/>
      <c r="P6" s="143"/>
      <c r="Q6" s="143"/>
      <c r="R6" s="143"/>
      <c r="S6" s="143"/>
      <c r="T6" s="143"/>
      <c r="U6" s="143"/>
      <c r="V6" s="143"/>
      <c r="W6" s="143"/>
      <c r="X6" s="143"/>
      <c r="Y6" s="143"/>
      <c r="Z6" s="143"/>
      <c r="AA6" s="143"/>
      <c r="AB6" s="143"/>
    </row>
    <row r="7" spans="1:28" ht="24" customHeight="1" x14ac:dyDescent="0.2">
      <c r="A7" s="72"/>
      <c r="B7" s="91" t="s">
        <v>1285</v>
      </c>
      <c r="C7" s="93"/>
      <c r="D7" s="93"/>
      <c r="E7" s="93"/>
      <c r="F7" s="93"/>
      <c r="G7" s="93"/>
      <c r="H7" s="144"/>
      <c r="I7" s="143"/>
      <c r="J7" s="143"/>
      <c r="K7" s="143"/>
      <c r="L7" s="143"/>
      <c r="M7" s="148" t="s">
        <v>3</v>
      </c>
      <c r="N7" s="138"/>
      <c r="O7" s="138"/>
      <c r="P7" s="138"/>
      <c r="Q7" s="138"/>
      <c r="R7" s="138"/>
      <c r="S7" s="138"/>
      <c r="T7" s="138"/>
      <c r="U7" s="138"/>
      <c r="V7" s="138"/>
      <c r="W7" s="138"/>
      <c r="X7" s="138"/>
      <c r="Y7" s="138"/>
      <c r="Z7" s="138"/>
      <c r="AA7" s="138"/>
      <c r="AB7" s="138"/>
    </row>
    <row r="8" spans="1:28" ht="24" customHeight="1" x14ac:dyDescent="0.2">
      <c r="A8" s="72"/>
      <c r="B8" s="91"/>
      <c r="C8" s="91" t="s">
        <v>17</v>
      </c>
      <c r="D8" s="93"/>
      <c r="E8" s="93"/>
      <c r="F8" s="93"/>
      <c r="G8" s="93"/>
      <c r="H8" s="144"/>
      <c r="I8" s="143"/>
      <c r="J8" s="143"/>
      <c r="K8" s="143"/>
      <c r="L8" s="143"/>
      <c r="M8" s="1779" t="s">
        <v>1286</v>
      </c>
      <c r="N8" s="1779"/>
      <c r="O8" s="1779"/>
      <c r="P8" s="1779"/>
      <c r="Q8" s="1779"/>
      <c r="R8" s="1779"/>
      <c r="S8" s="1779"/>
      <c r="T8" s="1779"/>
      <c r="U8" s="1779"/>
      <c r="V8" s="1779"/>
      <c r="W8" s="1779"/>
      <c r="X8" s="1779"/>
      <c r="Y8" s="1779"/>
      <c r="Z8" s="1779"/>
      <c r="AA8" s="1779"/>
      <c r="AB8" s="1779"/>
    </row>
    <row r="9" spans="1:28" ht="24" customHeight="1" x14ac:dyDescent="0.2">
      <c r="A9" s="72"/>
      <c r="B9" s="93"/>
      <c r="C9" s="2168" t="s">
        <v>214</v>
      </c>
      <c r="D9" s="2168"/>
      <c r="E9" s="2168"/>
      <c r="F9" s="2168"/>
      <c r="G9" s="2168"/>
      <c r="H9" s="2168"/>
      <c r="I9" s="143"/>
      <c r="J9" s="143"/>
      <c r="K9" s="143"/>
      <c r="L9" s="143"/>
      <c r="M9" s="1779"/>
      <c r="N9" s="1779"/>
      <c r="O9" s="1779"/>
      <c r="P9" s="1779"/>
      <c r="Q9" s="1779"/>
      <c r="R9" s="1779"/>
      <c r="S9" s="1779"/>
      <c r="T9" s="1779"/>
      <c r="U9" s="1779"/>
      <c r="V9" s="1779"/>
      <c r="W9" s="1779"/>
      <c r="X9" s="1779"/>
      <c r="Y9" s="1779"/>
      <c r="Z9" s="1779"/>
      <c r="AA9" s="1779"/>
      <c r="AB9" s="1779"/>
    </row>
    <row r="10" spans="1:28" ht="24" customHeight="1" x14ac:dyDescent="0.2">
      <c r="A10" s="72"/>
      <c r="B10" s="91"/>
      <c r="C10" s="2169" t="s">
        <v>215</v>
      </c>
      <c r="D10" s="2169"/>
      <c r="E10" s="2169"/>
      <c r="F10" s="2169"/>
      <c r="G10" s="2169"/>
      <c r="H10" s="2169"/>
      <c r="I10" s="143"/>
      <c r="J10" s="143"/>
      <c r="K10" s="143"/>
      <c r="L10" s="143"/>
      <c r="M10" s="1779"/>
      <c r="N10" s="1779"/>
      <c r="O10" s="1779"/>
      <c r="P10" s="1779"/>
      <c r="Q10" s="1779"/>
      <c r="R10" s="1779"/>
      <c r="S10" s="1779"/>
      <c r="T10" s="1779"/>
      <c r="U10" s="1779"/>
      <c r="V10" s="1779"/>
      <c r="W10" s="1779"/>
      <c r="X10" s="1779"/>
      <c r="Y10" s="1779"/>
      <c r="Z10" s="1779"/>
      <c r="AA10" s="1779"/>
      <c r="AB10" s="1779"/>
    </row>
    <row r="11" spans="1:28" ht="24" customHeight="1" x14ac:dyDescent="0.2">
      <c r="A11" s="72"/>
      <c r="B11" s="73"/>
      <c r="C11" s="402"/>
      <c r="D11" s="402"/>
      <c r="E11" s="402"/>
      <c r="F11" s="73"/>
      <c r="G11" s="73"/>
      <c r="H11" s="143"/>
      <c r="I11" s="143"/>
      <c r="J11" s="143"/>
      <c r="K11" s="143"/>
      <c r="L11" s="143"/>
      <c r="M11" s="1779"/>
      <c r="N11" s="1779"/>
      <c r="O11" s="1779"/>
      <c r="P11" s="1779"/>
      <c r="Q11" s="1779"/>
      <c r="R11" s="1779"/>
      <c r="S11" s="1779"/>
      <c r="T11" s="1779"/>
      <c r="U11" s="1779"/>
      <c r="V11" s="1779"/>
      <c r="W11" s="1779"/>
      <c r="X11" s="1779"/>
      <c r="Y11" s="1779"/>
      <c r="Z11" s="1779"/>
      <c r="AA11" s="1779"/>
      <c r="AB11" s="1779"/>
    </row>
    <row r="12" spans="1:28" ht="24" customHeight="1" x14ac:dyDescent="0.2">
      <c r="B12" s="1" t="s">
        <v>1296</v>
      </c>
      <c r="O12" s="38" t="s">
        <v>216</v>
      </c>
      <c r="Q12" s="4" t="s">
        <v>62</v>
      </c>
    </row>
    <row r="13" spans="1:28" ht="24" customHeight="1" x14ac:dyDescent="0.2">
      <c r="B13" s="1693" t="s">
        <v>16</v>
      </c>
      <c r="C13" s="1694"/>
      <c r="D13" s="1694"/>
      <c r="E13" s="1695"/>
      <c r="F13" s="1690">
        <f>'法人入力シート（要入力）'!$D$11</f>
        <v>2018</v>
      </c>
      <c r="G13" s="1690">
        <f>'法人入力シート（要入力）'!$E$11</f>
        <v>2019</v>
      </c>
      <c r="H13" s="1690">
        <f>'法人入力シート（要入力）'!$F$11</f>
        <v>2020</v>
      </c>
      <c r="I13" s="1690">
        <f>'法人入力シート（要入力）'!$G$11</f>
        <v>2021</v>
      </c>
      <c r="J13" s="1749">
        <f>'法人入力シート（要入力）'!$H$11</f>
        <v>2022</v>
      </c>
      <c r="K13" s="1897" t="str">
        <f>"増減
"&amp;$J$13&amp;"-"&amp;$F$13</f>
        <v>増減
2022-2018</v>
      </c>
      <c r="L13" s="1797" t="str">
        <f>"対"&amp;$F$13&amp;"年度
伸び率(%)"</f>
        <v>対2018年度
伸び率(%)</v>
      </c>
      <c r="M13" s="1746" t="s">
        <v>14</v>
      </c>
      <c r="N13" s="2116" t="s">
        <v>13</v>
      </c>
      <c r="O13" s="1786" t="s">
        <v>15</v>
      </c>
      <c r="P13" s="3"/>
      <c r="Q13" s="1783" t="s">
        <v>50</v>
      </c>
      <c r="R13" s="1907" t="s">
        <v>10</v>
      </c>
      <c r="S13" s="1760"/>
      <c r="T13" s="1774" t="s">
        <v>596</v>
      </c>
      <c r="U13" s="1746"/>
      <c r="V13" s="1792" t="s">
        <v>50</v>
      </c>
      <c r="W13" s="1774" t="s">
        <v>1124</v>
      </c>
      <c r="X13" s="1759"/>
      <c r="Y13" s="1759"/>
      <c r="Z13" s="1759"/>
      <c r="AA13" s="1759"/>
      <c r="AB13" s="1760"/>
    </row>
    <row r="14" spans="1:28" ht="24" customHeight="1" x14ac:dyDescent="0.2">
      <c r="B14" s="1696"/>
      <c r="C14" s="1697"/>
      <c r="D14" s="1697"/>
      <c r="E14" s="1698"/>
      <c r="F14" s="1691"/>
      <c r="G14" s="1691"/>
      <c r="H14" s="1691"/>
      <c r="I14" s="1691"/>
      <c r="J14" s="1750"/>
      <c r="K14" s="2167"/>
      <c r="L14" s="1798"/>
      <c r="M14" s="1747"/>
      <c r="N14" s="2117"/>
      <c r="O14" s="1787"/>
      <c r="P14" s="3"/>
      <c r="Q14" s="1784"/>
      <c r="R14" s="1908" t="s">
        <v>38</v>
      </c>
      <c r="S14" s="1910"/>
      <c r="T14" s="2101"/>
      <c r="U14" s="2102"/>
      <c r="V14" s="1793"/>
      <c r="W14" s="1908"/>
      <c r="X14" s="1909"/>
      <c r="Y14" s="1909"/>
      <c r="Z14" s="1909"/>
      <c r="AA14" s="1909"/>
      <c r="AB14" s="1910"/>
    </row>
    <row r="15" spans="1:28" ht="24" customHeight="1" x14ac:dyDescent="0.2">
      <c r="B15" s="1696"/>
      <c r="C15" s="1697"/>
      <c r="D15" s="1697"/>
      <c r="E15" s="1698"/>
      <c r="F15" s="1691"/>
      <c r="G15" s="1691"/>
      <c r="H15" s="1691"/>
      <c r="I15" s="1691"/>
      <c r="J15" s="1750"/>
      <c r="K15" s="2167"/>
      <c r="L15" s="1798"/>
      <c r="M15" s="1747"/>
      <c r="N15" s="2117"/>
      <c r="O15" s="1787"/>
      <c r="Q15" s="1784"/>
      <c r="R15" s="403" t="s">
        <v>217</v>
      </c>
      <c r="S15" s="149" t="s">
        <v>218</v>
      </c>
      <c r="T15" s="2162" t="s">
        <v>217</v>
      </c>
      <c r="U15" s="2164" t="s">
        <v>218</v>
      </c>
      <c r="V15" s="1793"/>
      <c r="W15" s="2178" t="s">
        <v>219</v>
      </c>
      <c r="X15" s="2188"/>
      <c r="Y15" s="2219"/>
      <c r="Z15" s="2190" t="s">
        <v>218</v>
      </c>
      <c r="AA15" s="2191"/>
      <c r="AB15" s="2192"/>
    </row>
    <row r="16" spans="1:28" ht="24" customHeight="1" x14ac:dyDescent="0.2">
      <c r="B16" s="1699"/>
      <c r="C16" s="1700"/>
      <c r="D16" s="1700"/>
      <c r="E16" s="1701"/>
      <c r="F16" s="1692"/>
      <c r="G16" s="1692"/>
      <c r="H16" s="1692"/>
      <c r="I16" s="1692"/>
      <c r="J16" s="1751"/>
      <c r="K16" s="1898"/>
      <c r="L16" s="1799"/>
      <c r="M16" s="1748"/>
      <c r="N16" s="2118"/>
      <c r="O16" s="1788"/>
      <c r="Q16" s="1785"/>
      <c r="R16" s="528" t="str">
        <f>'目標値入力シート（必要に応じて入力）'!H23</f>
        <v/>
      </c>
      <c r="S16" s="529" t="str">
        <f>'目標値入力シート（必要に応じて入力）'!H24</f>
        <v/>
      </c>
      <c r="T16" s="2163"/>
      <c r="U16" s="2165"/>
      <c r="V16" s="1794"/>
      <c r="W16" s="2179"/>
      <c r="X16" s="2189"/>
      <c r="Y16" s="2220"/>
      <c r="Z16" s="2193"/>
      <c r="AA16" s="2194"/>
      <c r="AB16" s="2195"/>
    </row>
    <row r="17" spans="2:28" ht="24" customHeight="1" x14ac:dyDescent="0.2">
      <c r="B17" s="2200" t="s">
        <v>1287</v>
      </c>
      <c r="C17" s="2201"/>
      <c r="D17" s="2201"/>
      <c r="E17" s="2202"/>
      <c r="F17" s="2208" t="str">
        <f>IFERROR((ROUND(F19/F25,3)),"－")</f>
        <v>－</v>
      </c>
      <c r="G17" s="2208" t="str">
        <f>IFERROR((ROUND(G19/G25,3)),"－")</f>
        <v>－</v>
      </c>
      <c r="H17" s="2208" t="str">
        <f>IFERROR((ROUND(H19/H25,3)),"－")</f>
        <v>－</v>
      </c>
      <c r="I17" s="2208" t="str">
        <f>IFERROR((ROUND(I19/I25,3)),"－")</f>
        <v>－</v>
      </c>
      <c r="J17" s="2237" t="str">
        <f>IFERROR((ROUND(J19/J25,3)),"－")</f>
        <v>－</v>
      </c>
      <c r="K17" s="2198" t="str">
        <f>IFERROR(J17-F17,"－")</f>
        <v>－</v>
      </c>
      <c r="L17" s="2003" t="str">
        <f>IFERROR(K17/F17,"－")</f>
        <v>－</v>
      </c>
      <c r="M17" s="1930" t="str">
        <f>IF(R16="","目標入力",IF(J17="－","－",IF(AND(I17&gt;$R$16,J17&gt;$R$16),2,IF(AND(I17&lt;=$R$16,J17&gt;$R$16),4,IF(AND(I17&gt;$R$16,J17&lt;=$R$16),8,IF(AND(I17&lt;=$R$16,J17&lt;=$R$16),10))))))</f>
        <v>目標入力</v>
      </c>
      <c r="N17" s="2216" t="str">
        <f>IFERROR(VLOOKUP($L$17,趨勢評価!$J$39:$L$43,3),"－")</f>
        <v>－</v>
      </c>
      <c r="O17" s="1780" t="str">
        <f ca="1">IFERROR(OFFSET(INDEX(Y17:Y26,MATCH(J17/1000,Y17:Y26,1),1),0,-3),"－")</f>
        <v>－</v>
      </c>
      <c r="Q17" s="1783">
        <v>10</v>
      </c>
      <c r="R17" s="2157" t="s">
        <v>177</v>
      </c>
      <c r="S17" s="2173" t="s">
        <v>177</v>
      </c>
      <c r="T17" s="2157" t="s">
        <v>610</v>
      </c>
      <c r="U17" s="2173" t="s">
        <v>610</v>
      </c>
      <c r="V17" s="79">
        <v>10</v>
      </c>
      <c r="W17" s="39">
        <f>IF(OR('学校入力シート（要入力）'!$F$4="",'学校入力シート（要入力）'!$F$4="大学"),大学部門!AB90,短大部門!AB90)</f>
        <v>297</v>
      </c>
      <c r="X17" s="399" t="s">
        <v>415</v>
      </c>
      <c r="Y17" s="1133">
        <v>0</v>
      </c>
      <c r="Z17" s="87">
        <f>IF(OR('学校入力シート（要入力）'!$F$4="",'学校入力シート（要入力）'!$F$4="大学"),大学部門!AB91,短大部門!AB91)</f>
        <v>58</v>
      </c>
      <c r="AA17" s="399" t="s">
        <v>415</v>
      </c>
      <c r="AB17" s="1134">
        <v>0</v>
      </c>
    </row>
    <row r="18" spans="2:28" ht="24" customHeight="1" x14ac:dyDescent="0.2">
      <c r="B18" s="2203"/>
      <c r="C18" s="2204"/>
      <c r="D18" s="2204"/>
      <c r="E18" s="2205"/>
      <c r="F18" s="2209"/>
      <c r="G18" s="2209"/>
      <c r="H18" s="2209"/>
      <c r="I18" s="2209"/>
      <c r="J18" s="2238"/>
      <c r="K18" s="2199"/>
      <c r="L18" s="2001"/>
      <c r="M18" s="1931"/>
      <c r="N18" s="2217"/>
      <c r="O18" s="2159"/>
      <c r="Q18" s="1785"/>
      <c r="R18" s="2158"/>
      <c r="S18" s="2174"/>
      <c r="T18" s="2158"/>
      <c r="U18" s="2174"/>
      <c r="V18" s="80">
        <v>9</v>
      </c>
      <c r="W18" s="42">
        <f>IF(OR('学校入力シート（要入力）'!$F$4="",'学校入力シート（要入力）'!$F$4="大学"),大学部門!Y90,短大部門!Y90)</f>
        <v>328</v>
      </c>
      <c r="X18" s="5" t="s">
        <v>415</v>
      </c>
      <c r="Y18" s="151">
        <f>IF(OR('学校入力シート（要入力）'!$F$4="",'学校入力シート（要入力）'!$F$4="大学"),大学部門!AA90,短大部門!AA90)</f>
        <v>298</v>
      </c>
      <c r="Z18" s="88">
        <f>IF(OR('学校入力シート（要入力）'!$F$4="",'学校入力シート（要入力）'!$F$4="大学"),大学部門!Y91,短大部門!Y91)</f>
        <v>74</v>
      </c>
      <c r="AA18" s="5" t="s">
        <v>415</v>
      </c>
      <c r="AB18" s="41">
        <f>IF(OR('学校入力シート（要入力）'!$F$4="",'学校入力シート（要入力）'!$F$4="大学"),大学部門!AA91,短大部門!AA91)</f>
        <v>59</v>
      </c>
    </row>
    <row r="19" spans="2:28" ht="24" customHeight="1" x14ac:dyDescent="0.2">
      <c r="B19" s="782"/>
      <c r="C19" s="1985" t="s">
        <v>1260</v>
      </c>
      <c r="D19" s="1986"/>
      <c r="E19" s="1987"/>
      <c r="F19" s="2210">
        <f>IFERROR('学校入力シート（要入力）'!D26,"－")</f>
        <v>0</v>
      </c>
      <c r="G19" s="2210">
        <f>IFERROR('学校入力シート（要入力）'!E26,"－")</f>
        <v>0</v>
      </c>
      <c r="H19" s="2210">
        <f>IFERROR('学校入力シート（要入力）'!F26,"－")</f>
        <v>0</v>
      </c>
      <c r="I19" s="2210">
        <f>IFERROR('学校入力シート（要入力）'!G26,"－")</f>
        <v>0</v>
      </c>
      <c r="J19" s="2233">
        <f>IFERROR('学校入力シート（要入力）'!H26,"－")</f>
        <v>0</v>
      </c>
      <c r="K19" s="2196">
        <f>IFERROR(J19-F19,"－")</f>
        <v>0</v>
      </c>
      <c r="L19" s="2000" t="str">
        <f>IFERROR(K19/F19,"－")</f>
        <v>－</v>
      </c>
      <c r="M19" s="1931"/>
      <c r="N19" s="2217"/>
      <c r="O19" s="2159"/>
      <c r="Q19" s="1792">
        <v>8</v>
      </c>
      <c r="R19" s="2157" t="s">
        <v>149</v>
      </c>
      <c r="S19" s="2173" t="s">
        <v>149</v>
      </c>
      <c r="T19" s="2157" t="s">
        <v>609</v>
      </c>
      <c r="U19" s="2173" t="s">
        <v>609</v>
      </c>
      <c r="V19" s="79">
        <v>8</v>
      </c>
      <c r="W19" s="664">
        <f>IF(OR('学校入力シート（要入力）'!$F$4="",'学校入力シート（要入力）'!$F$4="大学"),大学部門!V90,短大部門!V90)</f>
        <v>357</v>
      </c>
      <c r="X19" s="399" t="s">
        <v>415</v>
      </c>
      <c r="Y19" s="665">
        <f>IF(OR('学校入力シート（要入力）'!$F$4="",'学校入力シート（要入力）'!$F$4="大学"),大学部門!X90,短大部門!X90)</f>
        <v>329</v>
      </c>
      <c r="Z19" s="668">
        <f>IF(OR('学校入力シート（要入力）'!$F$4="",'学校入力シート（要入力）'!$F$4="大学"),大学部門!V91,短大部門!V91)</f>
        <v>85</v>
      </c>
      <c r="AA19" s="399" t="s">
        <v>415</v>
      </c>
      <c r="AB19" s="667">
        <f>IF(OR('学校入力シート（要入力）'!$F$4="",'学校入力シート（要入力）'!$F$4="大学"),大学部門!X91,短大部門!X91)</f>
        <v>75</v>
      </c>
    </row>
    <row r="20" spans="2:28" ht="24" customHeight="1" x14ac:dyDescent="0.2">
      <c r="B20" s="782"/>
      <c r="C20" s="2124"/>
      <c r="D20" s="2125"/>
      <c r="E20" s="2126"/>
      <c r="F20" s="2211"/>
      <c r="G20" s="2211"/>
      <c r="H20" s="2211"/>
      <c r="I20" s="2211"/>
      <c r="J20" s="2234"/>
      <c r="K20" s="2197"/>
      <c r="L20" s="2002"/>
      <c r="M20" s="1932"/>
      <c r="N20" s="2218"/>
      <c r="O20" s="1782"/>
      <c r="Q20" s="1794"/>
      <c r="R20" s="2158"/>
      <c r="S20" s="2174"/>
      <c r="T20" s="2158"/>
      <c r="U20" s="2174"/>
      <c r="V20" s="80">
        <v>7</v>
      </c>
      <c r="W20" s="42">
        <f>IF(OR('学校入力シート（要入力）'!$F$4="",'学校入力シート（要入力）'!$F$4="大学"),大学部門!S90,短大部門!S90)</f>
        <v>386</v>
      </c>
      <c r="X20" s="5" t="s">
        <v>415</v>
      </c>
      <c r="Y20" s="151">
        <f>IF(OR('学校入力シート（要入力）'!$F$4="",'学校入力シート（要入力）'!$F$4="大学"),大学部門!U90,短大部門!U90)</f>
        <v>358</v>
      </c>
      <c r="Z20" s="88">
        <f>IF(OR('学校入力シート（要入力）'!$F$4="",'学校入力シート（要入力）'!$F$4="大学"),大学部門!S91,短大部門!S91)</f>
        <v>98</v>
      </c>
      <c r="AA20" s="5" t="s">
        <v>415</v>
      </c>
      <c r="AB20" s="41">
        <f>IF(OR('学校入力シート（要入力）'!$F$4="",'学校入力シート（要入力）'!$F$4="大学"),大学部門!U91,短大部門!U91)</f>
        <v>86</v>
      </c>
    </row>
    <row r="21" spans="2:28" ht="24" customHeight="1" x14ac:dyDescent="0.2">
      <c r="B21" s="2200" t="s">
        <v>1288</v>
      </c>
      <c r="C21" s="2201"/>
      <c r="D21" s="2201"/>
      <c r="E21" s="2202"/>
      <c r="F21" s="2206" t="str">
        <f>IFERROR((ROUND(F23/F25,3)),"－")</f>
        <v>－</v>
      </c>
      <c r="G21" s="2206" t="str">
        <f>IFERROR((ROUND(G23/G25,3)),"－")</f>
        <v>－</v>
      </c>
      <c r="H21" s="2206" t="str">
        <f>IFERROR((ROUND(H23/H25,3)),"－")</f>
        <v>－</v>
      </c>
      <c r="I21" s="2206" t="str">
        <f>IFERROR((ROUND(I23/I25,3)),"－")</f>
        <v>－</v>
      </c>
      <c r="J21" s="2206" t="str">
        <f>IFERROR((ROUND(J23/J25,3)),"－")</f>
        <v>－</v>
      </c>
      <c r="K21" s="2198" t="str">
        <f>IFERROR(J21-F21,"－")</f>
        <v>－</v>
      </c>
      <c r="L21" s="2003" t="str">
        <f>IFERROR(K21/F21,"－")</f>
        <v>－</v>
      </c>
      <c r="M21" s="1930" t="str">
        <f>IF(S16="","目標入力",IF(J21="－","－",IF(AND(I21&gt;$S$16,J21&gt;$S$16),2,IF(AND(I21&lt;=$S$16,J21&gt;$S$16),4,IF(AND(I21&gt;$S$16,J21&lt;=$S$16),8,IF(AND(I21&lt;=$S$16,J21&lt;=$S$16),10))))))</f>
        <v>目標入力</v>
      </c>
      <c r="N21" s="1706" t="str">
        <f>IFERROR(LOOKUP($L$21,趨勢評価!$K$39:$L$43),"－")</f>
        <v>－</v>
      </c>
      <c r="O21" s="1780" t="str">
        <f ca="1">IFERROR(OFFSET(INDEX(AB17:AB26,MATCH(J21/1000,AB17:AB26,1),1),0,-6),"－")</f>
        <v>－</v>
      </c>
      <c r="Q21" s="1792">
        <v>6</v>
      </c>
      <c r="R21" s="2157" t="s">
        <v>502</v>
      </c>
      <c r="S21" s="2173" t="s">
        <v>502</v>
      </c>
      <c r="T21" s="2157" t="s">
        <v>598</v>
      </c>
      <c r="U21" s="2173" t="s">
        <v>598</v>
      </c>
      <c r="V21" s="79">
        <v>6</v>
      </c>
      <c r="W21" s="39">
        <f>IF(OR('学校入力シート（要入力）'!$F$4="",'学校入力シート（要入力）'!$F$4="大学"),大学部門!P90,短大部門!P90)</f>
        <v>419</v>
      </c>
      <c r="X21" s="399" t="s">
        <v>415</v>
      </c>
      <c r="Y21" s="150">
        <f>IF(OR('学校入力シート（要入力）'!$F$4="",'学校入力シート（要入力）'!$F$4="大学"),大学部門!R90,短大部門!R90)</f>
        <v>387</v>
      </c>
      <c r="Z21" s="87">
        <f>IF(OR('学校入力シート（要入力）'!$F$4="",'学校入力シート（要入力）'!$F$4="大学"),大学部門!P91,短大部門!P91)</f>
        <v>111</v>
      </c>
      <c r="AA21" s="399" t="s">
        <v>415</v>
      </c>
      <c r="AB21" s="40">
        <f>IF(OR('学校入力シート（要入力）'!$F$4="",'学校入力シート（要入力）'!$F$4="大学"),大学部門!R91,短大部門!R91)</f>
        <v>99</v>
      </c>
    </row>
    <row r="22" spans="2:28" ht="24" customHeight="1" x14ac:dyDescent="0.2">
      <c r="B22" s="2203"/>
      <c r="C22" s="2204"/>
      <c r="D22" s="2204"/>
      <c r="E22" s="2205"/>
      <c r="F22" s="2207"/>
      <c r="G22" s="2207"/>
      <c r="H22" s="2207"/>
      <c r="I22" s="2207"/>
      <c r="J22" s="2207"/>
      <c r="K22" s="2199"/>
      <c r="L22" s="2001"/>
      <c r="M22" s="1931"/>
      <c r="N22" s="1707"/>
      <c r="O22" s="2159"/>
      <c r="Q22" s="1794"/>
      <c r="R22" s="2158"/>
      <c r="S22" s="2174"/>
      <c r="T22" s="2158"/>
      <c r="U22" s="2174"/>
      <c r="V22" s="80">
        <v>5</v>
      </c>
      <c r="W22" s="42">
        <f>IF(OR('学校入力シート（要入力）'!$F$4="",'学校入力シート（要入力）'!$F$4="大学"),大学部門!M90,短大部門!M90)</f>
        <v>459</v>
      </c>
      <c r="X22" s="5" t="s">
        <v>415</v>
      </c>
      <c r="Y22" s="151">
        <f>IF(OR('学校入力シート（要入力）'!$F$4="",'学校入力シート（要入力）'!$F$4="大学"),大学部門!O90,短大部門!O90)</f>
        <v>420</v>
      </c>
      <c r="Z22" s="88">
        <f>IF(OR('学校入力シート（要入力）'!$F$4="",'学校入力シート（要入力）'!$F$4="大学"),大学部門!M91,短大部門!M91)</f>
        <v>126</v>
      </c>
      <c r="AA22" s="5" t="s">
        <v>415</v>
      </c>
      <c r="AB22" s="41">
        <f>IF(OR('学校入力シート（要入力）'!$F$4="",'学校入力シート（要入力）'!$F$4="大学"),大学部門!O91,短大部門!O91)</f>
        <v>112</v>
      </c>
    </row>
    <row r="23" spans="2:28" ht="24" customHeight="1" x14ac:dyDescent="0.2">
      <c r="B23" s="783"/>
      <c r="C23" s="1985" t="s">
        <v>1261</v>
      </c>
      <c r="D23" s="1986"/>
      <c r="E23" s="1987"/>
      <c r="F23" s="2214">
        <f>IFERROR('学校入力シート（要入力）'!D28,"－")</f>
        <v>0</v>
      </c>
      <c r="G23" s="2214">
        <f>IFERROR('学校入力シート（要入力）'!E28,"－")</f>
        <v>0</v>
      </c>
      <c r="H23" s="2214">
        <f>IFERROR('学校入力シート（要入力）'!F28,"－")</f>
        <v>0</v>
      </c>
      <c r="I23" s="2214">
        <f>IFERROR('学校入力シート（要入力）'!G28,"－")</f>
        <v>0</v>
      </c>
      <c r="J23" s="2235">
        <f>IFERROR('学校入力シート（要入力）'!H28,"－")</f>
        <v>0</v>
      </c>
      <c r="K23" s="2196">
        <f>IFERROR(J23-F23,"－")</f>
        <v>0</v>
      </c>
      <c r="L23" s="2000" t="str">
        <f>IFERROR(K23/F23,"－")</f>
        <v>－</v>
      </c>
      <c r="M23" s="1931"/>
      <c r="N23" s="1707"/>
      <c r="O23" s="2159"/>
      <c r="Q23" s="1792">
        <v>4</v>
      </c>
      <c r="R23" s="2157" t="s">
        <v>494</v>
      </c>
      <c r="S23" s="2173" t="s">
        <v>494</v>
      </c>
      <c r="T23" s="2157" t="s">
        <v>1014</v>
      </c>
      <c r="U23" s="2173" t="s">
        <v>1014</v>
      </c>
      <c r="V23" s="79">
        <v>4</v>
      </c>
      <c r="W23" s="664">
        <f>IF(OR('学校入力シート（要入力）'!$F$4="",'学校入力シート（要入力）'!$F$4="大学"),大学部門!J90,短大部門!J90)</f>
        <v>497</v>
      </c>
      <c r="X23" s="399" t="s">
        <v>415</v>
      </c>
      <c r="Y23" s="665">
        <f>IF(OR('学校入力シート（要入力）'!$F$4="",'学校入力シート（要入力）'!$F$4="大学"),大学部門!L90,短大部門!L90)</f>
        <v>460</v>
      </c>
      <c r="Z23" s="668">
        <f>IF(OR('学校入力シート（要入力）'!$F$4="",'学校入力シート（要入力）'!$F$4="大学"),大学部門!J91,短大部門!J91)</f>
        <v>143</v>
      </c>
      <c r="AA23" s="399" t="s">
        <v>415</v>
      </c>
      <c r="AB23" s="667">
        <f>IF(OR('学校入力シート（要入力）'!$F$4="",'学校入力シート（要入力）'!$F$4="大学"),大学部門!L91,短大部門!L91)</f>
        <v>127</v>
      </c>
    </row>
    <row r="24" spans="2:28" ht="24" customHeight="1" x14ac:dyDescent="0.2">
      <c r="B24" s="783"/>
      <c r="C24" s="1988"/>
      <c r="D24" s="1989"/>
      <c r="E24" s="1990"/>
      <c r="F24" s="2215"/>
      <c r="G24" s="2215"/>
      <c r="H24" s="2215"/>
      <c r="I24" s="2215"/>
      <c r="J24" s="2236"/>
      <c r="K24" s="2197"/>
      <c r="L24" s="2002"/>
      <c r="M24" s="1932"/>
      <c r="N24" s="1708"/>
      <c r="O24" s="1782"/>
      <c r="Q24" s="1794"/>
      <c r="R24" s="2158"/>
      <c r="S24" s="2174"/>
      <c r="T24" s="2158"/>
      <c r="U24" s="2174"/>
      <c r="V24" s="80">
        <v>3</v>
      </c>
      <c r="W24" s="666">
        <f>IF(OR('学校入力シート（要入力）'!$F$4="",'学校入力シート（要入力）'!$F$4="大学"),大学部門!G90,短大部門!G90)</f>
        <v>569</v>
      </c>
      <c r="X24" s="5" t="s">
        <v>415</v>
      </c>
      <c r="Y24" s="151">
        <f>IF(OR('学校入力シート（要入力）'!$F$4="",'学校入力シート（要入力）'!$F$4="大学"),大学部門!I90,短大部門!I90)</f>
        <v>498</v>
      </c>
      <c r="Z24" s="669">
        <f>IF(OR('学校入力シート（要入力）'!$F$4="",'学校入力シート（要入力）'!$F$4="大学"),大学部門!G91,短大部門!G91)</f>
        <v>172</v>
      </c>
      <c r="AA24" s="5" t="s">
        <v>415</v>
      </c>
      <c r="AB24" s="41">
        <f>IF(OR('学校入力シート（要入力）'!$F$4="",'学校入力シート（要入力）'!$F$4="大学"),大学部門!I91,短大部門!I91)</f>
        <v>144</v>
      </c>
    </row>
    <row r="25" spans="2:28" ht="24" customHeight="1" x14ac:dyDescent="0.2">
      <c r="B25" s="1811" t="s">
        <v>220</v>
      </c>
      <c r="C25" s="1812"/>
      <c r="D25" s="1812"/>
      <c r="E25" s="1813"/>
      <c r="F25" s="2212">
        <f>IFERROR('学校入力シート（要入力）'!D50,"－")</f>
        <v>0</v>
      </c>
      <c r="G25" s="2212">
        <f>IFERROR('学校入力シート（要入力）'!E50,"－")</f>
        <v>0</v>
      </c>
      <c r="H25" s="2212">
        <f>IFERROR('学校入力シート（要入力）'!F50,"－")</f>
        <v>0</v>
      </c>
      <c r="I25" s="2212">
        <f>IFERROR('学校入力シート（要入力）'!G50,"－")</f>
        <v>0</v>
      </c>
      <c r="J25" s="2221">
        <f>IFERROR('学校入力シート（要入力）'!H50,"－")</f>
        <v>0</v>
      </c>
      <c r="K25" s="2223">
        <f>IFERROR(J25-F25,"－")</f>
        <v>0</v>
      </c>
      <c r="L25" s="2225" t="str">
        <f>IFERROR(K25/F25,"－")</f>
        <v>－</v>
      </c>
      <c r="M25" s="2227"/>
      <c r="N25" s="2228"/>
      <c r="O25" s="2229"/>
      <c r="Q25" s="1705">
        <v>2</v>
      </c>
      <c r="R25" s="2157" t="s">
        <v>500</v>
      </c>
      <c r="S25" s="2173" t="s">
        <v>500</v>
      </c>
      <c r="T25" s="2157" t="s">
        <v>1015</v>
      </c>
      <c r="U25" s="2173" t="s">
        <v>1015</v>
      </c>
      <c r="V25" s="79">
        <v>2</v>
      </c>
      <c r="W25" s="44">
        <f>IF(OR('学校入力シート（要入力）'!$F$4="",'学校入力シート（要入力）'!$F$4="大学"),大学部門!D90,短大部門!D90)</f>
        <v>754</v>
      </c>
      <c r="X25" s="399" t="s">
        <v>415</v>
      </c>
      <c r="Y25" s="152">
        <f>IF(OR('学校入力シート（要入力）'!$F$4="",'学校入力シート（要入力）'!$F$4="大学"),大学部門!F90,短大部門!F90)</f>
        <v>570</v>
      </c>
      <c r="Z25" s="139">
        <f>IF(OR('学校入力シート（要入力）'!$F$4="",'学校入力シート（要入力）'!$F$4="大学"),大学部門!D91,短大部門!D91)</f>
        <v>244</v>
      </c>
      <c r="AA25" s="399" t="s">
        <v>415</v>
      </c>
      <c r="AB25" s="45">
        <f>IF(OR('学校入力シート（要入力）'!$F$4="",'学校入力シート（要入力）'!$F$4="大学"),大学部門!F91,短大部門!F91)</f>
        <v>173</v>
      </c>
    </row>
    <row r="26" spans="2:28" ht="24" customHeight="1" x14ac:dyDescent="0.2">
      <c r="B26" s="2146"/>
      <c r="C26" s="2147"/>
      <c r="D26" s="2147"/>
      <c r="E26" s="2148"/>
      <c r="F26" s="2213"/>
      <c r="G26" s="2213"/>
      <c r="H26" s="2213"/>
      <c r="I26" s="2213"/>
      <c r="J26" s="2222"/>
      <c r="K26" s="2224"/>
      <c r="L26" s="2226"/>
      <c r="M26" s="2230"/>
      <c r="N26" s="2231"/>
      <c r="O26" s="2232"/>
      <c r="Q26" s="1705"/>
      <c r="R26" s="2158"/>
      <c r="S26" s="2174"/>
      <c r="T26" s="2158"/>
      <c r="U26" s="2174"/>
      <c r="V26" s="80">
        <v>1</v>
      </c>
      <c r="W26" s="43"/>
      <c r="X26" s="5" t="s">
        <v>415</v>
      </c>
      <c r="Y26" s="151">
        <f>IF(OR('学校入力シート（要入力）'!$F$4="",'学校入力シート（要入力）'!$F$4="大学"),大学部門!C90,短大部門!C90)</f>
        <v>755</v>
      </c>
      <c r="Z26" s="89"/>
      <c r="AA26" s="5" t="s">
        <v>415</v>
      </c>
      <c r="AB26" s="41">
        <f>IF(OR('学校入力シート（要入力）'!$F$4="",'学校入力シート（要入力）'!$F$4="大学"),大学部門!C91,短大部門!C91)</f>
        <v>245</v>
      </c>
    </row>
    <row r="27" spans="2:28" ht="24" customHeight="1" x14ac:dyDescent="0.2">
      <c r="Z27" s="7"/>
    </row>
  </sheetData>
  <mergeCells count="101">
    <mergeCell ref="J25:J26"/>
    <mergeCell ref="K25:K26"/>
    <mergeCell ref="L25:L26"/>
    <mergeCell ref="M25:O26"/>
    <mergeCell ref="T23:T24"/>
    <mergeCell ref="T25:T26"/>
    <mergeCell ref="L21:L22"/>
    <mergeCell ref="Q19:Q20"/>
    <mergeCell ref="J19:J20"/>
    <mergeCell ref="O17:O20"/>
    <mergeCell ref="M17:M20"/>
    <mergeCell ref="Q25:Q26"/>
    <mergeCell ref="J23:J24"/>
    <mergeCell ref="M21:M24"/>
    <mergeCell ref="N21:N24"/>
    <mergeCell ref="O21:O24"/>
    <mergeCell ref="Q21:Q22"/>
    <mergeCell ref="K23:K24"/>
    <mergeCell ref="L23:L24"/>
    <mergeCell ref="J21:J22"/>
    <mergeCell ref="J17:J18"/>
    <mergeCell ref="Q17:Q18"/>
    <mergeCell ref="K21:K22"/>
    <mergeCell ref="U1:AB1"/>
    <mergeCell ref="U17:U18"/>
    <mergeCell ref="U19:U20"/>
    <mergeCell ref="U21:U22"/>
    <mergeCell ref="U23:U24"/>
    <mergeCell ref="U25:U26"/>
    <mergeCell ref="R23:R24"/>
    <mergeCell ref="R25:R26"/>
    <mergeCell ref="S17:S18"/>
    <mergeCell ref="S19:S20"/>
    <mergeCell ref="S21:S22"/>
    <mergeCell ref="S23:S24"/>
    <mergeCell ref="S25:S26"/>
    <mergeCell ref="R17:R18"/>
    <mergeCell ref="R19:R20"/>
    <mergeCell ref="R21:R22"/>
    <mergeCell ref="T17:T18"/>
    <mergeCell ref="T19:T20"/>
    <mergeCell ref="T21:T22"/>
    <mergeCell ref="M8:AB11"/>
    <mergeCell ref="N17:N20"/>
    <mergeCell ref="Q23:Q24"/>
    <mergeCell ref="W15:Y16"/>
    <mergeCell ref="Z15:AB16"/>
    <mergeCell ref="B25:E26"/>
    <mergeCell ref="F25:F26"/>
    <mergeCell ref="G25:G26"/>
    <mergeCell ref="H25:H26"/>
    <mergeCell ref="I25:I26"/>
    <mergeCell ref="C23:E24"/>
    <mergeCell ref="F23:F24"/>
    <mergeCell ref="G23:G24"/>
    <mergeCell ref="H23:H24"/>
    <mergeCell ref="I23:I24"/>
    <mergeCell ref="B21:E22"/>
    <mergeCell ref="F21:F22"/>
    <mergeCell ref="G21:G22"/>
    <mergeCell ref="H21:H22"/>
    <mergeCell ref="I21:I22"/>
    <mergeCell ref="B17:E18"/>
    <mergeCell ref="F17:F18"/>
    <mergeCell ref="G17:G18"/>
    <mergeCell ref="H17:H18"/>
    <mergeCell ref="I17:I18"/>
    <mergeCell ref="C19:E20"/>
    <mergeCell ref="F19:F20"/>
    <mergeCell ref="G19:G20"/>
    <mergeCell ref="H19:H20"/>
    <mergeCell ref="I19:I20"/>
    <mergeCell ref="A1:C1"/>
    <mergeCell ref="D1:H1"/>
    <mergeCell ref="A2:C2"/>
    <mergeCell ref="D2:H2"/>
    <mergeCell ref="K19:K20"/>
    <mergeCell ref="C9:H9"/>
    <mergeCell ref="C10:H10"/>
    <mergeCell ref="J13:J16"/>
    <mergeCell ref="L19:L20"/>
    <mergeCell ref="L13:L16"/>
    <mergeCell ref="B13:E16"/>
    <mergeCell ref="F13:F16"/>
    <mergeCell ref="G13:G16"/>
    <mergeCell ref="H13:H16"/>
    <mergeCell ref="I13:I16"/>
    <mergeCell ref="K17:K18"/>
    <mergeCell ref="L17:L18"/>
    <mergeCell ref="K13:K16"/>
    <mergeCell ref="M13:M16"/>
    <mergeCell ref="N13:N16"/>
    <mergeCell ref="O13:O16"/>
    <mergeCell ref="Q13:Q16"/>
    <mergeCell ref="R13:S13"/>
    <mergeCell ref="V13:V16"/>
    <mergeCell ref="W13:AB14"/>
    <mergeCell ref="R14:S14"/>
    <mergeCell ref="T13:U14"/>
    <mergeCell ref="T15:T16"/>
    <mergeCell ref="U15:U16"/>
  </mergeCells>
  <phoneticPr fontId="1"/>
  <conditionalFormatting sqref="R17">
    <cfRule type="expression" dxfId="41" priority="52">
      <formula>$M$17=10</formula>
    </cfRule>
  </conditionalFormatting>
  <conditionalFormatting sqref="R19">
    <cfRule type="expression" dxfId="40" priority="51">
      <formula>$M$17=8</formula>
    </cfRule>
  </conditionalFormatting>
  <conditionalFormatting sqref="R21">
    <cfRule type="expression" dxfId="39" priority="50">
      <formula>$M$17=6</formula>
    </cfRule>
  </conditionalFormatting>
  <conditionalFormatting sqref="R23">
    <cfRule type="expression" dxfId="38" priority="49">
      <formula>$M$17=4</formula>
    </cfRule>
  </conditionalFormatting>
  <conditionalFormatting sqref="R25">
    <cfRule type="expression" dxfId="37" priority="48">
      <formula>$M$17=2</formula>
    </cfRule>
  </conditionalFormatting>
  <conditionalFormatting sqref="S17">
    <cfRule type="expression" dxfId="36" priority="47">
      <formula>$M$21=10</formula>
    </cfRule>
  </conditionalFormatting>
  <conditionalFormatting sqref="S19">
    <cfRule type="expression" dxfId="35" priority="46">
      <formula>$M$21=8</formula>
    </cfRule>
  </conditionalFormatting>
  <conditionalFormatting sqref="S21">
    <cfRule type="expression" dxfId="34" priority="45">
      <formula>$M$21=6</formula>
    </cfRule>
  </conditionalFormatting>
  <conditionalFormatting sqref="S23">
    <cfRule type="expression" dxfId="33" priority="44">
      <formula>$M$21=4</formula>
    </cfRule>
  </conditionalFormatting>
  <conditionalFormatting sqref="S25">
    <cfRule type="expression" dxfId="32" priority="43">
      <formula>$M$21=2</formula>
    </cfRule>
  </conditionalFormatting>
  <conditionalFormatting sqref="T17">
    <cfRule type="expression" dxfId="31" priority="32">
      <formula>$N$17=10</formula>
    </cfRule>
  </conditionalFormatting>
  <conditionalFormatting sqref="T19">
    <cfRule type="expression" dxfId="30" priority="31">
      <formula>$N$17=8</formula>
    </cfRule>
  </conditionalFormatting>
  <conditionalFormatting sqref="T21">
    <cfRule type="expression" dxfId="29" priority="30">
      <formula>$N$17=6</formula>
    </cfRule>
  </conditionalFormatting>
  <conditionalFormatting sqref="T23">
    <cfRule type="expression" dxfId="28" priority="29">
      <formula>$N$17=4</formula>
    </cfRule>
  </conditionalFormatting>
  <conditionalFormatting sqref="T25">
    <cfRule type="expression" dxfId="27" priority="28">
      <formula>$N$17=2</formula>
    </cfRule>
  </conditionalFormatting>
  <conditionalFormatting sqref="U17">
    <cfRule type="expression" dxfId="26" priority="27">
      <formula>$N$21=10</formula>
    </cfRule>
  </conditionalFormatting>
  <conditionalFormatting sqref="U19">
    <cfRule type="expression" dxfId="25" priority="26">
      <formula>$N$21=8</formula>
    </cfRule>
  </conditionalFormatting>
  <conditionalFormatting sqref="U21">
    <cfRule type="expression" dxfId="24" priority="25">
      <formula>$N$21=6</formula>
    </cfRule>
  </conditionalFormatting>
  <conditionalFormatting sqref="U23">
    <cfRule type="expression" dxfId="23" priority="24">
      <formula>$N$21=4</formula>
    </cfRule>
  </conditionalFormatting>
  <conditionalFormatting sqref="U25">
    <cfRule type="expression" dxfId="22" priority="23">
      <formula>$N$21=2</formula>
    </cfRule>
  </conditionalFormatting>
  <conditionalFormatting sqref="W17:Y17">
    <cfRule type="expression" dxfId="21" priority="22">
      <formula>$O$17=10</formula>
    </cfRule>
  </conditionalFormatting>
  <conditionalFormatting sqref="W18:Y18">
    <cfRule type="expression" dxfId="20" priority="21">
      <formula>$O$17=9</formula>
    </cfRule>
  </conditionalFormatting>
  <conditionalFormatting sqref="W19:Y19">
    <cfRule type="expression" dxfId="19" priority="20">
      <formula>$O$17=8</formula>
    </cfRule>
  </conditionalFormatting>
  <conditionalFormatting sqref="W20:Y20">
    <cfRule type="expression" dxfId="18" priority="19">
      <formula>$O$17=7</formula>
    </cfRule>
  </conditionalFormatting>
  <conditionalFormatting sqref="W21:Y21">
    <cfRule type="expression" dxfId="17" priority="18">
      <formula>$O$17=6</formula>
    </cfRule>
  </conditionalFormatting>
  <conditionalFormatting sqref="W22:Y22">
    <cfRule type="expression" dxfId="16" priority="17">
      <formula>$O$17=5</formula>
    </cfRule>
  </conditionalFormatting>
  <conditionalFormatting sqref="W23:Y23">
    <cfRule type="expression" dxfId="15" priority="16">
      <formula>$O$17=4</formula>
    </cfRule>
  </conditionalFormatting>
  <conditionalFormatting sqref="W24:Y24">
    <cfRule type="expression" dxfId="14" priority="15">
      <formula>$O$17=3</formula>
    </cfRule>
  </conditionalFormatting>
  <conditionalFormatting sqref="W25:Y25">
    <cfRule type="expression" dxfId="13" priority="14">
      <formula>$O$17=2</formula>
    </cfRule>
  </conditionalFormatting>
  <conditionalFormatting sqref="W26:Y26">
    <cfRule type="expression" dxfId="12" priority="13">
      <formula>$O$17=1</formula>
    </cfRule>
  </conditionalFormatting>
  <conditionalFormatting sqref="Y17">
    <cfRule type="expression" dxfId="11" priority="12">
      <formula>$O$17=10</formula>
    </cfRule>
  </conditionalFormatting>
  <conditionalFormatting sqref="Z17:AB17">
    <cfRule type="expression" dxfId="10" priority="11">
      <formula>$O$21=10</formula>
    </cfRule>
  </conditionalFormatting>
  <conditionalFormatting sqref="Z18:AB18">
    <cfRule type="expression" dxfId="9" priority="10">
      <formula>$O$21=9</formula>
    </cfRule>
  </conditionalFormatting>
  <conditionalFormatting sqref="Z19:AB19">
    <cfRule type="expression" dxfId="8" priority="9">
      <formula>$O$21=8</formula>
    </cfRule>
  </conditionalFormatting>
  <conditionalFormatting sqref="Z20:AB20">
    <cfRule type="expression" dxfId="7" priority="8">
      <formula>$O$21=7</formula>
    </cfRule>
  </conditionalFormatting>
  <conditionalFormatting sqref="Z21:AB21">
    <cfRule type="expression" dxfId="6" priority="7">
      <formula>$O$21=6</formula>
    </cfRule>
  </conditionalFormatting>
  <conditionalFormatting sqref="Z22:AB22">
    <cfRule type="expression" dxfId="5" priority="6">
      <formula>$O$21=5</formula>
    </cfRule>
  </conditionalFormatting>
  <conditionalFormatting sqref="Z23:AB23">
    <cfRule type="expression" dxfId="4" priority="5">
      <formula>$O$21=4</formula>
    </cfRule>
  </conditionalFormatting>
  <conditionalFormatting sqref="Z24:AB24">
    <cfRule type="expression" dxfId="3" priority="4">
      <formula>$O$21=3</formula>
    </cfRule>
  </conditionalFormatting>
  <conditionalFormatting sqref="Z25:AB25">
    <cfRule type="expression" dxfId="2" priority="3">
      <formula>$O$21=2</formula>
    </cfRule>
  </conditionalFormatting>
  <conditionalFormatting sqref="Z26:AB26">
    <cfRule type="expression" dxfId="1" priority="2">
      <formula>$O$21=1</formula>
    </cfRule>
  </conditionalFormatting>
  <conditionalFormatting sqref="AB17">
    <cfRule type="expression" dxfId="0" priority="1">
      <formula>$O$21=10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CC"/>
  </sheetPr>
  <dimension ref="A1:BL36"/>
  <sheetViews>
    <sheetView showGridLines="0" zoomScaleNormal="100" zoomScaleSheetLayoutView="145" workbookViewId="0">
      <selection activeCell="A4" sqref="A4"/>
    </sheetView>
  </sheetViews>
  <sheetFormatPr defaultRowHeight="27" customHeight="1" x14ac:dyDescent="0.2"/>
  <cols>
    <col min="1" max="1" width="1.88671875" style="765" customWidth="1"/>
    <col min="2" max="2" width="17.44140625" style="943" customWidth="1"/>
    <col min="3" max="3" width="3.109375" style="944" customWidth="1"/>
    <col min="4" max="4" width="1.6640625" style="750" customWidth="1"/>
    <col min="5" max="6" width="3.21875" style="748" customWidth="1"/>
    <col min="7" max="7" width="1.6640625" style="750" customWidth="1"/>
    <col min="8" max="8" width="3.21875" style="748" customWidth="1"/>
    <col min="9" max="9" width="3.21875" style="750" customWidth="1"/>
    <col min="10" max="10" width="1.6640625" style="750" customWidth="1"/>
    <col min="11" max="11" width="3.21875" style="748" customWidth="1"/>
    <col min="12" max="12" width="3.21875" style="750" customWidth="1"/>
    <col min="13" max="13" width="1.6640625" style="750" customWidth="1"/>
    <col min="14" max="14" width="3.21875" style="750" customWidth="1"/>
    <col min="15" max="15" width="3.21875" style="752" customWidth="1"/>
    <col min="16" max="16" width="1.6640625" style="750" customWidth="1"/>
    <col min="17" max="18" width="3.21875" style="750" customWidth="1"/>
    <col min="19" max="19" width="1.6640625" style="750" customWidth="1"/>
    <col min="20" max="20" width="3.21875" style="752" customWidth="1"/>
    <col min="21" max="21" width="3.21875" style="750" customWidth="1"/>
    <col min="22" max="22" width="1.6640625" style="750" customWidth="1"/>
    <col min="23" max="23" width="3.21875" style="750" customWidth="1"/>
    <col min="24" max="24" width="3.21875" style="752" customWidth="1"/>
    <col min="25" max="25" width="1.6640625" style="642" customWidth="1"/>
    <col min="26" max="27" width="3.21875" style="750" customWidth="1"/>
    <col min="28" max="28" width="1.6640625" style="750" customWidth="1"/>
    <col min="29" max="30" width="3.21875" style="750" customWidth="1"/>
    <col min="31" max="31" width="1.6640625" style="750" customWidth="1"/>
    <col min="32" max="32" width="0.44140625" style="642" customWidth="1"/>
    <col min="33" max="33" width="3.6640625" style="642" customWidth="1"/>
    <col min="34" max="34" width="1.88671875" style="642" customWidth="1"/>
    <col min="35" max="35" width="17.44140625" style="642" customWidth="1"/>
    <col min="36" max="36" width="3.109375" style="642" customWidth="1"/>
    <col min="37" max="37" width="1.6640625" style="642" customWidth="1"/>
    <col min="38" max="39" width="3.21875" style="642" customWidth="1"/>
    <col min="40" max="40" width="1.6640625" style="642" customWidth="1"/>
    <col min="41" max="42" width="3.21875" style="642" customWidth="1"/>
    <col min="43" max="43" width="1.6640625" style="642" customWidth="1"/>
    <col min="44" max="45" width="3.21875" style="642" customWidth="1"/>
    <col min="46" max="46" width="1.6640625" style="642" customWidth="1"/>
    <col min="47" max="48" width="3.21875" style="642" customWidth="1"/>
    <col min="49" max="49" width="1.6640625" style="642" customWidth="1"/>
    <col min="50" max="51" width="3.21875" style="642" customWidth="1"/>
    <col min="52" max="52" width="1.6640625" style="642" customWidth="1"/>
    <col min="53" max="54" width="3.21875" style="642" customWidth="1"/>
    <col min="55" max="55" width="1.6640625" style="642" customWidth="1"/>
    <col min="56" max="57" width="3.21875" style="642" customWidth="1"/>
    <col min="58" max="58" width="1.6640625" style="642" customWidth="1"/>
    <col min="59" max="60" width="3.21875" style="642" customWidth="1"/>
    <col min="61" max="61" width="1.6640625" style="642" customWidth="1"/>
    <col min="62" max="63" width="3.21875" style="642" customWidth="1"/>
    <col min="64" max="64" width="1.6640625" style="642" customWidth="1"/>
    <col min="65" max="222" width="9" style="642"/>
    <col min="223" max="223" width="1.88671875" style="642" customWidth="1"/>
    <col min="224" max="224" width="17.44140625" style="642" customWidth="1"/>
    <col min="225" max="225" width="3.109375" style="642" customWidth="1"/>
    <col min="226" max="226" width="1.6640625" style="642" customWidth="1"/>
    <col min="227" max="228" width="3.21875" style="642" customWidth="1"/>
    <col min="229" max="229" width="1.6640625" style="642" customWidth="1"/>
    <col min="230" max="231" width="3.21875" style="642" customWidth="1"/>
    <col min="232" max="232" width="1.6640625" style="642" customWidth="1"/>
    <col min="233" max="234" width="3.21875" style="642" customWidth="1"/>
    <col min="235" max="235" width="1.6640625" style="642" customWidth="1"/>
    <col min="236" max="237" width="3.21875" style="642" customWidth="1"/>
    <col min="238" max="238" width="1.6640625" style="642" customWidth="1"/>
    <col min="239" max="240" width="3.21875" style="642" customWidth="1"/>
    <col min="241" max="241" width="1.6640625" style="642" customWidth="1"/>
    <col min="242" max="243" width="3.21875" style="642" customWidth="1"/>
    <col min="244" max="244" width="1.6640625" style="642" customWidth="1"/>
    <col min="245" max="246" width="3.21875" style="642" customWidth="1"/>
    <col min="247" max="247" width="1.6640625" style="642" customWidth="1"/>
    <col min="248" max="249" width="3.21875" style="642" customWidth="1"/>
    <col min="250" max="250" width="1.6640625" style="642" customWidth="1"/>
    <col min="251" max="252" width="3.21875" style="642" customWidth="1"/>
    <col min="253" max="253" width="1.6640625" style="642" customWidth="1"/>
    <col min="254" max="254" width="0.44140625" style="642" customWidth="1"/>
    <col min="255" max="257" width="3" style="642" customWidth="1"/>
    <col min="258" max="258" width="1.6640625" style="642" customWidth="1"/>
    <col min="259" max="260" width="3.21875" style="642" customWidth="1"/>
    <col min="261" max="261" width="1.6640625" style="642" customWidth="1"/>
    <col min="262" max="263" width="3.21875" style="642" customWidth="1"/>
    <col min="264" max="264" width="1.6640625" style="642" customWidth="1"/>
    <col min="265" max="266" width="3.21875" style="642" customWidth="1"/>
    <col min="267" max="267" width="1.6640625" style="642" customWidth="1"/>
    <col min="268" max="269" width="3.21875" style="642" customWidth="1"/>
    <col min="270" max="270" width="1.6640625" style="642" customWidth="1"/>
    <col min="271" max="272" width="3.21875" style="642" customWidth="1"/>
    <col min="273" max="273" width="1.6640625" style="642" customWidth="1"/>
    <col min="274" max="275" width="3.21875" style="642" customWidth="1"/>
    <col min="276" max="276" width="1.6640625" style="642" customWidth="1"/>
    <col min="277" max="278" width="3.21875" style="642" customWidth="1"/>
    <col min="279" max="279" width="1.6640625" style="642" customWidth="1"/>
    <col min="280" max="281" width="3.21875" style="642" customWidth="1"/>
    <col min="282" max="282" width="1.6640625" style="642" customWidth="1"/>
    <col min="283" max="284" width="3.21875" style="642" customWidth="1"/>
    <col min="285" max="285" width="1.6640625" style="642" customWidth="1"/>
    <col min="286" max="478" width="9" style="642"/>
    <col min="479" max="479" width="1.88671875" style="642" customWidth="1"/>
    <col min="480" max="480" width="17.44140625" style="642" customWidth="1"/>
    <col min="481" max="481" width="3.109375" style="642" customWidth="1"/>
    <col min="482" max="482" width="1.6640625" style="642" customWidth="1"/>
    <col min="483" max="484" width="3.21875" style="642" customWidth="1"/>
    <col min="485" max="485" width="1.6640625" style="642" customWidth="1"/>
    <col min="486" max="487" width="3.21875" style="642" customWidth="1"/>
    <col min="488" max="488" width="1.6640625" style="642" customWidth="1"/>
    <col min="489" max="490" width="3.21875" style="642" customWidth="1"/>
    <col min="491" max="491" width="1.6640625" style="642" customWidth="1"/>
    <col min="492" max="493" width="3.21875" style="642" customWidth="1"/>
    <col min="494" max="494" width="1.6640625" style="642" customWidth="1"/>
    <col min="495" max="496" width="3.21875" style="642" customWidth="1"/>
    <col min="497" max="497" width="1.6640625" style="642" customWidth="1"/>
    <col min="498" max="499" width="3.21875" style="642" customWidth="1"/>
    <col min="500" max="500" width="1.6640625" style="642" customWidth="1"/>
    <col min="501" max="502" width="3.21875" style="642" customWidth="1"/>
    <col min="503" max="503" width="1.6640625" style="642" customWidth="1"/>
    <col min="504" max="505" width="3.21875" style="642" customWidth="1"/>
    <col min="506" max="506" width="1.6640625" style="642" customWidth="1"/>
    <col min="507" max="508" width="3.21875" style="642" customWidth="1"/>
    <col min="509" max="509" width="1.6640625" style="642" customWidth="1"/>
    <col min="510" max="510" width="0.44140625" style="642" customWidth="1"/>
    <col min="511" max="513" width="3" style="642" customWidth="1"/>
    <col min="514" max="514" width="1.6640625" style="642" customWidth="1"/>
    <col min="515" max="516" width="3.21875" style="642" customWidth="1"/>
    <col min="517" max="517" width="1.6640625" style="642" customWidth="1"/>
    <col min="518" max="519" width="3.21875" style="642" customWidth="1"/>
    <col min="520" max="520" width="1.6640625" style="642" customWidth="1"/>
    <col min="521" max="522" width="3.21875" style="642" customWidth="1"/>
    <col min="523" max="523" width="1.6640625" style="642" customWidth="1"/>
    <col min="524" max="525" width="3.21875" style="642" customWidth="1"/>
    <col min="526" max="526" width="1.6640625" style="642" customWidth="1"/>
    <col min="527" max="528" width="3.21875" style="642" customWidth="1"/>
    <col min="529" max="529" width="1.6640625" style="642" customWidth="1"/>
    <col min="530" max="531" width="3.21875" style="642" customWidth="1"/>
    <col min="532" max="532" width="1.6640625" style="642" customWidth="1"/>
    <col min="533" max="534" width="3.21875" style="642" customWidth="1"/>
    <col min="535" max="535" width="1.6640625" style="642" customWidth="1"/>
    <col min="536" max="537" width="3.21875" style="642" customWidth="1"/>
    <col min="538" max="538" width="1.6640625" style="642" customWidth="1"/>
    <col min="539" max="540" width="3.21875" style="642" customWidth="1"/>
    <col min="541" max="541" width="1.6640625" style="642" customWidth="1"/>
    <col min="542" max="734" width="9" style="642"/>
    <col min="735" max="735" width="1.88671875" style="642" customWidth="1"/>
    <col min="736" max="736" width="17.44140625" style="642" customWidth="1"/>
    <col min="737" max="737" width="3.109375" style="642" customWidth="1"/>
    <col min="738" max="738" width="1.6640625" style="642" customWidth="1"/>
    <col min="739" max="740" width="3.21875" style="642" customWidth="1"/>
    <col min="741" max="741" width="1.6640625" style="642" customWidth="1"/>
    <col min="742" max="743" width="3.21875" style="642" customWidth="1"/>
    <col min="744" max="744" width="1.6640625" style="642" customWidth="1"/>
    <col min="745" max="746" width="3.21875" style="642" customWidth="1"/>
    <col min="747" max="747" width="1.6640625" style="642" customWidth="1"/>
    <col min="748" max="749" width="3.21875" style="642" customWidth="1"/>
    <col min="750" max="750" width="1.6640625" style="642" customWidth="1"/>
    <col min="751" max="752" width="3.21875" style="642" customWidth="1"/>
    <col min="753" max="753" width="1.6640625" style="642" customWidth="1"/>
    <col min="754" max="755" width="3.21875" style="642" customWidth="1"/>
    <col min="756" max="756" width="1.6640625" style="642" customWidth="1"/>
    <col min="757" max="758" width="3.21875" style="642" customWidth="1"/>
    <col min="759" max="759" width="1.6640625" style="642" customWidth="1"/>
    <col min="760" max="761" width="3.21875" style="642" customWidth="1"/>
    <col min="762" max="762" width="1.6640625" style="642" customWidth="1"/>
    <col min="763" max="764" width="3.21875" style="642" customWidth="1"/>
    <col min="765" max="765" width="1.6640625" style="642" customWidth="1"/>
    <col min="766" max="766" width="0.44140625" style="642" customWidth="1"/>
    <col min="767" max="769" width="3" style="642" customWidth="1"/>
    <col min="770" max="770" width="1.6640625" style="642" customWidth="1"/>
    <col min="771" max="772" width="3.21875" style="642" customWidth="1"/>
    <col min="773" max="773" width="1.6640625" style="642" customWidth="1"/>
    <col min="774" max="775" width="3.21875" style="642" customWidth="1"/>
    <col min="776" max="776" width="1.6640625" style="642" customWidth="1"/>
    <col min="777" max="778" width="3.21875" style="642" customWidth="1"/>
    <col min="779" max="779" width="1.6640625" style="642" customWidth="1"/>
    <col min="780" max="781" width="3.21875" style="642" customWidth="1"/>
    <col min="782" max="782" width="1.6640625" style="642" customWidth="1"/>
    <col min="783" max="784" width="3.21875" style="642" customWidth="1"/>
    <col min="785" max="785" width="1.6640625" style="642" customWidth="1"/>
    <col min="786" max="787" width="3.21875" style="642" customWidth="1"/>
    <col min="788" max="788" width="1.6640625" style="642" customWidth="1"/>
    <col min="789" max="790" width="3.21875" style="642" customWidth="1"/>
    <col min="791" max="791" width="1.6640625" style="642" customWidth="1"/>
    <col min="792" max="793" width="3.21875" style="642" customWidth="1"/>
    <col min="794" max="794" width="1.6640625" style="642" customWidth="1"/>
    <col min="795" max="796" width="3.21875" style="642" customWidth="1"/>
    <col min="797" max="797" width="1.6640625" style="642" customWidth="1"/>
    <col min="798" max="990" width="9" style="642"/>
    <col min="991" max="991" width="1.88671875" style="642" customWidth="1"/>
    <col min="992" max="992" width="17.44140625" style="642" customWidth="1"/>
    <col min="993" max="993" width="3.109375" style="642" customWidth="1"/>
    <col min="994" max="994" width="1.6640625" style="642" customWidth="1"/>
    <col min="995" max="996" width="3.21875" style="642" customWidth="1"/>
    <col min="997" max="997" width="1.6640625" style="642" customWidth="1"/>
    <col min="998" max="999" width="3.21875" style="642" customWidth="1"/>
    <col min="1000" max="1000" width="1.6640625" style="642" customWidth="1"/>
    <col min="1001" max="1002" width="3.21875" style="642" customWidth="1"/>
    <col min="1003" max="1003" width="1.6640625" style="642" customWidth="1"/>
    <col min="1004" max="1005" width="3.21875" style="642" customWidth="1"/>
    <col min="1006" max="1006" width="1.6640625" style="642" customWidth="1"/>
    <col min="1007" max="1008" width="3.21875" style="642" customWidth="1"/>
    <col min="1009" max="1009" width="1.6640625" style="642" customWidth="1"/>
    <col min="1010" max="1011" width="3.21875" style="642" customWidth="1"/>
    <col min="1012" max="1012" width="1.6640625" style="642" customWidth="1"/>
    <col min="1013" max="1014" width="3.21875" style="642" customWidth="1"/>
    <col min="1015" max="1015" width="1.6640625" style="642" customWidth="1"/>
    <col min="1016" max="1017" width="3.21875" style="642" customWidth="1"/>
    <col min="1018" max="1018" width="1.6640625" style="642" customWidth="1"/>
    <col min="1019" max="1020" width="3.21875" style="642" customWidth="1"/>
    <col min="1021" max="1021" width="1.6640625" style="642" customWidth="1"/>
    <col min="1022" max="1022" width="0.44140625" style="642" customWidth="1"/>
    <col min="1023" max="1025" width="3" style="642" customWidth="1"/>
    <col min="1026" max="1026" width="1.6640625" style="642" customWidth="1"/>
    <col min="1027" max="1028" width="3.21875" style="642" customWidth="1"/>
    <col min="1029" max="1029" width="1.6640625" style="642" customWidth="1"/>
    <col min="1030" max="1031" width="3.21875" style="642" customWidth="1"/>
    <col min="1032" max="1032" width="1.6640625" style="642" customWidth="1"/>
    <col min="1033" max="1034" width="3.21875" style="642" customWidth="1"/>
    <col min="1035" max="1035" width="1.6640625" style="642" customWidth="1"/>
    <col min="1036" max="1037" width="3.21875" style="642" customWidth="1"/>
    <col min="1038" max="1038" width="1.6640625" style="642" customWidth="1"/>
    <col min="1039" max="1040" width="3.21875" style="642" customWidth="1"/>
    <col min="1041" max="1041" width="1.6640625" style="642" customWidth="1"/>
    <col min="1042" max="1043" width="3.21875" style="642" customWidth="1"/>
    <col min="1044" max="1044" width="1.6640625" style="642" customWidth="1"/>
    <col min="1045" max="1046" width="3.21875" style="642" customWidth="1"/>
    <col min="1047" max="1047" width="1.6640625" style="642" customWidth="1"/>
    <col min="1048" max="1049" width="3.21875" style="642" customWidth="1"/>
    <col min="1050" max="1050" width="1.6640625" style="642" customWidth="1"/>
    <col min="1051" max="1052" width="3.21875" style="642" customWidth="1"/>
    <col min="1053" max="1053" width="1.6640625" style="642" customWidth="1"/>
    <col min="1054" max="1246" width="9" style="642"/>
    <col min="1247" max="1247" width="1.88671875" style="642" customWidth="1"/>
    <col min="1248" max="1248" width="17.44140625" style="642" customWidth="1"/>
    <col min="1249" max="1249" width="3.109375" style="642" customWidth="1"/>
    <col min="1250" max="1250" width="1.6640625" style="642" customWidth="1"/>
    <col min="1251" max="1252" width="3.21875" style="642" customWidth="1"/>
    <col min="1253" max="1253" width="1.6640625" style="642" customWidth="1"/>
    <col min="1254" max="1255" width="3.21875" style="642" customWidth="1"/>
    <col min="1256" max="1256" width="1.6640625" style="642" customWidth="1"/>
    <col min="1257" max="1258" width="3.21875" style="642" customWidth="1"/>
    <col min="1259" max="1259" width="1.6640625" style="642" customWidth="1"/>
    <col min="1260" max="1261" width="3.21875" style="642" customWidth="1"/>
    <col min="1262" max="1262" width="1.6640625" style="642" customWidth="1"/>
    <col min="1263" max="1264" width="3.21875" style="642" customWidth="1"/>
    <col min="1265" max="1265" width="1.6640625" style="642" customWidth="1"/>
    <col min="1266" max="1267" width="3.21875" style="642" customWidth="1"/>
    <col min="1268" max="1268" width="1.6640625" style="642" customWidth="1"/>
    <col min="1269" max="1270" width="3.21875" style="642" customWidth="1"/>
    <col min="1271" max="1271" width="1.6640625" style="642" customWidth="1"/>
    <col min="1272" max="1273" width="3.21875" style="642" customWidth="1"/>
    <col min="1274" max="1274" width="1.6640625" style="642" customWidth="1"/>
    <col min="1275" max="1276" width="3.21875" style="642" customWidth="1"/>
    <col min="1277" max="1277" width="1.6640625" style="642" customWidth="1"/>
    <col min="1278" max="1278" width="0.44140625" style="642" customWidth="1"/>
    <col min="1279" max="1281" width="3" style="642" customWidth="1"/>
    <col min="1282" max="1282" width="1.6640625" style="642" customWidth="1"/>
    <col min="1283" max="1284" width="3.21875" style="642" customWidth="1"/>
    <col min="1285" max="1285" width="1.6640625" style="642" customWidth="1"/>
    <col min="1286" max="1287" width="3.21875" style="642" customWidth="1"/>
    <col min="1288" max="1288" width="1.6640625" style="642" customWidth="1"/>
    <col min="1289" max="1290" width="3.21875" style="642" customWidth="1"/>
    <col min="1291" max="1291" width="1.6640625" style="642" customWidth="1"/>
    <col min="1292" max="1293" width="3.21875" style="642" customWidth="1"/>
    <col min="1294" max="1294" width="1.6640625" style="642" customWidth="1"/>
    <col min="1295" max="1296" width="3.21875" style="642" customWidth="1"/>
    <col min="1297" max="1297" width="1.6640625" style="642" customWidth="1"/>
    <col min="1298" max="1299" width="3.21875" style="642" customWidth="1"/>
    <col min="1300" max="1300" width="1.6640625" style="642" customWidth="1"/>
    <col min="1301" max="1302" width="3.21875" style="642" customWidth="1"/>
    <col min="1303" max="1303" width="1.6640625" style="642" customWidth="1"/>
    <col min="1304" max="1305" width="3.21875" style="642" customWidth="1"/>
    <col min="1306" max="1306" width="1.6640625" style="642" customWidth="1"/>
    <col min="1307" max="1308" width="3.21875" style="642" customWidth="1"/>
    <col min="1309" max="1309" width="1.6640625" style="642" customWidth="1"/>
    <col min="1310" max="1502" width="9" style="642"/>
    <col min="1503" max="1503" width="1.88671875" style="642" customWidth="1"/>
    <col min="1504" max="1504" width="17.44140625" style="642" customWidth="1"/>
    <col min="1505" max="1505" width="3.109375" style="642" customWidth="1"/>
    <col min="1506" max="1506" width="1.6640625" style="642" customWidth="1"/>
    <col min="1507" max="1508" width="3.21875" style="642" customWidth="1"/>
    <col min="1509" max="1509" width="1.6640625" style="642" customWidth="1"/>
    <col min="1510" max="1511" width="3.21875" style="642" customWidth="1"/>
    <col min="1512" max="1512" width="1.6640625" style="642" customWidth="1"/>
    <col min="1513" max="1514" width="3.21875" style="642" customWidth="1"/>
    <col min="1515" max="1515" width="1.6640625" style="642" customWidth="1"/>
    <col min="1516" max="1517" width="3.21875" style="642" customWidth="1"/>
    <col min="1518" max="1518" width="1.6640625" style="642" customWidth="1"/>
    <col min="1519" max="1520" width="3.21875" style="642" customWidth="1"/>
    <col min="1521" max="1521" width="1.6640625" style="642" customWidth="1"/>
    <col min="1522" max="1523" width="3.21875" style="642" customWidth="1"/>
    <col min="1524" max="1524" width="1.6640625" style="642" customWidth="1"/>
    <col min="1525" max="1526" width="3.21875" style="642" customWidth="1"/>
    <col min="1527" max="1527" width="1.6640625" style="642" customWidth="1"/>
    <col min="1528" max="1529" width="3.21875" style="642" customWidth="1"/>
    <col min="1530" max="1530" width="1.6640625" style="642" customWidth="1"/>
    <col min="1531" max="1532" width="3.21875" style="642" customWidth="1"/>
    <col min="1533" max="1533" width="1.6640625" style="642" customWidth="1"/>
    <col min="1534" max="1534" width="0.44140625" style="642" customWidth="1"/>
    <col min="1535" max="1537" width="3" style="642" customWidth="1"/>
    <col min="1538" max="1538" width="1.6640625" style="642" customWidth="1"/>
    <col min="1539" max="1540" width="3.21875" style="642" customWidth="1"/>
    <col min="1541" max="1541" width="1.6640625" style="642" customWidth="1"/>
    <col min="1542" max="1543" width="3.21875" style="642" customWidth="1"/>
    <col min="1544" max="1544" width="1.6640625" style="642" customWidth="1"/>
    <col min="1545" max="1546" width="3.21875" style="642" customWidth="1"/>
    <col min="1547" max="1547" width="1.6640625" style="642" customWidth="1"/>
    <col min="1548" max="1549" width="3.21875" style="642" customWidth="1"/>
    <col min="1550" max="1550" width="1.6640625" style="642" customWidth="1"/>
    <col min="1551" max="1552" width="3.21875" style="642" customWidth="1"/>
    <col min="1553" max="1553" width="1.6640625" style="642" customWidth="1"/>
    <col min="1554" max="1555" width="3.21875" style="642" customWidth="1"/>
    <col min="1556" max="1556" width="1.6640625" style="642" customWidth="1"/>
    <col min="1557" max="1558" width="3.21875" style="642" customWidth="1"/>
    <col min="1559" max="1559" width="1.6640625" style="642" customWidth="1"/>
    <col min="1560" max="1561" width="3.21875" style="642" customWidth="1"/>
    <col min="1562" max="1562" width="1.6640625" style="642" customWidth="1"/>
    <col min="1563" max="1564" width="3.21875" style="642" customWidth="1"/>
    <col min="1565" max="1565" width="1.6640625" style="642" customWidth="1"/>
    <col min="1566" max="1758" width="9" style="642"/>
    <col min="1759" max="1759" width="1.88671875" style="642" customWidth="1"/>
    <col min="1760" max="1760" width="17.44140625" style="642" customWidth="1"/>
    <col min="1761" max="1761" width="3.109375" style="642" customWidth="1"/>
    <col min="1762" max="1762" width="1.6640625" style="642" customWidth="1"/>
    <col min="1763" max="1764" width="3.21875" style="642" customWidth="1"/>
    <col min="1765" max="1765" width="1.6640625" style="642" customWidth="1"/>
    <col min="1766" max="1767" width="3.21875" style="642" customWidth="1"/>
    <col min="1768" max="1768" width="1.6640625" style="642" customWidth="1"/>
    <col min="1769" max="1770" width="3.21875" style="642" customWidth="1"/>
    <col min="1771" max="1771" width="1.6640625" style="642" customWidth="1"/>
    <col min="1772" max="1773" width="3.21875" style="642" customWidth="1"/>
    <col min="1774" max="1774" width="1.6640625" style="642" customWidth="1"/>
    <col min="1775" max="1776" width="3.21875" style="642" customWidth="1"/>
    <col min="1777" max="1777" width="1.6640625" style="642" customWidth="1"/>
    <col min="1778" max="1779" width="3.21875" style="642" customWidth="1"/>
    <col min="1780" max="1780" width="1.6640625" style="642" customWidth="1"/>
    <col min="1781" max="1782" width="3.21875" style="642" customWidth="1"/>
    <col min="1783" max="1783" width="1.6640625" style="642" customWidth="1"/>
    <col min="1784" max="1785" width="3.21875" style="642" customWidth="1"/>
    <col min="1786" max="1786" width="1.6640625" style="642" customWidth="1"/>
    <col min="1787" max="1788" width="3.21875" style="642" customWidth="1"/>
    <col min="1789" max="1789" width="1.6640625" style="642" customWidth="1"/>
    <col min="1790" max="1790" width="0.44140625" style="642" customWidth="1"/>
    <col min="1791" max="1793" width="3" style="642" customWidth="1"/>
    <col min="1794" max="1794" width="1.6640625" style="642" customWidth="1"/>
    <col min="1795" max="1796" width="3.21875" style="642" customWidth="1"/>
    <col min="1797" max="1797" width="1.6640625" style="642" customWidth="1"/>
    <col min="1798" max="1799" width="3.21875" style="642" customWidth="1"/>
    <col min="1800" max="1800" width="1.6640625" style="642" customWidth="1"/>
    <col min="1801" max="1802" width="3.21875" style="642" customWidth="1"/>
    <col min="1803" max="1803" width="1.6640625" style="642" customWidth="1"/>
    <col min="1804" max="1805" width="3.21875" style="642" customWidth="1"/>
    <col min="1806" max="1806" width="1.6640625" style="642" customWidth="1"/>
    <col min="1807" max="1808" width="3.21875" style="642" customWidth="1"/>
    <col min="1809" max="1809" width="1.6640625" style="642" customWidth="1"/>
    <col min="1810" max="1811" width="3.21875" style="642" customWidth="1"/>
    <col min="1812" max="1812" width="1.6640625" style="642" customWidth="1"/>
    <col min="1813" max="1814" width="3.21875" style="642" customWidth="1"/>
    <col min="1815" max="1815" width="1.6640625" style="642" customWidth="1"/>
    <col min="1816" max="1817" width="3.21875" style="642" customWidth="1"/>
    <col min="1818" max="1818" width="1.6640625" style="642" customWidth="1"/>
    <col min="1819" max="1820" width="3.21875" style="642" customWidth="1"/>
    <col min="1821" max="1821" width="1.6640625" style="642" customWidth="1"/>
    <col min="1822" max="2014" width="9" style="642"/>
    <col min="2015" max="2015" width="1.88671875" style="642" customWidth="1"/>
    <col min="2016" max="2016" width="17.44140625" style="642" customWidth="1"/>
    <col min="2017" max="2017" width="3.109375" style="642" customWidth="1"/>
    <col min="2018" max="2018" width="1.6640625" style="642" customWidth="1"/>
    <col min="2019" max="2020" width="3.21875" style="642" customWidth="1"/>
    <col min="2021" max="2021" width="1.6640625" style="642" customWidth="1"/>
    <col min="2022" max="2023" width="3.21875" style="642" customWidth="1"/>
    <col min="2024" max="2024" width="1.6640625" style="642" customWidth="1"/>
    <col min="2025" max="2026" width="3.21875" style="642" customWidth="1"/>
    <col min="2027" max="2027" width="1.6640625" style="642" customWidth="1"/>
    <col min="2028" max="2029" width="3.21875" style="642" customWidth="1"/>
    <col min="2030" max="2030" width="1.6640625" style="642" customWidth="1"/>
    <col min="2031" max="2032" width="3.21875" style="642" customWidth="1"/>
    <col min="2033" max="2033" width="1.6640625" style="642" customWidth="1"/>
    <col min="2034" max="2035" width="3.21875" style="642" customWidth="1"/>
    <col min="2036" max="2036" width="1.6640625" style="642" customWidth="1"/>
    <col min="2037" max="2038" width="3.21875" style="642" customWidth="1"/>
    <col min="2039" max="2039" width="1.6640625" style="642" customWidth="1"/>
    <col min="2040" max="2041" width="3.21875" style="642" customWidth="1"/>
    <col min="2042" max="2042" width="1.6640625" style="642" customWidth="1"/>
    <col min="2043" max="2044" width="3.21875" style="642" customWidth="1"/>
    <col min="2045" max="2045" width="1.6640625" style="642" customWidth="1"/>
    <col min="2046" max="2046" width="0.44140625" style="642" customWidth="1"/>
    <col min="2047" max="2049" width="3" style="642" customWidth="1"/>
    <col min="2050" max="2050" width="1.6640625" style="642" customWidth="1"/>
    <col min="2051" max="2052" width="3.21875" style="642" customWidth="1"/>
    <col min="2053" max="2053" width="1.6640625" style="642" customWidth="1"/>
    <col min="2054" max="2055" width="3.21875" style="642" customWidth="1"/>
    <col min="2056" max="2056" width="1.6640625" style="642" customWidth="1"/>
    <col min="2057" max="2058" width="3.21875" style="642" customWidth="1"/>
    <col min="2059" max="2059" width="1.6640625" style="642" customWidth="1"/>
    <col min="2060" max="2061" width="3.21875" style="642" customWidth="1"/>
    <col min="2062" max="2062" width="1.6640625" style="642" customWidth="1"/>
    <col min="2063" max="2064" width="3.21875" style="642" customWidth="1"/>
    <col min="2065" max="2065" width="1.6640625" style="642" customWidth="1"/>
    <col min="2066" max="2067" width="3.21875" style="642" customWidth="1"/>
    <col min="2068" max="2068" width="1.6640625" style="642" customWidth="1"/>
    <col min="2069" max="2070" width="3.21875" style="642" customWidth="1"/>
    <col min="2071" max="2071" width="1.6640625" style="642" customWidth="1"/>
    <col min="2072" max="2073" width="3.21875" style="642" customWidth="1"/>
    <col min="2074" max="2074" width="1.6640625" style="642" customWidth="1"/>
    <col min="2075" max="2076" width="3.21875" style="642" customWidth="1"/>
    <col min="2077" max="2077" width="1.6640625" style="642" customWidth="1"/>
    <col min="2078" max="2270" width="9" style="642"/>
    <col min="2271" max="2271" width="1.88671875" style="642" customWidth="1"/>
    <col min="2272" max="2272" width="17.44140625" style="642" customWidth="1"/>
    <col min="2273" max="2273" width="3.109375" style="642" customWidth="1"/>
    <col min="2274" max="2274" width="1.6640625" style="642" customWidth="1"/>
    <col min="2275" max="2276" width="3.21875" style="642" customWidth="1"/>
    <col min="2277" max="2277" width="1.6640625" style="642" customWidth="1"/>
    <col min="2278" max="2279" width="3.21875" style="642" customWidth="1"/>
    <col min="2280" max="2280" width="1.6640625" style="642" customWidth="1"/>
    <col min="2281" max="2282" width="3.21875" style="642" customWidth="1"/>
    <col min="2283" max="2283" width="1.6640625" style="642" customWidth="1"/>
    <col min="2284" max="2285" width="3.21875" style="642" customWidth="1"/>
    <col min="2286" max="2286" width="1.6640625" style="642" customWidth="1"/>
    <col min="2287" max="2288" width="3.21875" style="642" customWidth="1"/>
    <col min="2289" max="2289" width="1.6640625" style="642" customWidth="1"/>
    <col min="2290" max="2291" width="3.21875" style="642" customWidth="1"/>
    <col min="2292" max="2292" width="1.6640625" style="642" customWidth="1"/>
    <col min="2293" max="2294" width="3.21875" style="642" customWidth="1"/>
    <col min="2295" max="2295" width="1.6640625" style="642" customWidth="1"/>
    <col min="2296" max="2297" width="3.21875" style="642" customWidth="1"/>
    <col min="2298" max="2298" width="1.6640625" style="642" customWidth="1"/>
    <col min="2299" max="2300" width="3.21875" style="642" customWidth="1"/>
    <col min="2301" max="2301" width="1.6640625" style="642" customWidth="1"/>
    <col min="2302" max="2302" width="0.44140625" style="642" customWidth="1"/>
    <col min="2303" max="2305" width="3" style="642" customWidth="1"/>
    <col min="2306" max="2306" width="1.6640625" style="642" customWidth="1"/>
    <col min="2307" max="2308" width="3.21875" style="642" customWidth="1"/>
    <col min="2309" max="2309" width="1.6640625" style="642" customWidth="1"/>
    <col min="2310" max="2311" width="3.21875" style="642" customWidth="1"/>
    <col min="2312" max="2312" width="1.6640625" style="642" customWidth="1"/>
    <col min="2313" max="2314" width="3.21875" style="642" customWidth="1"/>
    <col min="2315" max="2315" width="1.6640625" style="642" customWidth="1"/>
    <col min="2316" max="2317" width="3.21875" style="642" customWidth="1"/>
    <col min="2318" max="2318" width="1.6640625" style="642" customWidth="1"/>
    <col min="2319" max="2320" width="3.21875" style="642" customWidth="1"/>
    <col min="2321" max="2321" width="1.6640625" style="642" customWidth="1"/>
    <col min="2322" max="2323" width="3.21875" style="642" customWidth="1"/>
    <col min="2324" max="2324" width="1.6640625" style="642" customWidth="1"/>
    <col min="2325" max="2326" width="3.21875" style="642" customWidth="1"/>
    <col min="2327" max="2327" width="1.6640625" style="642" customWidth="1"/>
    <col min="2328" max="2329" width="3.21875" style="642" customWidth="1"/>
    <col min="2330" max="2330" width="1.6640625" style="642" customWidth="1"/>
    <col min="2331" max="2332" width="3.21875" style="642" customWidth="1"/>
    <col min="2333" max="2333" width="1.6640625" style="642" customWidth="1"/>
    <col min="2334" max="2526" width="9" style="642"/>
    <col min="2527" max="2527" width="1.88671875" style="642" customWidth="1"/>
    <col min="2528" max="2528" width="17.44140625" style="642" customWidth="1"/>
    <col min="2529" max="2529" width="3.109375" style="642" customWidth="1"/>
    <col min="2530" max="2530" width="1.6640625" style="642" customWidth="1"/>
    <col min="2531" max="2532" width="3.21875" style="642" customWidth="1"/>
    <col min="2533" max="2533" width="1.6640625" style="642" customWidth="1"/>
    <col min="2534" max="2535" width="3.21875" style="642" customWidth="1"/>
    <col min="2536" max="2536" width="1.6640625" style="642" customWidth="1"/>
    <col min="2537" max="2538" width="3.21875" style="642" customWidth="1"/>
    <col min="2539" max="2539" width="1.6640625" style="642" customWidth="1"/>
    <col min="2540" max="2541" width="3.21875" style="642" customWidth="1"/>
    <col min="2542" max="2542" width="1.6640625" style="642" customWidth="1"/>
    <col min="2543" max="2544" width="3.21875" style="642" customWidth="1"/>
    <col min="2545" max="2545" width="1.6640625" style="642" customWidth="1"/>
    <col min="2546" max="2547" width="3.21875" style="642" customWidth="1"/>
    <col min="2548" max="2548" width="1.6640625" style="642" customWidth="1"/>
    <col min="2549" max="2550" width="3.21875" style="642" customWidth="1"/>
    <col min="2551" max="2551" width="1.6640625" style="642" customWidth="1"/>
    <col min="2552" max="2553" width="3.21875" style="642" customWidth="1"/>
    <col min="2554" max="2554" width="1.6640625" style="642" customWidth="1"/>
    <col min="2555" max="2556" width="3.21875" style="642" customWidth="1"/>
    <col min="2557" max="2557" width="1.6640625" style="642" customWidth="1"/>
    <col min="2558" max="2558" width="0.44140625" style="642" customWidth="1"/>
    <col min="2559" max="2561" width="3" style="642" customWidth="1"/>
    <col min="2562" max="2562" width="1.6640625" style="642" customWidth="1"/>
    <col min="2563" max="2564" width="3.21875" style="642" customWidth="1"/>
    <col min="2565" max="2565" width="1.6640625" style="642" customWidth="1"/>
    <col min="2566" max="2567" width="3.21875" style="642" customWidth="1"/>
    <col min="2568" max="2568" width="1.6640625" style="642" customWidth="1"/>
    <col min="2569" max="2570" width="3.21875" style="642" customWidth="1"/>
    <col min="2571" max="2571" width="1.6640625" style="642" customWidth="1"/>
    <col min="2572" max="2573" width="3.21875" style="642" customWidth="1"/>
    <col min="2574" max="2574" width="1.6640625" style="642" customWidth="1"/>
    <col min="2575" max="2576" width="3.21875" style="642" customWidth="1"/>
    <col min="2577" max="2577" width="1.6640625" style="642" customWidth="1"/>
    <col min="2578" max="2579" width="3.21875" style="642" customWidth="1"/>
    <col min="2580" max="2580" width="1.6640625" style="642" customWidth="1"/>
    <col min="2581" max="2582" width="3.21875" style="642" customWidth="1"/>
    <col min="2583" max="2583" width="1.6640625" style="642" customWidth="1"/>
    <col min="2584" max="2585" width="3.21875" style="642" customWidth="1"/>
    <col min="2586" max="2586" width="1.6640625" style="642" customWidth="1"/>
    <col min="2587" max="2588" width="3.21875" style="642" customWidth="1"/>
    <col min="2589" max="2589" width="1.6640625" style="642" customWidth="1"/>
    <col min="2590" max="2782" width="9" style="642"/>
    <col min="2783" max="2783" width="1.88671875" style="642" customWidth="1"/>
    <col min="2784" max="2784" width="17.44140625" style="642" customWidth="1"/>
    <col min="2785" max="2785" width="3.109375" style="642" customWidth="1"/>
    <col min="2786" max="2786" width="1.6640625" style="642" customWidth="1"/>
    <col min="2787" max="2788" width="3.21875" style="642" customWidth="1"/>
    <col min="2789" max="2789" width="1.6640625" style="642" customWidth="1"/>
    <col min="2790" max="2791" width="3.21875" style="642" customWidth="1"/>
    <col min="2792" max="2792" width="1.6640625" style="642" customWidth="1"/>
    <col min="2793" max="2794" width="3.21875" style="642" customWidth="1"/>
    <col min="2795" max="2795" width="1.6640625" style="642" customWidth="1"/>
    <col min="2796" max="2797" width="3.21875" style="642" customWidth="1"/>
    <col min="2798" max="2798" width="1.6640625" style="642" customWidth="1"/>
    <col min="2799" max="2800" width="3.21875" style="642" customWidth="1"/>
    <col min="2801" max="2801" width="1.6640625" style="642" customWidth="1"/>
    <col min="2802" max="2803" width="3.21875" style="642" customWidth="1"/>
    <col min="2804" max="2804" width="1.6640625" style="642" customWidth="1"/>
    <col min="2805" max="2806" width="3.21875" style="642" customWidth="1"/>
    <col min="2807" max="2807" width="1.6640625" style="642" customWidth="1"/>
    <col min="2808" max="2809" width="3.21875" style="642" customWidth="1"/>
    <col min="2810" max="2810" width="1.6640625" style="642" customWidth="1"/>
    <col min="2811" max="2812" width="3.21875" style="642" customWidth="1"/>
    <col min="2813" max="2813" width="1.6640625" style="642" customWidth="1"/>
    <col min="2814" max="2814" width="0.44140625" style="642" customWidth="1"/>
    <col min="2815" max="2817" width="3" style="642" customWidth="1"/>
    <col min="2818" max="2818" width="1.6640625" style="642" customWidth="1"/>
    <col min="2819" max="2820" width="3.21875" style="642" customWidth="1"/>
    <col min="2821" max="2821" width="1.6640625" style="642" customWidth="1"/>
    <col min="2822" max="2823" width="3.21875" style="642" customWidth="1"/>
    <col min="2824" max="2824" width="1.6640625" style="642" customWidth="1"/>
    <col min="2825" max="2826" width="3.21875" style="642" customWidth="1"/>
    <col min="2827" max="2827" width="1.6640625" style="642" customWidth="1"/>
    <col min="2828" max="2829" width="3.21875" style="642" customWidth="1"/>
    <col min="2830" max="2830" width="1.6640625" style="642" customWidth="1"/>
    <col min="2831" max="2832" width="3.21875" style="642" customWidth="1"/>
    <col min="2833" max="2833" width="1.6640625" style="642" customWidth="1"/>
    <col min="2834" max="2835" width="3.21875" style="642" customWidth="1"/>
    <col min="2836" max="2836" width="1.6640625" style="642" customWidth="1"/>
    <col min="2837" max="2838" width="3.21875" style="642" customWidth="1"/>
    <col min="2839" max="2839" width="1.6640625" style="642" customWidth="1"/>
    <col min="2840" max="2841" width="3.21875" style="642" customWidth="1"/>
    <col min="2842" max="2842" width="1.6640625" style="642" customWidth="1"/>
    <col min="2843" max="2844" width="3.21875" style="642" customWidth="1"/>
    <col min="2845" max="2845" width="1.6640625" style="642" customWidth="1"/>
    <col min="2846" max="3038" width="9" style="642"/>
    <col min="3039" max="3039" width="1.88671875" style="642" customWidth="1"/>
    <col min="3040" max="3040" width="17.44140625" style="642" customWidth="1"/>
    <col min="3041" max="3041" width="3.109375" style="642" customWidth="1"/>
    <col min="3042" max="3042" width="1.6640625" style="642" customWidth="1"/>
    <col min="3043" max="3044" width="3.21875" style="642" customWidth="1"/>
    <col min="3045" max="3045" width="1.6640625" style="642" customWidth="1"/>
    <col min="3046" max="3047" width="3.21875" style="642" customWidth="1"/>
    <col min="3048" max="3048" width="1.6640625" style="642" customWidth="1"/>
    <col min="3049" max="3050" width="3.21875" style="642" customWidth="1"/>
    <col min="3051" max="3051" width="1.6640625" style="642" customWidth="1"/>
    <col min="3052" max="3053" width="3.21875" style="642" customWidth="1"/>
    <col min="3054" max="3054" width="1.6640625" style="642" customWidth="1"/>
    <col min="3055" max="3056" width="3.21875" style="642" customWidth="1"/>
    <col min="3057" max="3057" width="1.6640625" style="642" customWidth="1"/>
    <col min="3058" max="3059" width="3.21875" style="642" customWidth="1"/>
    <col min="3060" max="3060" width="1.6640625" style="642" customWidth="1"/>
    <col min="3061" max="3062" width="3.21875" style="642" customWidth="1"/>
    <col min="3063" max="3063" width="1.6640625" style="642" customWidth="1"/>
    <col min="3064" max="3065" width="3.21875" style="642" customWidth="1"/>
    <col min="3066" max="3066" width="1.6640625" style="642" customWidth="1"/>
    <col min="3067" max="3068" width="3.21875" style="642" customWidth="1"/>
    <col min="3069" max="3069" width="1.6640625" style="642" customWidth="1"/>
    <col min="3070" max="3070" width="0.44140625" style="642" customWidth="1"/>
    <col min="3071" max="3073" width="3" style="642" customWidth="1"/>
    <col min="3074" max="3074" width="1.6640625" style="642" customWidth="1"/>
    <col min="3075" max="3076" width="3.21875" style="642" customWidth="1"/>
    <col min="3077" max="3077" width="1.6640625" style="642" customWidth="1"/>
    <col min="3078" max="3079" width="3.21875" style="642" customWidth="1"/>
    <col min="3080" max="3080" width="1.6640625" style="642" customWidth="1"/>
    <col min="3081" max="3082" width="3.21875" style="642" customWidth="1"/>
    <col min="3083" max="3083" width="1.6640625" style="642" customWidth="1"/>
    <col min="3084" max="3085" width="3.21875" style="642" customWidth="1"/>
    <col min="3086" max="3086" width="1.6640625" style="642" customWidth="1"/>
    <col min="3087" max="3088" width="3.21875" style="642" customWidth="1"/>
    <col min="3089" max="3089" width="1.6640625" style="642" customWidth="1"/>
    <col min="3090" max="3091" width="3.21875" style="642" customWidth="1"/>
    <col min="3092" max="3092" width="1.6640625" style="642" customWidth="1"/>
    <col min="3093" max="3094" width="3.21875" style="642" customWidth="1"/>
    <col min="3095" max="3095" width="1.6640625" style="642" customWidth="1"/>
    <col min="3096" max="3097" width="3.21875" style="642" customWidth="1"/>
    <col min="3098" max="3098" width="1.6640625" style="642" customWidth="1"/>
    <col min="3099" max="3100" width="3.21875" style="642" customWidth="1"/>
    <col min="3101" max="3101" width="1.6640625" style="642" customWidth="1"/>
    <col min="3102" max="3294" width="9" style="642"/>
    <col min="3295" max="3295" width="1.88671875" style="642" customWidth="1"/>
    <col min="3296" max="3296" width="17.44140625" style="642" customWidth="1"/>
    <col min="3297" max="3297" width="3.109375" style="642" customWidth="1"/>
    <col min="3298" max="3298" width="1.6640625" style="642" customWidth="1"/>
    <col min="3299" max="3300" width="3.21875" style="642" customWidth="1"/>
    <col min="3301" max="3301" width="1.6640625" style="642" customWidth="1"/>
    <col min="3302" max="3303" width="3.21875" style="642" customWidth="1"/>
    <col min="3304" max="3304" width="1.6640625" style="642" customWidth="1"/>
    <col min="3305" max="3306" width="3.21875" style="642" customWidth="1"/>
    <col min="3307" max="3307" width="1.6640625" style="642" customWidth="1"/>
    <col min="3308" max="3309" width="3.21875" style="642" customWidth="1"/>
    <col min="3310" max="3310" width="1.6640625" style="642" customWidth="1"/>
    <col min="3311" max="3312" width="3.21875" style="642" customWidth="1"/>
    <col min="3313" max="3313" width="1.6640625" style="642" customWidth="1"/>
    <col min="3314" max="3315" width="3.21875" style="642" customWidth="1"/>
    <col min="3316" max="3316" width="1.6640625" style="642" customWidth="1"/>
    <col min="3317" max="3318" width="3.21875" style="642" customWidth="1"/>
    <col min="3319" max="3319" width="1.6640625" style="642" customWidth="1"/>
    <col min="3320" max="3321" width="3.21875" style="642" customWidth="1"/>
    <col min="3322" max="3322" width="1.6640625" style="642" customWidth="1"/>
    <col min="3323" max="3324" width="3.21875" style="642" customWidth="1"/>
    <col min="3325" max="3325" width="1.6640625" style="642" customWidth="1"/>
    <col min="3326" max="3326" width="0.44140625" style="642" customWidth="1"/>
    <col min="3327" max="3329" width="3" style="642" customWidth="1"/>
    <col min="3330" max="3330" width="1.6640625" style="642" customWidth="1"/>
    <col min="3331" max="3332" width="3.21875" style="642" customWidth="1"/>
    <col min="3333" max="3333" width="1.6640625" style="642" customWidth="1"/>
    <col min="3334" max="3335" width="3.21875" style="642" customWidth="1"/>
    <col min="3336" max="3336" width="1.6640625" style="642" customWidth="1"/>
    <col min="3337" max="3338" width="3.21875" style="642" customWidth="1"/>
    <col min="3339" max="3339" width="1.6640625" style="642" customWidth="1"/>
    <col min="3340" max="3341" width="3.21875" style="642" customWidth="1"/>
    <col min="3342" max="3342" width="1.6640625" style="642" customWidth="1"/>
    <col min="3343" max="3344" width="3.21875" style="642" customWidth="1"/>
    <col min="3345" max="3345" width="1.6640625" style="642" customWidth="1"/>
    <col min="3346" max="3347" width="3.21875" style="642" customWidth="1"/>
    <col min="3348" max="3348" width="1.6640625" style="642" customWidth="1"/>
    <col min="3349" max="3350" width="3.21875" style="642" customWidth="1"/>
    <col min="3351" max="3351" width="1.6640625" style="642" customWidth="1"/>
    <col min="3352" max="3353" width="3.21875" style="642" customWidth="1"/>
    <col min="3354" max="3354" width="1.6640625" style="642" customWidth="1"/>
    <col min="3355" max="3356" width="3.21875" style="642" customWidth="1"/>
    <col min="3357" max="3357" width="1.6640625" style="642" customWidth="1"/>
    <col min="3358" max="3550" width="9" style="642"/>
    <col min="3551" max="3551" width="1.88671875" style="642" customWidth="1"/>
    <col min="3552" max="3552" width="17.44140625" style="642" customWidth="1"/>
    <col min="3553" max="3553" width="3.109375" style="642" customWidth="1"/>
    <col min="3554" max="3554" width="1.6640625" style="642" customWidth="1"/>
    <col min="3555" max="3556" width="3.21875" style="642" customWidth="1"/>
    <col min="3557" max="3557" width="1.6640625" style="642" customWidth="1"/>
    <col min="3558" max="3559" width="3.21875" style="642" customWidth="1"/>
    <col min="3560" max="3560" width="1.6640625" style="642" customWidth="1"/>
    <col min="3561" max="3562" width="3.21875" style="642" customWidth="1"/>
    <col min="3563" max="3563" width="1.6640625" style="642" customWidth="1"/>
    <col min="3564" max="3565" width="3.21875" style="642" customWidth="1"/>
    <col min="3566" max="3566" width="1.6640625" style="642" customWidth="1"/>
    <col min="3567" max="3568" width="3.21875" style="642" customWidth="1"/>
    <col min="3569" max="3569" width="1.6640625" style="642" customWidth="1"/>
    <col min="3570" max="3571" width="3.21875" style="642" customWidth="1"/>
    <col min="3572" max="3572" width="1.6640625" style="642" customWidth="1"/>
    <col min="3573" max="3574" width="3.21875" style="642" customWidth="1"/>
    <col min="3575" max="3575" width="1.6640625" style="642" customWidth="1"/>
    <col min="3576" max="3577" width="3.21875" style="642" customWidth="1"/>
    <col min="3578" max="3578" width="1.6640625" style="642" customWidth="1"/>
    <col min="3579" max="3580" width="3.21875" style="642" customWidth="1"/>
    <col min="3581" max="3581" width="1.6640625" style="642" customWidth="1"/>
    <col min="3582" max="3582" width="0.44140625" style="642" customWidth="1"/>
    <col min="3583" max="3585" width="3" style="642" customWidth="1"/>
    <col min="3586" max="3586" width="1.6640625" style="642" customWidth="1"/>
    <col min="3587" max="3588" width="3.21875" style="642" customWidth="1"/>
    <col min="3589" max="3589" width="1.6640625" style="642" customWidth="1"/>
    <col min="3590" max="3591" width="3.21875" style="642" customWidth="1"/>
    <col min="3592" max="3592" width="1.6640625" style="642" customWidth="1"/>
    <col min="3593" max="3594" width="3.21875" style="642" customWidth="1"/>
    <col min="3595" max="3595" width="1.6640625" style="642" customWidth="1"/>
    <col min="3596" max="3597" width="3.21875" style="642" customWidth="1"/>
    <col min="3598" max="3598" width="1.6640625" style="642" customWidth="1"/>
    <col min="3599" max="3600" width="3.21875" style="642" customWidth="1"/>
    <col min="3601" max="3601" width="1.6640625" style="642" customWidth="1"/>
    <col min="3602" max="3603" width="3.21875" style="642" customWidth="1"/>
    <col min="3604" max="3604" width="1.6640625" style="642" customWidth="1"/>
    <col min="3605" max="3606" width="3.21875" style="642" customWidth="1"/>
    <col min="3607" max="3607" width="1.6640625" style="642" customWidth="1"/>
    <col min="3608" max="3609" width="3.21875" style="642" customWidth="1"/>
    <col min="3610" max="3610" width="1.6640625" style="642" customWidth="1"/>
    <col min="3611" max="3612" width="3.21875" style="642" customWidth="1"/>
    <col min="3613" max="3613" width="1.6640625" style="642" customWidth="1"/>
    <col min="3614" max="3806" width="9" style="642"/>
    <col min="3807" max="3807" width="1.88671875" style="642" customWidth="1"/>
    <col min="3808" max="3808" width="17.44140625" style="642" customWidth="1"/>
    <col min="3809" max="3809" width="3.109375" style="642" customWidth="1"/>
    <col min="3810" max="3810" width="1.6640625" style="642" customWidth="1"/>
    <col min="3811" max="3812" width="3.21875" style="642" customWidth="1"/>
    <col min="3813" max="3813" width="1.6640625" style="642" customWidth="1"/>
    <col min="3814" max="3815" width="3.21875" style="642" customWidth="1"/>
    <col min="3816" max="3816" width="1.6640625" style="642" customWidth="1"/>
    <col min="3817" max="3818" width="3.21875" style="642" customWidth="1"/>
    <col min="3819" max="3819" width="1.6640625" style="642" customWidth="1"/>
    <col min="3820" max="3821" width="3.21875" style="642" customWidth="1"/>
    <col min="3822" max="3822" width="1.6640625" style="642" customWidth="1"/>
    <col min="3823" max="3824" width="3.21875" style="642" customWidth="1"/>
    <col min="3825" max="3825" width="1.6640625" style="642" customWidth="1"/>
    <col min="3826" max="3827" width="3.21875" style="642" customWidth="1"/>
    <col min="3828" max="3828" width="1.6640625" style="642" customWidth="1"/>
    <col min="3829" max="3830" width="3.21875" style="642" customWidth="1"/>
    <col min="3831" max="3831" width="1.6640625" style="642" customWidth="1"/>
    <col min="3832" max="3833" width="3.21875" style="642" customWidth="1"/>
    <col min="3834" max="3834" width="1.6640625" style="642" customWidth="1"/>
    <col min="3835" max="3836" width="3.21875" style="642" customWidth="1"/>
    <col min="3837" max="3837" width="1.6640625" style="642" customWidth="1"/>
    <col min="3838" max="3838" width="0.44140625" style="642" customWidth="1"/>
    <col min="3839" max="3841" width="3" style="642" customWidth="1"/>
    <col min="3842" max="3842" width="1.6640625" style="642" customWidth="1"/>
    <col min="3843" max="3844" width="3.21875" style="642" customWidth="1"/>
    <col min="3845" max="3845" width="1.6640625" style="642" customWidth="1"/>
    <col min="3846" max="3847" width="3.21875" style="642" customWidth="1"/>
    <col min="3848" max="3848" width="1.6640625" style="642" customWidth="1"/>
    <col min="3849" max="3850" width="3.21875" style="642" customWidth="1"/>
    <col min="3851" max="3851" width="1.6640625" style="642" customWidth="1"/>
    <col min="3852" max="3853" width="3.21875" style="642" customWidth="1"/>
    <col min="3854" max="3854" width="1.6640625" style="642" customWidth="1"/>
    <col min="3855" max="3856" width="3.21875" style="642" customWidth="1"/>
    <col min="3857" max="3857" width="1.6640625" style="642" customWidth="1"/>
    <col min="3858" max="3859" width="3.21875" style="642" customWidth="1"/>
    <col min="3860" max="3860" width="1.6640625" style="642" customWidth="1"/>
    <col min="3861" max="3862" width="3.21875" style="642" customWidth="1"/>
    <col min="3863" max="3863" width="1.6640625" style="642" customWidth="1"/>
    <col min="3864" max="3865" width="3.21875" style="642" customWidth="1"/>
    <col min="3866" max="3866" width="1.6640625" style="642" customWidth="1"/>
    <col min="3867" max="3868" width="3.21875" style="642" customWidth="1"/>
    <col min="3869" max="3869" width="1.6640625" style="642" customWidth="1"/>
    <col min="3870" max="4062" width="9" style="642"/>
    <col min="4063" max="4063" width="1.88671875" style="642" customWidth="1"/>
    <col min="4064" max="4064" width="17.44140625" style="642" customWidth="1"/>
    <col min="4065" max="4065" width="3.109375" style="642" customWidth="1"/>
    <col min="4066" max="4066" width="1.6640625" style="642" customWidth="1"/>
    <col min="4067" max="4068" width="3.21875" style="642" customWidth="1"/>
    <col min="4069" max="4069" width="1.6640625" style="642" customWidth="1"/>
    <col min="4070" max="4071" width="3.21875" style="642" customWidth="1"/>
    <col min="4072" max="4072" width="1.6640625" style="642" customWidth="1"/>
    <col min="4073" max="4074" width="3.21875" style="642" customWidth="1"/>
    <col min="4075" max="4075" width="1.6640625" style="642" customWidth="1"/>
    <col min="4076" max="4077" width="3.21875" style="642" customWidth="1"/>
    <col min="4078" max="4078" width="1.6640625" style="642" customWidth="1"/>
    <col min="4079" max="4080" width="3.21875" style="642" customWidth="1"/>
    <col min="4081" max="4081" width="1.6640625" style="642" customWidth="1"/>
    <col min="4082" max="4083" width="3.21875" style="642" customWidth="1"/>
    <col min="4084" max="4084" width="1.6640625" style="642" customWidth="1"/>
    <col min="4085" max="4086" width="3.21875" style="642" customWidth="1"/>
    <col min="4087" max="4087" width="1.6640625" style="642" customWidth="1"/>
    <col min="4088" max="4089" width="3.21875" style="642" customWidth="1"/>
    <col min="4090" max="4090" width="1.6640625" style="642" customWidth="1"/>
    <col min="4091" max="4092" width="3.21875" style="642" customWidth="1"/>
    <col min="4093" max="4093" width="1.6640625" style="642" customWidth="1"/>
    <col min="4094" max="4094" width="0.44140625" style="642" customWidth="1"/>
    <col min="4095" max="4097" width="3" style="642" customWidth="1"/>
    <col min="4098" max="4098" width="1.6640625" style="642" customWidth="1"/>
    <col min="4099" max="4100" width="3.21875" style="642" customWidth="1"/>
    <col min="4101" max="4101" width="1.6640625" style="642" customWidth="1"/>
    <col min="4102" max="4103" width="3.21875" style="642" customWidth="1"/>
    <col min="4104" max="4104" width="1.6640625" style="642" customWidth="1"/>
    <col min="4105" max="4106" width="3.21875" style="642" customWidth="1"/>
    <col min="4107" max="4107" width="1.6640625" style="642" customWidth="1"/>
    <col min="4108" max="4109" width="3.21875" style="642" customWidth="1"/>
    <col min="4110" max="4110" width="1.6640625" style="642" customWidth="1"/>
    <col min="4111" max="4112" width="3.21875" style="642" customWidth="1"/>
    <col min="4113" max="4113" width="1.6640625" style="642" customWidth="1"/>
    <col min="4114" max="4115" width="3.21875" style="642" customWidth="1"/>
    <col min="4116" max="4116" width="1.6640625" style="642" customWidth="1"/>
    <col min="4117" max="4118" width="3.21875" style="642" customWidth="1"/>
    <col min="4119" max="4119" width="1.6640625" style="642" customWidth="1"/>
    <col min="4120" max="4121" width="3.21875" style="642" customWidth="1"/>
    <col min="4122" max="4122" width="1.6640625" style="642" customWidth="1"/>
    <col min="4123" max="4124" width="3.21875" style="642" customWidth="1"/>
    <col min="4125" max="4125" width="1.6640625" style="642" customWidth="1"/>
    <col min="4126" max="4318" width="9" style="642"/>
    <col min="4319" max="4319" width="1.88671875" style="642" customWidth="1"/>
    <col min="4320" max="4320" width="17.44140625" style="642" customWidth="1"/>
    <col min="4321" max="4321" width="3.109375" style="642" customWidth="1"/>
    <col min="4322" max="4322" width="1.6640625" style="642" customWidth="1"/>
    <col min="4323" max="4324" width="3.21875" style="642" customWidth="1"/>
    <col min="4325" max="4325" width="1.6640625" style="642" customWidth="1"/>
    <col min="4326" max="4327" width="3.21875" style="642" customWidth="1"/>
    <col min="4328" max="4328" width="1.6640625" style="642" customWidth="1"/>
    <col min="4329" max="4330" width="3.21875" style="642" customWidth="1"/>
    <col min="4331" max="4331" width="1.6640625" style="642" customWidth="1"/>
    <col min="4332" max="4333" width="3.21875" style="642" customWidth="1"/>
    <col min="4334" max="4334" width="1.6640625" style="642" customWidth="1"/>
    <col min="4335" max="4336" width="3.21875" style="642" customWidth="1"/>
    <col min="4337" max="4337" width="1.6640625" style="642" customWidth="1"/>
    <col min="4338" max="4339" width="3.21875" style="642" customWidth="1"/>
    <col min="4340" max="4340" width="1.6640625" style="642" customWidth="1"/>
    <col min="4341" max="4342" width="3.21875" style="642" customWidth="1"/>
    <col min="4343" max="4343" width="1.6640625" style="642" customWidth="1"/>
    <col min="4344" max="4345" width="3.21875" style="642" customWidth="1"/>
    <col min="4346" max="4346" width="1.6640625" style="642" customWidth="1"/>
    <col min="4347" max="4348" width="3.21875" style="642" customWidth="1"/>
    <col min="4349" max="4349" width="1.6640625" style="642" customWidth="1"/>
    <col min="4350" max="4350" width="0.44140625" style="642" customWidth="1"/>
    <col min="4351" max="4353" width="3" style="642" customWidth="1"/>
    <col min="4354" max="4354" width="1.6640625" style="642" customWidth="1"/>
    <col min="4355" max="4356" width="3.21875" style="642" customWidth="1"/>
    <col min="4357" max="4357" width="1.6640625" style="642" customWidth="1"/>
    <col min="4358" max="4359" width="3.21875" style="642" customWidth="1"/>
    <col min="4360" max="4360" width="1.6640625" style="642" customWidth="1"/>
    <col min="4361" max="4362" width="3.21875" style="642" customWidth="1"/>
    <col min="4363" max="4363" width="1.6640625" style="642" customWidth="1"/>
    <col min="4364" max="4365" width="3.21875" style="642" customWidth="1"/>
    <col min="4366" max="4366" width="1.6640625" style="642" customWidth="1"/>
    <col min="4367" max="4368" width="3.21875" style="642" customWidth="1"/>
    <col min="4369" max="4369" width="1.6640625" style="642" customWidth="1"/>
    <col min="4370" max="4371" width="3.21875" style="642" customWidth="1"/>
    <col min="4372" max="4372" width="1.6640625" style="642" customWidth="1"/>
    <col min="4373" max="4374" width="3.21875" style="642" customWidth="1"/>
    <col min="4375" max="4375" width="1.6640625" style="642" customWidth="1"/>
    <col min="4376" max="4377" width="3.21875" style="642" customWidth="1"/>
    <col min="4378" max="4378" width="1.6640625" style="642" customWidth="1"/>
    <col min="4379" max="4380" width="3.21875" style="642" customWidth="1"/>
    <col min="4381" max="4381" width="1.6640625" style="642" customWidth="1"/>
    <col min="4382" max="4574" width="9" style="642"/>
    <col min="4575" max="4575" width="1.88671875" style="642" customWidth="1"/>
    <col min="4576" max="4576" width="17.44140625" style="642" customWidth="1"/>
    <col min="4577" max="4577" width="3.109375" style="642" customWidth="1"/>
    <col min="4578" max="4578" width="1.6640625" style="642" customWidth="1"/>
    <col min="4579" max="4580" width="3.21875" style="642" customWidth="1"/>
    <col min="4581" max="4581" width="1.6640625" style="642" customWidth="1"/>
    <col min="4582" max="4583" width="3.21875" style="642" customWidth="1"/>
    <col min="4584" max="4584" width="1.6640625" style="642" customWidth="1"/>
    <col min="4585" max="4586" width="3.21875" style="642" customWidth="1"/>
    <col min="4587" max="4587" width="1.6640625" style="642" customWidth="1"/>
    <col min="4588" max="4589" width="3.21875" style="642" customWidth="1"/>
    <col min="4590" max="4590" width="1.6640625" style="642" customWidth="1"/>
    <col min="4591" max="4592" width="3.21875" style="642" customWidth="1"/>
    <col min="4593" max="4593" width="1.6640625" style="642" customWidth="1"/>
    <col min="4594" max="4595" width="3.21875" style="642" customWidth="1"/>
    <col min="4596" max="4596" width="1.6640625" style="642" customWidth="1"/>
    <col min="4597" max="4598" width="3.21875" style="642" customWidth="1"/>
    <col min="4599" max="4599" width="1.6640625" style="642" customWidth="1"/>
    <col min="4600" max="4601" width="3.21875" style="642" customWidth="1"/>
    <col min="4602" max="4602" width="1.6640625" style="642" customWidth="1"/>
    <col min="4603" max="4604" width="3.21875" style="642" customWidth="1"/>
    <col min="4605" max="4605" width="1.6640625" style="642" customWidth="1"/>
    <col min="4606" max="4606" width="0.44140625" style="642" customWidth="1"/>
    <col min="4607" max="4609" width="3" style="642" customWidth="1"/>
    <col min="4610" max="4610" width="1.6640625" style="642" customWidth="1"/>
    <col min="4611" max="4612" width="3.21875" style="642" customWidth="1"/>
    <col min="4613" max="4613" width="1.6640625" style="642" customWidth="1"/>
    <col min="4614" max="4615" width="3.21875" style="642" customWidth="1"/>
    <col min="4616" max="4616" width="1.6640625" style="642" customWidth="1"/>
    <col min="4617" max="4618" width="3.21875" style="642" customWidth="1"/>
    <col min="4619" max="4619" width="1.6640625" style="642" customWidth="1"/>
    <col min="4620" max="4621" width="3.21875" style="642" customWidth="1"/>
    <col min="4622" max="4622" width="1.6640625" style="642" customWidth="1"/>
    <col min="4623" max="4624" width="3.21875" style="642" customWidth="1"/>
    <col min="4625" max="4625" width="1.6640625" style="642" customWidth="1"/>
    <col min="4626" max="4627" width="3.21875" style="642" customWidth="1"/>
    <col min="4628" max="4628" width="1.6640625" style="642" customWidth="1"/>
    <col min="4629" max="4630" width="3.21875" style="642" customWidth="1"/>
    <col min="4631" max="4631" width="1.6640625" style="642" customWidth="1"/>
    <col min="4632" max="4633" width="3.21875" style="642" customWidth="1"/>
    <col min="4634" max="4634" width="1.6640625" style="642" customWidth="1"/>
    <col min="4635" max="4636" width="3.21875" style="642" customWidth="1"/>
    <col min="4637" max="4637" width="1.6640625" style="642" customWidth="1"/>
    <col min="4638" max="4830" width="9" style="642"/>
    <col min="4831" max="4831" width="1.88671875" style="642" customWidth="1"/>
    <col min="4832" max="4832" width="17.44140625" style="642" customWidth="1"/>
    <col min="4833" max="4833" width="3.109375" style="642" customWidth="1"/>
    <col min="4834" max="4834" width="1.6640625" style="642" customWidth="1"/>
    <col min="4835" max="4836" width="3.21875" style="642" customWidth="1"/>
    <col min="4837" max="4837" width="1.6640625" style="642" customWidth="1"/>
    <col min="4838" max="4839" width="3.21875" style="642" customWidth="1"/>
    <col min="4840" max="4840" width="1.6640625" style="642" customWidth="1"/>
    <col min="4841" max="4842" width="3.21875" style="642" customWidth="1"/>
    <col min="4843" max="4843" width="1.6640625" style="642" customWidth="1"/>
    <col min="4844" max="4845" width="3.21875" style="642" customWidth="1"/>
    <col min="4846" max="4846" width="1.6640625" style="642" customWidth="1"/>
    <col min="4847" max="4848" width="3.21875" style="642" customWidth="1"/>
    <col min="4849" max="4849" width="1.6640625" style="642" customWidth="1"/>
    <col min="4850" max="4851" width="3.21875" style="642" customWidth="1"/>
    <col min="4852" max="4852" width="1.6640625" style="642" customWidth="1"/>
    <col min="4853" max="4854" width="3.21875" style="642" customWidth="1"/>
    <col min="4855" max="4855" width="1.6640625" style="642" customWidth="1"/>
    <col min="4856" max="4857" width="3.21875" style="642" customWidth="1"/>
    <col min="4858" max="4858" width="1.6640625" style="642" customWidth="1"/>
    <col min="4859" max="4860" width="3.21875" style="642" customWidth="1"/>
    <col min="4861" max="4861" width="1.6640625" style="642" customWidth="1"/>
    <col min="4862" max="4862" width="0.44140625" style="642" customWidth="1"/>
    <col min="4863" max="4865" width="3" style="642" customWidth="1"/>
    <col min="4866" max="4866" width="1.6640625" style="642" customWidth="1"/>
    <col min="4867" max="4868" width="3.21875" style="642" customWidth="1"/>
    <col min="4869" max="4869" width="1.6640625" style="642" customWidth="1"/>
    <col min="4870" max="4871" width="3.21875" style="642" customWidth="1"/>
    <col min="4872" max="4872" width="1.6640625" style="642" customWidth="1"/>
    <col min="4873" max="4874" width="3.21875" style="642" customWidth="1"/>
    <col min="4875" max="4875" width="1.6640625" style="642" customWidth="1"/>
    <col min="4876" max="4877" width="3.21875" style="642" customWidth="1"/>
    <col min="4878" max="4878" width="1.6640625" style="642" customWidth="1"/>
    <col min="4879" max="4880" width="3.21875" style="642" customWidth="1"/>
    <col min="4881" max="4881" width="1.6640625" style="642" customWidth="1"/>
    <col min="4882" max="4883" width="3.21875" style="642" customWidth="1"/>
    <col min="4884" max="4884" width="1.6640625" style="642" customWidth="1"/>
    <col min="4885" max="4886" width="3.21875" style="642" customWidth="1"/>
    <col min="4887" max="4887" width="1.6640625" style="642" customWidth="1"/>
    <col min="4888" max="4889" width="3.21875" style="642" customWidth="1"/>
    <col min="4890" max="4890" width="1.6640625" style="642" customWidth="1"/>
    <col min="4891" max="4892" width="3.21875" style="642" customWidth="1"/>
    <col min="4893" max="4893" width="1.6640625" style="642" customWidth="1"/>
    <col min="4894" max="5086" width="9" style="642"/>
    <col min="5087" max="5087" width="1.88671875" style="642" customWidth="1"/>
    <col min="5088" max="5088" width="17.44140625" style="642" customWidth="1"/>
    <col min="5089" max="5089" width="3.109375" style="642" customWidth="1"/>
    <col min="5090" max="5090" width="1.6640625" style="642" customWidth="1"/>
    <col min="5091" max="5092" width="3.21875" style="642" customWidth="1"/>
    <col min="5093" max="5093" width="1.6640625" style="642" customWidth="1"/>
    <col min="5094" max="5095" width="3.21875" style="642" customWidth="1"/>
    <col min="5096" max="5096" width="1.6640625" style="642" customWidth="1"/>
    <col min="5097" max="5098" width="3.21875" style="642" customWidth="1"/>
    <col min="5099" max="5099" width="1.6640625" style="642" customWidth="1"/>
    <col min="5100" max="5101" width="3.21875" style="642" customWidth="1"/>
    <col min="5102" max="5102" width="1.6640625" style="642" customWidth="1"/>
    <col min="5103" max="5104" width="3.21875" style="642" customWidth="1"/>
    <col min="5105" max="5105" width="1.6640625" style="642" customWidth="1"/>
    <col min="5106" max="5107" width="3.21875" style="642" customWidth="1"/>
    <col min="5108" max="5108" width="1.6640625" style="642" customWidth="1"/>
    <col min="5109" max="5110" width="3.21875" style="642" customWidth="1"/>
    <col min="5111" max="5111" width="1.6640625" style="642" customWidth="1"/>
    <col min="5112" max="5113" width="3.21875" style="642" customWidth="1"/>
    <col min="5114" max="5114" width="1.6640625" style="642" customWidth="1"/>
    <col min="5115" max="5116" width="3.21875" style="642" customWidth="1"/>
    <col min="5117" max="5117" width="1.6640625" style="642" customWidth="1"/>
    <col min="5118" max="5118" width="0.44140625" style="642" customWidth="1"/>
    <col min="5119" max="5121" width="3" style="642" customWidth="1"/>
    <col min="5122" max="5122" width="1.6640625" style="642" customWidth="1"/>
    <col min="5123" max="5124" width="3.21875" style="642" customWidth="1"/>
    <col min="5125" max="5125" width="1.6640625" style="642" customWidth="1"/>
    <col min="5126" max="5127" width="3.21875" style="642" customWidth="1"/>
    <col min="5128" max="5128" width="1.6640625" style="642" customWidth="1"/>
    <col min="5129" max="5130" width="3.21875" style="642" customWidth="1"/>
    <col min="5131" max="5131" width="1.6640625" style="642" customWidth="1"/>
    <col min="5132" max="5133" width="3.21875" style="642" customWidth="1"/>
    <col min="5134" max="5134" width="1.6640625" style="642" customWidth="1"/>
    <col min="5135" max="5136" width="3.21875" style="642" customWidth="1"/>
    <col min="5137" max="5137" width="1.6640625" style="642" customWidth="1"/>
    <col min="5138" max="5139" width="3.21875" style="642" customWidth="1"/>
    <col min="5140" max="5140" width="1.6640625" style="642" customWidth="1"/>
    <col min="5141" max="5142" width="3.21875" style="642" customWidth="1"/>
    <col min="5143" max="5143" width="1.6640625" style="642" customWidth="1"/>
    <col min="5144" max="5145" width="3.21875" style="642" customWidth="1"/>
    <col min="5146" max="5146" width="1.6640625" style="642" customWidth="1"/>
    <col min="5147" max="5148" width="3.21875" style="642" customWidth="1"/>
    <col min="5149" max="5149" width="1.6640625" style="642" customWidth="1"/>
    <col min="5150" max="5342" width="9" style="642"/>
    <col min="5343" max="5343" width="1.88671875" style="642" customWidth="1"/>
    <col min="5344" max="5344" width="17.44140625" style="642" customWidth="1"/>
    <col min="5345" max="5345" width="3.109375" style="642" customWidth="1"/>
    <col min="5346" max="5346" width="1.6640625" style="642" customWidth="1"/>
    <col min="5347" max="5348" width="3.21875" style="642" customWidth="1"/>
    <col min="5349" max="5349" width="1.6640625" style="642" customWidth="1"/>
    <col min="5350" max="5351" width="3.21875" style="642" customWidth="1"/>
    <col min="5352" max="5352" width="1.6640625" style="642" customWidth="1"/>
    <col min="5353" max="5354" width="3.21875" style="642" customWidth="1"/>
    <col min="5355" max="5355" width="1.6640625" style="642" customWidth="1"/>
    <col min="5356" max="5357" width="3.21875" style="642" customWidth="1"/>
    <col min="5358" max="5358" width="1.6640625" style="642" customWidth="1"/>
    <col min="5359" max="5360" width="3.21875" style="642" customWidth="1"/>
    <col min="5361" max="5361" width="1.6640625" style="642" customWidth="1"/>
    <col min="5362" max="5363" width="3.21875" style="642" customWidth="1"/>
    <col min="5364" max="5364" width="1.6640625" style="642" customWidth="1"/>
    <col min="5365" max="5366" width="3.21875" style="642" customWidth="1"/>
    <col min="5367" max="5367" width="1.6640625" style="642" customWidth="1"/>
    <col min="5368" max="5369" width="3.21875" style="642" customWidth="1"/>
    <col min="5370" max="5370" width="1.6640625" style="642" customWidth="1"/>
    <col min="5371" max="5372" width="3.21875" style="642" customWidth="1"/>
    <col min="5373" max="5373" width="1.6640625" style="642" customWidth="1"/>
    <col min="5374" max="5374" width="0.44140625" style="642" customWidth="1"/>
    <col min="5375" max="5377" width="3" style="642" customWidth="1"/>
    <col min="5378" max="5378" width="1.6640625" style="642" customWidth="1"/>
    <col min="5379" max="5380" width="3.21875" style="642" customWidth="1"/>
    <col min="5381" max="5381" width="1.6640625" style="642" customWidth="1"/>
    <col min="5382" max="5383" width="3.21875" style="642" customWidth="1"/>
    <col min="5384" max="5384" width="1.6640625" style="642" customWidth="1"/>
    <col min="5385" max="5386" width="3.21875" style="642" customWidth="1"/>
    <col min="5387" max="5387" width="1.6640625" style="642" customWidth="1"/>
    <col min="5388" max="5389" width="3.21875" style="642" customWidth="1"/>
    <col min="5390" max="5390" width="1.6640625" style="642" customWidth="1"/>
    <col min="5391" max="5392" width="3.21875" style="642" customWidth="1"/>
    <col min="5393" max="5393" width="1.6640625" style="642" customWidth="1"/>
    <col min="5394" max="5395" width="3.21875" style="642" customWidth="1"/>
    <col min="5396" max="5396" width="1.6640625" style="642" customWidth="1"/>
    <col min="5397" max="5398" width="3.21875" style="642" customWidth="1"/>
    <col min="5399" max="5399" width="1.6640625" style="642" customWidth="1"/>
    <col min="5400" max="5401" width="3.21875" style="642" customWidth="1"/>
    <col min="5402" max="5402" width="1.6640625" style="642" customWidth="1"/>
    <col min="5403" max="5404" width="3.21875" style="642" customWidth="1"/>
    <col min="5405" max="5405" width="1.6640625" style="642" customWidth="1"/>
    <col min="5406" max="5598" width="9" style="642"/>
    <col min="5599" max="5599" width="1.88671875" style="642" customWidth="1"/>
    <col min="5600" max="5600" width="17.44140625" style="642" customWidth="1"/>
    <col min="5601" max="5601" width="3.109375" style="642" customWidth="1"/>
    <col min="5602" max="5602" width="1.6640625" style="642" customWidth="1"/>
    <col min="5603" max="5604" width="3.21875" style="642" customWidth="1"/>
    <col min="5605" max="5605" width="1.6640625" style="642" customWidth="1"/>
    <col min="5606" max="5607" width="3.21875" style="642" customWidth="1"/>
    <col min="5608" max="5608" width="1.6640625" style="642" customWidth="1"/>
    <col min="5609" max="5610" width="3.21875" style="642" customWidth="1"/>
    <col min="5611" max="5611" width="1.6640625" style="642" customWidth="1"/>
    <col min="5612" max="5613" width="3.21875" style="642" customWidth="1"/>
    <col min="5614" max="5614" width="1.6640625" style="642" customWidth="1"/>
    <col min="5615" max="5616" width="3.21875" style="642" customWidth="1"/>
    <col min="5617" max="5617" width="1.6640625" style="642" customWidth="1"/>
    <col min="5618" max="5619" width="3.21875" style="642" customWidth="1"/>
    <col min="5620" max="5620" width="1.6640625" style="642" customWidth="1"/>
    <col min="5621" max="5622" width="3.21875" style="642" customWidth="1"/>
    <col min="5623" max="5623" width="1.6640625" style="642" customWidth="1"/>
    <col min="5624" max="5625" width="3.21875" style="642" customWidth="1"/>
    <col min="5626" max="5626" width="1.6640625" style="642" customWidth="1"/>
    <col min="5627" max="5628" width="3.21875" style="642" customWidth="1"/>
    <col min="5629" max="5629" width="1.6640625" style="642" customWidth="1"/>
    <col min="5630" max="5630" width="0.44140625" style="642" customWidth="1"/>
    <col min="5631" max="5633" width="3" style="642" customWidth="1"/>
    <col min="5634" max="5634" width="1.6640625" style="642" customWidth="1"/>
    <col min="5635" max="5636" width="3.21875" style="642" customWidth="1"/>
    <col min="5637" max="5637" width="1.6640625" style="642" customWidth="1"/>
    <col min="5638" max="5639" width="3.21875" style="642" customWidth="1"/>
    <col min="5640" max="5640" width="1.6640625" style="642" customWidth="1"/>
    <col min="5641" max="5642" width="3.21875" style="642" customWidth="1"/>
    <col min="5643" max="5643" width="1.6640625" style="642" customWidth="1"/>
    <col min="5644" max="5645" width="3.21875" style="642" customWidth="1"/>
    <col min="5646" max="5646" width="1.6640625" style="642" customWidth="1"/>
    <col min="5647" max="5648" width="3.21875" style="642" customWidth="1"/>
    <col min="5649" max="5649" width="1.6640625" style="642" customWidth="1"/>
    <col min="5650" max="5651" width="3.21875" style="642" customWidth="1"/>
    <col min="5652" max="5652" width="1.6640625" style="642" customWidth="1"/>
    <col min="5653" max="5654" width="3.21875" style="642" customWidth="1"/>
    <col min="5655" max="5655" width="1.6640625" style="642" customWidth="1"/>
    <col min="5656" max="5657" width="3.21875" style="642" customWidth="1"/>
    <col min="5658" max="5658" width="1.6640625" style="642" customWidth="1"/>
    <col min="5659" max="5660" width="3.21875" style="642" customWidth="1"/>
    <col min="5661" max="5661" width="1.6640625" style="642" customWidth="1"/>
    <col min="5662" max="5854" width="9" style="642"/>
    <col min="5855" max="5855" width="1.88671875" style="642" customWidth="1"/>
    <col min="5856" max="5856" width="17.44140625" style="642" customWidth="1"/>
    <col min="5857" max="5857" width="3.109375" style="642" customWidth="1"/>
    <col min="5858" max="5858" width="1.6640625" style="642" customWidth="1"/>
    <col min="5859" max="5860" width="3.21875" style="642" customWidth="1"/>
    <col min="5861" max="5861" width="1.6640625" style="642" customWidth="1"/>
    <col min="5862" max="5863" width="3.21875" style="642" customWidth="1"/>
    <col min="5864" max="5864" width="1.6640625" style="642" customWidth="1"/>
    <col min="5865" max="5866" width="3.21875" style="642" customWidth="1"/>
    <col min="5867" max="5867" width="1.6640625" style="642" customWidth="1"/>
    <col min="5868" max="5869" width="3.21875" style="642" customWidth="1"/>
    <col min="5870" max="5870" width="1.6640625" style="642" customWidth="1"/>
    <col min="5871" max="5872" width="3.21875" style="642" customWidth="1"/>
    <col min="5873" max="5873" width="1.6640625" style="642" customWidth="1"/>
    <col min="5874" max="5875" width="3.21875" style="642" customWidth="1"/>
    <col min="5876" max="5876" width="1.6640625" style="642" customWidth="1"/>
    <col min="5877" max="5878" width="3.21875" style="642" customWidth="1"/>
    <col min="5879" max="5879" width="1.6640625" style="642" customWidth="1"/>
    <col min="5880" max="5881" width="3.21875" style="642" customWidth="1"/>
    <col min="5882" max="5882" width="1.6640625" style="642" customWidth="1"/>
    <col min="5883" max="5884" width="3.21875" style="642" customWidth="1"/>
    <col min="5885" max="5885" width="1.6640625" style="642" customWidth="1"/>
    <col min="5886" max="5886" width="0.44140625" style="642" customWidth="1"/>
    <col min="5887" max="5889" width="3" style="642" customWidth="1"/>
    <col min="5890" max="5890" width="1.6640625" style="642" customWidth="1"/>
    <col min="5891" max="5892" width="3.21875" style="642" customWidth="1"/>
    <col min="5893" max="5893" width="1.6640625" style="642" customWidth="1"/>
    <col min="5894" max="5895" width="3.21875" style="642" customWidth="1"/>
    <col min="5896" max="5896" width="1.6640625" style="642" customWidth="1"/>
    <col min="5897" max="5898" width="3.21875" style="642" customWidth="1"/>
    <col min="5899" max="5899" width="1.6640625" style="642" customWidth="1"/>
    <col min="5900" max="5901" width="3.21875" style="642" customWidth="1"/>
    <col min="5902" max="5902" width="1.6640625" style="642" customWidth="1"/>
    <col min="5903" max="5904" width="3.21875" style="642" customWidth="1"/>
    <col min="5905" max="5905" width="1.6640625" style="642" customWidth="1"/>
    <col min="5906" max="5907" width="3.21875" style="642" customWidth="1"/>
    <col min="5908" max="5908" width="1.6640625" style="642" customWidth="1"/>
    <col min="5909" max="5910" width="3.21875" style="642" customWidth="1"/>
    <col min="5911" max="5911" width="1.6640625" style="642" customWidth="1"/>
    <col min="5912" max="5913" width="3.21875" style="642" customWidth="1"/>
    <col min="5914" max="5914" width="1.6640625" style="642" customWidth="1"/>
    <col min="5915" max="5916" width="3.21875" style="642" customWidth="1"/>
    <col min="5917" max="5917" width="1.6640625" style="642" customWidth="1"/>
    <col min="5918" max="6110" width="9" style="642"/>
    <col min="6111" max="6111" width="1.88671875" style="642" customWidth="1"/>
    <col min="6112" max="6112" width="17.44140625" style="642" customWidth="1"/>
    <col min="6113" max="6113" width="3.109375" style="642" customWidth="1"/>
    <col min="6114" max="6114" width="1.6640625" style="642" customWidth="1"/>
    <col min="6115" max="6116" width="3.21875" style="642" customWidth="1"/>
    <col min="6117" max="6117" width="1.6640625" style="642" customWidth="1"/>
    <col min="6118" max="6119" width="3.21875" style="642" customWidth="1"/>
    <col min="6120" max="6120" width="1.6640625" style="642" customWidth="1"/>
    <col min="6121" max="6122" width="3.21875" style="642" customWidth="1"/>
    <col min="6123" max="6123" width="1.6640625" style="642" customWidth="1"/>
    <col min="6124" max="6125" width="3.21875" style="642" customWidth="1"/>
    <col min="6126" max="6126" width="1.6640625" style="642" customWidth="1"/>
    <col min="6127" max="6128" width="3.21875" style="642" customWidth="1"/>
    <col min="6129" max="6129" width="1.6640625" style="642" customWidth="1"/>
    <col min="6130" max="6131" width="3.21875" style="642" customWidth="1"/>
    <col min="6132" max="6132" width="1.6640625" style="642" customWidth="1"/>
    <col min="6133" max="6134" width="3.21875" style="642" customWidth="1"/>
    <col min="6135" max="6135" width="1.6640625" style="642" customWidth="1"/>
    <col min="6136" max="6137" width="3.21875" style="642" customWidth="1"/>
    <col min="6138" max="6138" width="1.6640625" style="642" customWidth="1"/>
    <col min="6139" max="6140" width="3.21875" style="642" customWidth="1"/>
    <col min="6141" max="6141" width="1.6640625" style="642" customWidth="1"/>
    <col min="6142" max="6142" width="0.44140625" style="642" customWidth="1"/>
    <col min="6143" max="6145" width="3" style="642" customWidth="1"/>
    <col min="6146" max="6146" width="1.6640625" style="642" customWidth="1"/>
    <col min="6147" max="6148" width="3.21875" style="642" customWidth="1"/>
    <col min="6149" max="6149" width="1.6640625" style="642" customWidth="1"/>
    <col min="6150" max="6151" width="3.21875" style="642" customWidth="1"/>
    <col min="6152" max="6152" width="1.6640625" style="642" customWidth="1"/>
    <col min="6153" max="6154" width="3.21875" style="642" customWidth="1"/>
    <col min="6155" max="6155" width="1.6640625" style="642" customWidth="1"/>
    <col min="6156" max="6157" width="3.21875" style="642" customWidth="1"/>
    <col min="6158" max="6158" width="1.6640625" style="642" customWidth="1"/>
    <col min="6159" max="6160" width="3.21875" style="642" customWidth="1"/>
    <col min="6161" max="6161" width="1.6640625" style="642" customWidth="1"/>
    <col min="6162" max="6163" width="3.21875" style="642" customWidth="1"/>
    <col min="6164" max="6164" width="1.6640625" style="642" customWidth="1"/>
    <col min="6165" max="6166" width="3.21875" style="642" customWidth="1"/>
    <col min="6167" max="6167" width="1.6640625" style="642" customWidth="1"/>
    <col min="6168" max="6169" width="3.21875" style="642" customWidth="1"/>
    <col min="6170" max="6170" width="1.6640625" style="642" customWidth="1"/>
    <col min="6171" max="6172" width="3.21875" style="642" customWidth="1"/>
    <col min="6173" max="6173" width="1.6640625" style="642" customWidth="1"/>
    <col min="6174" max="6366" width="9" style="642"/>
    <col min="6367" max="6367" width="1.88671875" style="642" customWidth="1"/>
    <col min="6368" max="6368" width="17.44140625" style="642" customWidth="1"/>
    <col min="6369" max="6369" width="3.109375" style="642" customWidth="1"/>
    <col min="6370" max="6370" width="1.6640625" style="642" customWidth="1"/>
    <col min="6371" max="6372" width="3.21875" style="642" customWidth="1"/>
    <col min="6373" max="6373" width="1.6640625" style="642" customWidth="1"/>
    <col min="6374" max="6375" width="3.21875" style="642" customWidth="1"/>
    <col min="6376" max="6376" width="1.6640625" style="642" customWidth="1"/>
    <col min="6377" max="6378" width="3.21875" style="642" customWidth="1"/>
    <col min="6379" max="6379" width="1.6640625" style="642" customWidth="1"/>
    <col min="6380" max="6381" width="3.21875" style="642" customWidth="1"/>
    <col min="6382" max="6382" width="1.6640625" style="642" customWidth="1"/>
    <col min="6383" max="6384" width="3.21875" style="642" customWidth="1"/>
    <col min="6385" max="6385" width="1.6640625" style="642" customWidth="1"/>
    <col min="6386" max="6387" width="3.21875" style="642" customWidth="1"/>
    <col min="6388" max="6388" width="1.6640625" style="642" customWidth="1"/>
    <col min="6389" max="6390" width="3.21875" style="642" customWidth="1"/>
    <col min="6391" max="6391" width="1.6640625" style="642" customWidth="1"/>
    <col min="6392" max="6393" width="3.21875" style="642" customWidth="1"/>
    <col min="6394" max="6394" width="1.6640625" style="642" customWidth="1"/>
    <col min="6395" max="6396" width="3.21875" style="642" customWidth="1"/>
    <col min="6397" max="6397" width="1.6640625" style="642" customWidth="1"/>
    <col min="6398" max="6398" width="0.44140625" style="642" customWidth="1"/>
    <col min="6399" max="6401" width="3" style="642" customWidth="1"/>
    <col min="6402" max="6402" width="1.6640625" style="642" customWidth="1"/>
    <col min="6403" max="6404" width="3.21875" style="642" customWidth="1"/>
    <col min="6405" max="6405" width="1.6640625" style="642" customWidth="1"/>
    <col min="6406" max="6407" width="3.21875" style="642" customWidth="1"/>
    <col min="6408" max="6408" width="1.6640625" style="642" customWidth="1"/>
    <col min="6409" max="6410" width="3.21875" style="642" customWidth="1"/>
    <col min="6411" max="6411" width="1.6640625" style="642" customWidth="1"/>
    <col min="6412" max="6413" width="3.21875" style="642" customWidth="1"/>
    <col min="6414" max="6414" width="1.6640625" style="642" customWidth="1"/>
    <col min="6415" max="6416" width="3.21875" style="642" customWidth="1"/>
    <col min="6417" max="6417" width="1.6640625" style="642" customWidth="1"/>
    <col min="6418" max="6419" width="3.21875" style="642" customWidth="1"/>
    <col min="6420" max="6420" width="1.6640625" style="642" customWidth="1"/>
    <col min="6421" max="6422" width="3.21875" style="642" customWidth="1"/>
    <col min="6423" max="6423" width="1.6640625" style="642" customWidth="1"/>
    <col min="6424" max="6425" width="3.21875" style="642" customWidth="1"/>
    <col min="6426" max="6426" width="1.6640625" style="642" customWidth="1"/>
    <col min="6427" max="6428" width="3.21875" style="642" customWidth="1"/>
    <col min="6429" max="6429" width="1.6640625" style="642" customWidth="1"/>
    <col min="6430" max="6622" width="9" style="642"/>
    <col min="6623" max="6623" width="1.88671875" style="642" customWidth="1"/>
    <col min="6624" max="6624" width="17.44140625" style="642" customWidth="1"/>
    <col min="6625" max="6625" width="3.109375" style="642" customWidth="1"/>
    <col min="6626" max="6626" width="1.6640625" style="642" customWidth="1"/>
    <col min="6627" max="6628" width="3.21875" style="642" customWidth="1"/>
    <col min="6629" max="6629" width="1.6640625" style="642" customWidth="1"/>
    <col min="6630" max="6631" width="3.21875" style="642" customWidth="1"/>
    <col min="6632" max="6632" width="1.6640625" style="642" customWidth="1"/>
    <col min="6633" max="6634" width="3.21875" style="642" customWidth="1"/>
    <col min="6635" max="6635" width="1.6640625" style="642" customWidth="1"/>
    <col min="6636" max="6637" width="3.21875" style="642" customWidth="1"/>
    <col min="6638" max="6638" width="1.6640625" style="642" customWidth="1"/>
    <col min="6639" max="6640" width="3.21875" style="642" customWidth="1"/>
    <col min="6641" max="6641" width="1.6640625" style="642" customWidth="1"/>
    <col min="6642" max="6643" width="3.21875" style="642" customWidth="1"/>
    <col min="6644" max="6644" width="1.6640625" style="642" customWidth="1"/>
    <col min="6645" max="6646" width="3.21875" style="642" customWidth="1"/>
    <col min="6647" max="6647" width="1.6640625" style="642" customWidth="1"/>
    <col min="6648" max="6649" width="3.21875" style="642" customWidth="1"/>
    <col min="6650" max="6650" width="1.6640625" style="642" customWidth="1"/>
    <col min="6651" max="6652" width="3.21875" style="642" customWidth="1"/>
    <col min="6653" max="6653" width="1.6640625" style="642" customWidth="1"/>
    <col min="6654" max="6654" width="0.44140625" style="642" customWidth="1"/>
    <col min="6655" max="6657" width="3" style="642" customWidth="1"/>
    <col min="6658" max="6658" width="1.6640625" style="642" customWidth="1"/>
    <col min="6659" max="6660" width="3.21875" style="642" customWidth="1"/>
    <col min="6661" max="6661" width="1.6640625" style="642" customWidth="1"/>
    <col min="6662" max="6663" width="3.21875" style="642" customWidth="1"/>
    <col min="6664" max="6664" width="1.6640625" style="642" customWidth="1"/>
    <col min="6665" max="6666" width="3.21875" style="642" customWidth="1"/>
    <col min="6667" max="6667" width="1.6640625" style="642" customWidth="1"/>
    <col min="6668" max="6669" width="3.21875" style="642" customWidth="1"/>
    <col min="6670" max="6670" width="1.6640625" style="642" customWidth="1"/>
    <col min="6671" max="6672" width="3.21875" style="642" customWidth="1"/>
    <col min="6673" max="6673" width="1.6640625" style="642" customWidth="1"/>
    <col min="6674" max="6675" width="3.21875" style="642" customWidth="1"/>
    <col min="6676" max="6676" width="1.6640625" style="642" customWidth="1"/>
    <col min="6677" max="6678" width="3.21875" style="642" customWidth="1"/>
    <col min="6679" max="6679" width="1.6640625" style="642" customWidth="1"/>
    <col min="6680" max="6681" width="3.21875" style="642" customWidth="1"/>
    <col min="6682" max="6682" width="1.6640625" style="642" customWidth="1"/>
    <col min="6683" max="6684" width="3.21875" style="642" customWidth="1"/>
    <col min="6685" max="6685" width="1.6640625" style="642" customWidth="1"/>
    <col min="6686" max="6878" width="9" style="642"/>
    <col min="6879" max="6879" width="1.88671875" style="642" customWidth="1"/>
    <col min="6880" max="6880" width="17.44140625" style="642" customWidth="1"/>
    <col min="6881" max="6881" width="3.109375" style="642" customWidth="1"/>
    <col min="6882" max="6882" width="1.6640625" style="642" customWidth="1"/>
    <col min="6883" max="6884" width="3.21875" style="642" customWidth="1"/>
    <col min="6885" max="6885" width="1.6640625" style="642" customWidth="1"/>
    <col min="6886" max="6887" width="3.21875" style="642" customWidth="1"/>
    <col min="6888" max="6888" width="1.6640625" style="642" customWidth="1"/>
    <col min="6889" max="6890" width="3.21875" style="642" customWidth="1"/>
    <col min="6891" max="6891" width="1.6640625" style="642" customWidth="1"/>
    <col min="6892" max="6893" width="3.21875" style="642" customWidth="1"/>
    <col min="6894" max="6894" width="1.6640625" style="642" customWidth="1"/>
    <col min="6895" max="6896" width="3.21875" style="642" customWidth="1"/>
    <col min="6897" max="6897" width="1.6640625" style="642" customWidth="1"/>
    <col min="6898" max="6899" width="3.21875" style="642" customWidth="1"/>
    <col min="6900" max="6900" width="1.6640625" style="642" customWidth="1"/>
    <col min="6901" max="6902" width="3.21875" style="642" customWidth="1"/>
    <col min="6903" max="6903" width="1.6640625" style="642" customWidth="1"/>
    <col min="6904" max="6905" width="3.21875" style="642" customWidth="1"/>
    <col min="6906" max="6906" width="1.6640625" style="642" customWidth="1"/>
    <col min="6907" max="6908" width="3.21875" style="642" customWidth="1"/>
    <col min="6909" max="6909" width="1.6640625" style="642" customWidth="1"/>
    <col min="6910" max="6910" width="0.44140625" style="642" customWidth="1"/>
    <col min="6911" max="6913" width="3" style="642" customWidth="1"/>
    <col min="6914" max="6914" width="1.6640625" style="642" customWidth="1"/>
    <col min="6915" max="6916" width="3.21875" style="642" customWidth="1"/>
    <col min="6917" max="6917" width="1.6640625" style="642" customWidth="1"/>
    <col min="6918" max="6919" width="3.21875" style="642" customWidth="1"/>
    <col min="6920" max="6920" width="1.6640625" style="642" customWidth="1"/>
    <col min="6921" max="6922" width="3.21875" style="642" customWidth="1"/>
    <col min="6923" max="6923" width="1.6640625" style="642" customWidth="1"/>
    <col min="6924" max="6925" width="3.21875" style="642" customWidth="1"/>
    <col min="6926" max="6926" width="1.6640625" style="642" customWidth="1"/>
    <col min="6927" max="6928" width="3.21875" style="642" customWidth="1"/>
    <col min="6929" max="6929" width="1.6640625" style="642" customWidth="1"/>
    <col min="6930" max="6931" width="3.21875" style="642" customWidth="1"/>
    <col min="6932" max="6932" width="1.6640625" style="642" customWidth="1"/>
    <col min="6933" max="6934" width="3.21875" style="642" customWidth="1"/>
    <col min="6935" max="6935" width="1.6640625" style="642" customWidth="1"/>
    <col min="6936" max="6937" width="3.21875" style="642" customWidth="1"/>
    <col min="6938" max="6938" width="1.6640625" style="642" customWidth="1"/>
    <col min="6939" max="6940" width="3.21875" style="642" customWidth="1"/>
    <col min="6941" max="6941" width="1.6640625" style="642" customWidth="1"/>
    <col min="6942" max="7134" width="9" style="642"/>
    <col min="7135" max="7135" width="1.88671875" style="642" customWidth="1"/>
    <col min="7136" max="7136" width="17.44140625" style="642" customWidth="1"/>
    <col min="7137" max="7137" width="3.109375" style="642" customWidth="1"/>
    <col min="7138" max="7138" width="1.6640625" style="642" customWidth="1"/>
    <col min="7139" max="7140" width="3.21875" style="642" customWidth="1"/>
    <col min="7141" max="7141" width="1.6640625" style="642" customWidth="1"/>
    <col min="7142" max="7143" width="3.21875" style="642" customWidth="1"/>
    <col min="7144" max="7144" width="1.6640625" style="642" customWidth="1"/>
    <col min="7145" max="7146" width="3.21875" style="642" customWidth="1"/>
    <col min="7147" max="7147" width="1.6640625" style="642" customWidth="1"/>
    <col min="7148" max="7149" width="3.21875" style="642" customWidth="1"/>
    <col min="7150" max="7150" width="1.6640625" style="642" customWidth="1"/>
    <col min="7151" max="7152" width="3.21875" style="642" customWidth="1"/>
    <col min="7153" max="7153" width="1.6640625" style="642" customWidth="1"/>
    <col min="7154" max="7155" width="3.21875" style="642" customWidth="1"/>
    <col min="7156" max="7156" width="1.6640625" style="642" customWidth="1"/>
    <col min="7157" max="7158" width="3.21875" style="642" customWidth="1"/>
    <col min="7159" max="7159" width="1.6640625" style="642" customWidth="1"/>
    <col min="7160" max="7161" width="3.21875" style="642" customWidth="1"/>
    <col min="7162" max="7162" width="1.6640625" style="642" customWidth="1"/>
    <col min="7163" max="7164" width="3.21875" style="642" customWidth="1"/>
    <col min="7165" max="7165" width="1.6640625" style="642" customWidth="1"/>
    <col min="7166" max="7166" width="0.44140625" style="642" customWidth="1"/>
    <col min="7167" max="7169" width="3" style="642" customWidth="1"/>
    <col min="7170" max="7170" width="1.6640625" style="642" customWidth="1"/>
    <col min="7171" max="7172" width="3.21875" style="642" customWidth="1"/>
    <col min="7173" max="7173" width="1.6640625" style="642" customWidth="1"/>
    <col min="7174" max="7175" width="3.21875" style="642" customWidth="1"/>
    <col min="7176" max="7176" width="1.6640625" style="642" customWidth="1"/>
    <col min="7177" max="7178" width="3.21875" style="642" customWidth="1"/>
    <col min="7179" max="7179" width="1.6640625" style="642" customWidth="1"/>
    <col min="7180" max="7181" width="3.21875" style="642" customWidth="1"/>
    <col min="7182" max="7182" width="1.6640625" style="642" customWidth="1"/>
    <col min="7183" max="7184" width="3.21875" style="642" customWidth="1"/>
    <col min="7185" max="7185" width="1.6640625" style="642" customWidth="1"/>
    <col min="7186" max="7187" width="3.21875" style="642" customWidth="1"/>
    <col min="7188" max="7188" width="1.6640625" style="642" customWidth="1"/>
    <col min="7189" max="7190" width="3.21875" style="642" customWidth="1"/>
    <col min="7191" max="7191" width="1.6640625" style="642" customWidth="1"/>
    <col min="7192" max="7193" width="3.21875" style="642" customWidth="1"/>
    <col min="7194" max="7194" width="1.6640625" style="642" customWidth="1"/>
    <col min="7195" max="7196" width="3.21875" style="642" customWidth="1"/>
    <col min="7197" max="7197" width="1.6640625" style="642" customWidth="1"/>
    <col min="7198" max="7390" width="9" style="642"/>
    <col min="7391" max="7391" width="1.88671875" style="642" customWidth="1"/>
    <col min="7392" max="7392" width="17.44140625" style="642" customWidth="1"/>
    <col min="7393" max="7393" width="3.109375" style="642" customWidth="1"/>
    <col min="7394" max="7394" width="1.6640625" style="642" customWidth="1"/>
    <col min="7395" max="7396" width="3.21875" style="642" customWidth="1"/>
    <col min="7397" max="7397" width="1.6640625" style="642" customWidth="1"/>
    <col min="7398" max="7399" width="3.21875" style="642" customWidth="1"/>
    <col min="7400" max="7400" width="1.6640625" style="642" customWidth="1"/>
    <col min="7401" max="7402" width="3.21875" style="642" customWidth="1"/>
    <col min="7403" max="7403" width="1.6640625" style="642" customWidth="1"/>
    <col min="7404" max="7405" width="3.21875" style="642" customWidth="1"/>
    <col min="7406" max="7406" width="1.6640625" style="642" customWidth="1"/>
    <col min="7407" max="7408" width="3.21875" style="642" customWidth="1"/>
    <col min="7409" max="7409" width="1.6640625" style="642" customWidth="1"/>
    <col min="7410" max="7411" width="3.21875" style="642" customWidth="1"/>
    <col min="7412" max="7412" width="1.6640625" style="642" customWidth="1"/>
    <col min="7413" max="7414" width="3.21875" style="642" customWidth="1"/>
    <col min="7415" max="7415" width="1.6640625" style="642" customWidth="1"/>
    <col min="7416" max="7417" width="3.21875" style="642" customWidth="1"/>
    <col min="7418" max="7418" width="1.6640625" style="642" customWidth="1"/>
    <col min="7419" max="7420" width="3.21875" style="642" customWidth="1"/>
    <col min="7421" max="7421" width="1.6640625" style="642" customWidth="1"/>
    <col min="7422" max="7422" width="0.44140625" style="642" customWidth="1"/>
    <col min="7423" max="7425" width="3" style="642" customWidth="1"/>
    <col min="7426" max="7426" width="1.6640625" style="642" customWidth="1"/>
    <col min="7427" max="7428" width="3.21875" style="642" customWidth="1"/>
    <col min="7429" max="7429" width="1.6640625" style="642" customWidth="1"/>
    <col min="7430" max="7431" width="3.21875" style="642" customWidth="1"/>
    <col min="7432" max="7432" width="1.6640625" style="642" customWidth="1"/>
    <col min="7433" max="7434" width="3.21875" style="642" customWidth="1"/>
    <col min="7435" max="7435" width="1.6640625" style="642" customWidth="1"/>
    <col min="7436" max="7437" width="3.21875" style="642" customWidth="1"/>
    <col min="7438" max="7438" width="1.6640625" style="642" customWidth="1"/>
    <col min="7439" max="7440" width="3.21875" style="642" customWidth="1"/>
    <col min="7441" max="7441" width="1.6640625" style="642" customWidth="1"/>
    <col min="7442" max="7443" width="3.21875" style="642" customWidth="1"/>
    <col min="7444" max="7444" width="1.6640625" style="642" customWidth="1"/>
    <col min="7445" max="7446" width="3.21875" style="642" customWidth="1"/>
    <col min="7447" max="7447" width="1.6640625" style="642" customWidth="1"/>
    <col min="7448" max="7449" width="3.21875" style="642" customWidth="1"/>
    <col min="7450" max="7450" width="1.6640625" style="642" customWidth="1"/>
    <col min="7451" max="7452" width="3.21875" style="642" customWidth="1"/>
    <col min="7453" max="7453" width="1.6640625" style="642" customWidth="1"/>
    <col min="7454" max="7646" width="9" style="642"/>
    <col min="7647" max="7647" width="1.88671875" style="642" customWidth="1"/>
    <col min="7648" max="7648" width="17.44140625" style="642" customWidth="1"/>
    <col min="7649" max="7649" width="3.109375" style="642" customWidth="1"/>
    <col min="7650" max="7650" width="1.6640625" style="642" customWidth="1"/>
    <col min="7651" max="7652" width="3.21875" style="642" customWidth="1"/>
    <col min="7653" max="7653" width="1.6640625" style="642" customWidth="1"/>
    <col min="7654" max="7655" width="3.21875" style="642" customWidth="1"/>
    <col min="7656" max="7656" width="1.6640625" style="642" customWidth="1"/>
    <col min="7657" max="7658" width="3.21875" style="642" customWidth="1"/>
    <col min="7659" max="7659" width="1.6640625" style="642" customWidth="1"/>
    <col min="7660" max="7661" width="3.21875" style="642" customWidth="1"/>
    <col min="7662" max="7662" width="1.6640625" style="642" customWidth="1"/>
    <col min="7663" max="7664" width="3.21875" style="642" customWidth="1"/>
    <col min="7665" max="7665" width="1.6640625" style="642" customWidth="1"/>
    <col min="7666" max="7667" width="3.21875" style="642" customWidth="1"/>
    <col min="7668" max="7668" width="1.6640625" style="642" customWidth="1"/>
    <col min="7669" max="7670" width="3.21875" style="642" customWidth="1"/>
    <col min="7671" max="7671" width="1.6640625" style="642" customWidth="1"/>
    <col min="7672" max="7673" width="3.21875" style="642" customWidth="1"/>
    <col min="7674" max="7674" width="1.6640625" style="642" customWidth="1"/>
    <col min="7675" max="7676" width="3.21875" style="642" customWidth="1"/>
    <col min="7677" max="7677" width="1.6640625" style="642" customWidth="1"/>
    <col min="7678" max="7678" width="0.44140625" style="642" customWidth="1"/>
    <col min="7679" max="7681" width="3" style="642" customWidth="1"/>
    <col min="7682" max="7682" width="1.6640625" style="642" customWidth="1"/>
    <col min="7683" max="7684" width="3.21875" style="642" customWidth="1"/>
    <col min="7685" max="7685" width="1.6640625" style="642" customWidth="1"/>
    <col min="7686" max="7687" width="3.21875" style="642" customWidth="1"/>
    <col min="7688" max="7688" width="1.6640625" style="642" customWidth="1"/>
    <col min="7689" max="7690" width="3.21875" style="642" customWidth="1"/>
    <col min="7691" max="7691" width="1.6640625" style="642" customWidth="1"/>
    <col min="7692" max="7693" width="3.21875" style="642" customWidth="1"/>
    <col min="7694" max="7694" width="1.6640625" style="642" customWidth="1"/>
    <col min="7695" max="7696" width="3.21875" style="642" customWidth="1"/>
    <col min="7697" max="7697" width="1.6640625" style="642" customWidth="1"/>
    <col min="7698" max="7699" width="3.21875" style="642" customWidth="1"/>
    <col min="7700" max="7700" width="1.6640625" style="642" customWidth="1"/>
    <col min="7701" max="7702" width="3.21875" style="642" customWidth="1"/>
    <col min="7703" max="7703" width="1.6640625" style="642" customWidth="1"/>
    <col min="7704" max="7705" width="3.21875" style="642" customWidth="1"/>
    <col min="7706" max="7706" width="1.6640625" style="642" customWidth="1"/>
    <col min="7707" max="7708" width="3.21875" style="642" customWidth="1"/>
    <col min="7709" max="7709" width="1.6640625" style="642" customWidth="1"/>
    <col min="7710" max="7902" width="9" style="642"/>
    <col min="7903" max="7903" width="1.88671875" style="642" customWidth="1"/>
    <col min="7904" max="7904" width="17.44140625" style="642" customWidth="1"/>
    <col min="7905" max="7905" width="3.109375" style="642" customWidth="1"/>
    <col min="7906" max="7906" width="1.6640625" style="642" customWidth="1"/>
    <col min="7907" max="7908" width="3.21875" style="642" customWidth="1"/>
    <col min="7909" max="7909" width="1.6640625" style="642" customWidth="1"/>
    <col min="7910" max="7911" width="3.21875" style="642" customWidth="1"/>
    <col min="7912" max="7912" width="1.6640625" style="642" customWidth="1"/>
    <col min="7913" max="7914" width="3.21875" style="642" customWidth="1"/>
    <col min="7915" max="7915" width="1.6640625" style="642" customWidth="1"/>
    <col min="7916" max="7917" width="3.21875" style="642" customWidth="1"/>
    <col min="7918" max="7918" width="1.6640625" style="642" customWidth="1"/>
    <col min="7919" max="7920" width="3.21875" style="642" customWidth="1"/>
    <col min="7921" max="7921" width="1.6640625" style="642" customWidth="1"/>
    <col min="7922" max="7923" width="3.21875" style="642" customWidth="1"/>
    <col min="7924" max="7924" width="1.6640625" style="642" customWidth="1"/>
    <col min="7925" max="7926" width="3.21875" style="642" customWidth="1"/>
    <col min="7927" max="7927" width="1.6640625" style="642" customWidth="1"/>
    <col min="7928" max="7929" width="3.21875" style="642" customWidth="1"/>
    <col min="7930" max="7930" width="1.6640625" style="642" customWidth="1"/>
    <col min="7931" max="7932" width="3.21875" style="642" customWidth="1"/>
    <col min="7933" max="7933" width="1.6640625" style="642" customWidth="1"/>
    <col min="7934" max="7934" width="0.44140625" style="642" customWidth="1"/>
    <col min="7935" max="7937" width="3" style="642" customWidth="1"/>
    <col min="7938" max="7938" width="1.6640625" style="642" customWidth="1"/>
    <col min="7939" max="7940" width="3.21875" style="642" customWidth="1"/>
    <col min="7941" max="7941" width="1.6640625" style="642" customWidth="1"/>
    <col min="7942" max="7943" width="3.21875" style="642" customWidth="1"/>
    <col min="7944" max="7944" width="1.6640625" style="642" customWidth="1"/>
    <col min="7945" max="7946" width="3.21875" style="642" customWidth="1"/>
    <col min="7947" max="7947" width="1.6640625" style="642" customWidth="1"/>
    <col min="7948" max="7949" width="3.21875" style="642" customWidth="1"/>
    <col min="7950" max="7950" width="1.6640625" style="642" customWidth="1"/>
    <col min="7951" max="7952" width="3.21875" style="642" customWidth="1"/>
    <col min="7953" max="7953" width="1.6640625" style="642" customWidth="1"/>
    <col min="7954" max="7955" width="3.21875" style="642" customWidth="1"/>
    <col min="7956" max="7956" width="1.6640625" style="642" customWidth="1"/>
    <col min="7957" max="7958" width="3.21875" style="642" customWidth="1"/>
    <col min="7959" max="7959" width="1.6640625" style="642" customWidth="1"/>
    <col min="7960" max="7961" width="3.21875" style="642" customWidth="1"/>
    <col min="7962" max="7962" width="1.6640625" style="642" customWidth="1"/>
    <col min="7963" max="7964" width="3.21875" style="642" customWidth="1"/>
    <col min="7965" max="7965" width="1.6640625" style="642" customWidth="1"/>
    <col min="7966" max="8158" width="9" style="642"/>
    <col min="8159" max="8159" width="1.88671875" style="642" customWidth="1"/>
    <col min="8160" max="8160" width="17.44140625" style="642" customWidth="1"/>
    <col min="8161" max="8161" width="3.109375" style="642" customWidth="1"/>
    <col min="8162" max="8162" width="1.6640625" style="642" customWidth="1"/>
    <col min="8163" max="8164" width="3.21875" style="642" customWidth="1"/>
    <col min="8165" max="8165" width="1.6640625" style="642" customWidth="1"/>
    <col min="8166" max="8167" width="3.21875" style="642" customWidth="1"/>
    <col min="8168" max="8168" width="1.6640625" style="642" customWidth="1"/>
    <col min="8169" max="8170" width="3.21875" style="642" customWidth="1"/>
    <col min="8171" max="8171" width="1.6640625" style="642" customWidth="1"/>
    <col min="8172" max="8173" width="3.21875" style="642" customWidth="1"/>
    <col min="8174" max="8174" width="1.6640625" style="642" customWidth="1"/>
    <col min="8175" max="8176" width="3.21875" style="642" customWidth="1"/>
    <col min="8177" max="8177" width="1.6640625" style="642" customWidth="1"/>
    <col min="8178" max="8179" width="3.21875" style="642" customWidth="1"/>
    <col min="8180" max="8180" width="1.6640625" style="642" customWidth="1"/>
    <col min="8181" max="8182" width="3.21875" style="642" customWidth="1"/>
    <col min="8183" max="8183" width="1.6640625" style="642" customWidth="1"/>
    <col min="8184" max="8185" width="3.21875" style="642" customWidth="1"/>
    <col min="8186" max="8186" width="1.6640625" style="642" customWidth="1"/>
    <col min="8187" max="8188" width="3.21875" style="642" customWidth="1"/>
    <col min="8189" max="8189" width="1.6640625" style="642" customWidth="1"/>
    <col min="8190" max="8190" width="0.44140625" style="642" customWidth="1"/>
    <col min="8191" max="8193" width="3" style="642" customWidth="1"/>
    <col min="8194" max="8194" width="1.6640625" style="642" customWidth="1"/>
    <col min="8195" max="8196" width="3.21875" style="642" customWidth="1"/>
    <col min="8197" max="8197" width="1.6640625" style="642" customWidth="1"/>
    <col min="8198" max="8199" width="3.21875" style="642" customWidth="1"/>
    <col min="8200" max="8200" width="1.6640625" style="642" customWidth="1"/>
    <col min="8201" max="8202" width="3.21875" style="642" customWidth="1"/>
    <col min="8203" max="8203" width="1.6640625" style="642" customWidth="1"/>
    <col min="8204" max="8205" width="3.21875" style="642" customWidth="1"/>
    <col min="8206" max="8206" width="1.6640625" style="642" customWidth="1"/>
    <col min="8207" max="8208" width="3.21875" style="642" customWidth="1"/>
    <col min="8209" max="8209" width="1.6640625" style="642" customWidth="1"/>
    <col min="8210" max="8211" width="3.21875" style="642" customWidth="1"/>
    <col min="8212" max="8212" width="1.6640625" style="642" customWidth="1"/>
    <col min="8213" max="8214" width="3.21875" style="642" customWidth="1"/>
    <col min="8215" max="8215" width="1.6640625" style="642" customWidth="1"/>
    <col min="8216" max="8217" width="3.21875" style="642" customWidth="1"/>
    <col min="8218" max="8218" width="1.6640625" style="642" customWidth="1"/>
    <col min="8219" max="8220" width="3.21875" style="642" customWidth="1"/>
    <col min="8221" max="8221" width="1.6640625" style="642" customWidth="1"/>
    <col min="8222" max="8414" width="9" style="642"/>
    <col min="8415" max="8415" width="1.88671875" style="642" customWidth="1"/>
    <col min="8416" max="8416" width="17.44140625" style="642" customWidth="1"/>
    <col min="8417" max="8417" width="3.109375" style="642" customWidth="1"/>
    <col min="8418" max="8418" width="1.6640625" style="642" customWidth="1"/>
    <col min="8419" max="8420" width="3.21875" style="642" customWidth="1"/>
    <col min="8421" max="8421" width="1.6640625" style="642" customWidth="1"/>
    <col min="8422" max="8423" width="3.21875" style="642" customWidth="1"/>
    <col min="8424" max="8424" width="1.6640625" style="642" customWidth="1"/>
    <col min="8425" max="8426" width="3.21875" style="642" customWidth="1"/>
    <col min="8427" max="8427" width="1.6640625" style="642" customWidth="1"/>
    <col min="8428" max="8429" width="3.21875" style="642" customWidth="1"/>
    <col min="8430" max="8430" width="1.6640625" style="642" customWidth="1"/>
    <col min="8431" max="8432" width="3.21875" style="642" customWidth="1"/>
    <col min="8433" max="8433" width="1.6640625" style="642" customWidth="1"/>
    <col min="8434" max="8435" width="3.21875" style="642" customWidth="1"/>
    <col min="8436" max="8436" width="1.6640625" style="642" customWidth="1"/>
    <col min="8437" max="8438" width="3.21875" style="642" customWidth="1"/>
    <col min="8439" max="8439" width="1.6640625" style="642" customWidth="1"/>
    <col min="8440" max="8441" width="3.21875" style="642" customWidth="1"/>
    <col min="8442" max="8442" width="1.6640625" style="642" customWidth="1"/>
    <col min="8443" max="8444" width="3.21875" style="642" customWidth="1"/>
    <col min="8445" max="8445" width="1.6640625" style="642" customWidth="1"/>
    <col min="8446" max="8446" width="0.44140625" style="642" customWidth="1"/>
    <col min="8447" max="8449" width="3" style="642" customWidth="1"/>
    <col min="8450" max="8450" width="1.6640625" style="642" customWidth="1"/>
    <col min="8451" max="8452" width="3.21875" style="642" customWidth="1"/>
    <col min="8453" max="8453" width="1.6640625" style="642" customWidth="1"/>
    <col min="8454" max="8455" width="3.21875" style="642" customWidth="1"/>
    <col min="8456" max="8456" width="1.6640625" style="642" customWidth="1"/>
    <col min="8457" max="8458" width="3.21875" style="642" customWidth="1"/>
    <col min="8459" max="8459" width="1.6640625" style="642" customWidth="1"/>
    <col min="8460" max="8461" width="3.21875" style="642" customWidth="1"/>
    <col min="8462" max="8462" width="1.6640625" style="642" customWidth="1"/>
    <col min="8463" max="8464" width="3.21875" style="642" customWidth="1"/>
    <col min="8465" max="8465" width="1.6640625" style="642" customWidth="1"/>
    <col min="8466" max="8467" width="3.21875" style="642" customWidth="1"/>
    <col min="8468" max="8468" width="1.6640625" style="642" customWidth="1"/>
    <col min="8469" max="8470" width="3.21875" style="642" customWidth="1"/>
    <col min="8471" max="8471" width="1.6640625" style="642" customWidth="1"/>
    <col min="8472" max="8473" width="3.21875" style="642" customWidth="1"/>
    <col min="8474" max="8474" width="1.6640625" style="642" customWidth="1"/>
    <col min="8475" max="8476" width="3.21875" style="642" customWidth="1"/>
    <col min="8477" max="8477" width="1.6640625" style="642" customWidth="1"/>
    <col min="8478" max="8670" width="9" style="642"/>
    <col min="8671" max="8671" width="1.88671875" style="642" customWidth="1"/>
    <col min="8672" max="8672" width="17.44140625" style="642" customWidth="1"/>
    <col min="8673" max="8673" width="3.109375" style="642" customWidth="1"/>
    <col min="8674" max="8674" width="1.6640625" style="642" customWidth="1"/>
    <col min="8675" max="8676" width="3.21875" style="642" customWidth="1"/>
    <col min="8677" max="8677" width="1.6640625" style="642" customWidth="1"/>
    <col min="8678" max="8679" width="3.21875" style="642" customWidth="1"/>
    <col min="8680" max="8680" width="1.6640625" style="642" customWidth="1"/>
    <col min="8681" max="8682" width="3.21875" style="642" customWidth="1"/>
    <col min="8683" max="8683" width="1.6640625" style="642" customWidth="1"/>
    <col min="8684" max="8685" width="3.21875" style="642" customWidth="1"/>
    <col min="8686" max="8686" width="1.6640625" style="642" customWidth="1"/>
    <col min="8687" max="8688" width="3.21875" style="642" customWidth="1"/>
    <col min="8689" max="8689" width="1.6640625" style="642" customWidth="1"/>
    <col min="8690" max="8691" width="3.21875" style="642" customWidth="1"/>
    <col min="8692" max="8692" width="1.6640625" style="642" customWidth="1"/>
    <col min="8693" max="8694" width="3.21875" style="642" customWidth="1"/>
    <col min="8695" max="8695" width="1.6640625" style="642" customWidth="1"/>
    <col min="8696" max="8697" width="3.21875" style="642" customWidth="1"/>
    <col min="8698" max="8698" width="1.6640625" style="642" customWidth="1"/>
    <col min="8699" max="8700" width="3.21875" style="642" customWidth="1"/>
    <col min="8701" max="8701" width="1.6640625" style="642" customWidth="1"/>
    <col min="8702" max="8702" width="0.44140625" style="642" customWidth="1"/>
    <col min="8703" max="8705" width="3" style="642" customWidth="1"/>
    <col min="8706" max="8706" width="1.6640625" style="642" customWidth="1"/>
    <col min="8707" max="8708" width="3.21875" style="642" customWidth="1"/>
    <col min="8709" max="8709" width="1.6640625" style="642" customWidth="1"/>
    <col min="8710" max="8711" width="3.21875" style="642" customWidth="1"/>
    <col min="8712" max="8712" width="1.6640625" style="642" customWidth="1"/>
    <col min="8713" max="8714" width="3.21875" style="642" customWidth="1"/>
    <col min="8715" max="8715" width="1.6640625" style="642" customWidth="1"/>
    <col min="8716" max="8717" width="3.21875" style="642" customWidth="1"/>
    <col min="8718" max="8718" width="1.6640625" style="642" customWidth="1"/>
    <col min="8719" max="8720" width="3.21875" style="642" customWidth="1"/>
    <col min="8721" max="8721" width="1.6640625" style="642" customWidth="1"/>
    <col min="8722" max="8723" width="3.21875" style="642" customWidth="1"/>
    <col min="8724" max="8724" width="1.6640625" style="642" customWidth="1"/>
    <col min="8725" max="8726" width="3.21875" style="642" customWidth="1"/>
    <col min="8727" max="8727" width="1.6640625" style="642" customWidth="1"/>
    <col min="8728" max="8729" width="3.21875" style="642" customWidth="1"/>
    <col min="8730" max="8730" width="1.6640625" style="642" customWidth="1"/>
    <col min="8731" max="8732" width="3.21875" style="642" customWidth="1"/>
    <col min="8733" max="8733" width="1.6640625" style="642" customWidth="1"/>
    <col min="8734" max="8926" width="9" style="642"/>
    <col min="8927" max="8927" width="1.88671875" style="642" customWidth="1"/>
    <col min="8928" max="8928" width="17.44140625" style="642" customWidth="1"/>
    <col min="8929" max="8929" width="3.109375" style="642" customWidth="1"/>
    <col min="8930" max="8930" width="1.6640625" style="642" customWidth="1"/>
    <col min="8931" max="8932" width="3.21875" style="642" customWidth="1"/>
    <col min="8933" max="8933" width="1.6640625" style="642" customWidth="1"/>
    <col min="8934" max="8935" width="3.21875" style="642" customWidth="1"/>
    <col min="8936" max="8936" width="1.6640625" style="642" customWidth="1"/>
    <col min="8937" max="8938" width="3.21875" style="642" customWidth="1"/>
    <col min="8939" max="8939" width="1.6640625" style="642" customWidth="1"/>
    <col min="8940" max="8941" width="3.21875" style="642" customWidth="1"/>
    <col min="8942" max="8942" width="1.6640625" style="642" customWidth="1"/>
    <col min="8943" max="8944" width="3.21875" style="642" customWidth="1"/>
    <col min="8945" max="8945" width="1.6640625" style="642" customWidth="1"/>
    <col min="8946" max="8947" width="3.21875" style="642" customWidth="1"/>
    <col min="8948" max="8948" width="1.6640625" style="642" customWidth="1"/>
    <col min="8949" max="8950" width="3.21875" style="642" customWidth="1"/>
    <col min="8951" max="8951" width="1.6640625" style="642" customWidth="1"/>
    <col min="8952" max="8953" width="3.21875" style="642" customWidth="1"/>
    <col min="8954" max="8954" width="1.6640625" style="642" customWidth="1"/>
    <col min="8955" max="8956" width="3.21875" style="642" customWidth="1"/>
    <col min="8957" max="8957" width="1.6640625" style="642" customWidth="1"/>
    <col min="8958" max="8958" width="0.44140625" style="642" customWidth="1"/>
    <col min="8959" max="8961" width="3" style="642" customWidth="1"/>
    <col min="8962" max="8962" width="1.6640625" style="642" customWidth="1"/>
    <col min="8963" max="8964" width="3.21875" style="642" customWidth="1"/>
    <col min="8965" max="8965" width="1.6640625" style="642" customWidth="1"/>
    <col min="8966" max="8967" width="3.21875" style="642" customWidth="1"/>
    <col min="8968" max="8968" width="1.6640625" style="642" customWidth="1"/>
    <col min="8969" max="8970" width="3.21875" style="642" customWidth="1"/>
    <col min="8971" max="8971" width="1.6640625" style="642" customWidth="1"/>
    <col min="8972" max="8973" width="3.21875" style="642" customWidth="1"/>
    <col min="8974" max="8974" width="1.6640625" style="642" customWidth="1"/>
    <col min="8975" max="8976" width="3.21875" style="642" customWidth="1"/>
    <col min="8977" max="8977" width="1.6640625" style="642" customWidth="1"/>
    <col min="8978" max="8979" width="3.21875" style="642" customWidth="1"/>
    <col min="8980" max="8980" width="1.6640625" style="642" customWidth="1"/>
    <col min="8981" max="8982" width="3.21875" style="642" customWidth="1"/>
    <col min="8983" max="8983" width="1.6640625" style="642" customWidth="1"/>
    <col min="8984" max="8985" width="3.21875" style="642" customWidth="1"/>
    <col min="8986" max="8986" width="1.6640625" style="642" customWidth="1"/>
    <col min="8987" max="8988" width="3.21875" style="642" customWidth="1"/>
    <col min="8989" max="8989" width="1.6640625" style="642" customWidth="1"/>
    <col min="8990" max="9182" width="9" style="642"/>
    <col min="9183" max="9183" width="1.88671875" style="642" customWidth="1"/>
    <col min="9184" max="9184" width="17.44140625" style="642" customWidth="1"/>
    <col min="9185" max="9185" width="3.109375" style="642" customWidth="1"/>
    <col min="9186" max="9186" width="1.6640625" style="642" customWidth="1"/>
    <col min="9187" max="9188" width="3.21875" style="642" customWidth="1"/>
    <col min="9189" max="9189" width="1.6640625" style="642" customWidth="1"/>
    <col min="9190" max="9191" width="3.21875" style="642" customWidth="1"/>
    <col min="9192" max="9192" width="1.6640625" style="642" customWidth="1"/>
    <col min="9193" max="9194" width="3.21875" style="642" customWidth="1"/>
    <col min="9195" max="9195" width="1.6640625" style="642" customWidth="1"/>
    <col min="9196" max="9197" width="3.21875" style="642" customWidth="1"/>
    <col min="9198" max="9198" width="1.6640625" style="642" customWidth="1"/>
    <col min="9199" max="9200" width="3.21875" style="642" customWidth="1"/>
    <col min="9201" max="9201" width="1.6640625" style="642" customWidth="1"/>
    <col min="9202" max="9203" width="3.21875" style="642" customWidth="1"/>
    <col min="9204" max="9204" width="1.6640625" style="642" customWidth="1"/>
    <col min="9205" max="9206" width="3.21875" style="642" customWidth="1"/>
    <col min="9207" max="9207" width="1.6640625" style="642" customWidth="1"/>
    <col min="9208" max="9209" width="3.21875" style="642" customWidth="1"/>
    <col min="9210" max="9210" width="1.6640625" style="642" customWidth="1"/>
    <col min="9211" max="9212" width="3.21875" style="642" customWidth="1"/>
    <col min="9213" max="9213" width="1.6640625" style="642" customWidth="1"/>
    <col min="9214" max="9214" width="0.44140625" style="642" customWidth="1"/>
    <col min="9215" max="9217" width="3" style="642" customWidth="1"/>
    <col min="9218" max="9218" width="1.6640625" style="642" customWidth="1"/>
    <col min="9219" max="9220" width="3.21875" style="642" customWidth="1"/>
    <col min="9221" max="9221" width="1.6640625" style="642" customWidth="1"/>
    <col min="9222" max="9223" width="3.21875" style="642" customWidth="1"/>
    <col min="9224" max="9224" width="1.6640625" style="642" customWidth="1"/>
    <col min="9225" max="9226" width="3.21875" style="642" customWidth="1"/>
    <col min="9227" max="9227" width="1.6640625" style="642" customWidth="1"/>
    <col min="9228" max="9229" width="3.21875" style="642" customWidth="1"/>
    <col min="9230" max="9230" width="1.6640625" style="642" customWidth="1"/>
    <col min="9231" max="9232" width="3.21875" style="642" customWidth="1"/>
    <col min="9233" max="9233" width="1.6640625" style="642" customWidth="1"/>
    <col min="9234" max="9235" width="3.21875" style="642" customWidth="1"/>
    <col min="9236" max="9236" width="1.6640625" style="642" customWidth="1"/>
    <col min="9237" max="9238" width="3.21875" style="642" customWidth="1"/>
    <col min="9239" max="9239" width="1.6640625" style="642" customWidth="1"/>
    <col min="9240" max="9241" width="3.21875" style="642" customWidth="1"/>
    <col min="9242" max="9242" width="1.6640625" style="642" customWidth="1"/>
    <col min="9243" max="9244" width="3.21875" style="642" customWidth="1"/>
    <col min="9245" max="9245" width="1.6640625" style="642" customWidth="1"/>
    <col min="9246" max="9438" width="9" style="642"/>
    <col min="9439" max="9439" width="1.88671875" style="642" customWidth="1"/>
    <col min="9440" max="9440" width="17.44140625" style="642" customWidth="1"/>
    <col min="9441" max="9441" width="3.109375" style="642" customWidth="1"/>
    <col min="9442" max="9442" width="1.6640625" style="642" customWidth="1"/>
    <col min="9443" max="9444" width="3.21875" style="642" customWidth="1"/>
    <col min="9445" max="9445" width="1.6640625" style="642" customWidth="1"/>
    <col min="9446" max="9447" width="3.21875" style="642" customWidth="1"/>
    <col min="9448" max="9448" width="1.6640625" style="642" customWidth="1"/>
    <col min="9449" max="9450" width="3.21875" style="642" customWidth="1"/>
    <col min="9451" max="9451" width="1.6640625" style="642" customWidth="1"/>
    <col min="9452" max="9453" width="3.21875" style="642" customWidth="1"/>
    <col min="9454" max="9454" width="1.6640625" style="642" customWidth="1"/>
    <col min="9455" max="9456" width="3.21875" style="642" customWidth="1"/>
    <col min="9457" max="9457" width="1.6640625" style="642" customWidth="1"/>
    <col min="9458" max="9459" width="3.21875" style="642" customWidth="1"/>
    <col min="9460" max="9460" width="1.6640625" style="642" customWidth="1"/>
    <col min="9461" max="9462" width="3.21875" style="642" customWidth="1"/>
    <col min="9463" max="9463" width="1.6640625" style="642" customWidth="1"/>
    <col min="9464" max="9465" width="3.21875" style="642" customWidth="1"/>
    <col min="9466" max="9466" width="1.6640625" style="642" customWidth="1"/>
    <col min="9467" max="9468" width="3.21875" style="642" customWidth="1"/>
    <col min="9469" max="9469" width="1.6640625" style="642" customWidth="1"/>
    <col min="9470" max="9470" width="0.44140625" style="642" customWidth="1"/>
    <col min="9471" max="9473" width="3" style="642" customWidth="1"/>
    <col min="9474" max="9474" width="1.6640625" style="642" customWidth="1"/>
    <col min="9475" max="9476" width="3.21875" style="642" customWidth="1"/>
    <col min="9477" max="9477" width="1.6640625" style="642" customWidth="1"/>
    <col min="9478" max="9479" width="3.21875" style="642" customWidth="1"/>
    <col min="9480" max="9480" width="1.6640625" style="642" customWidth="1"/>
    <col min="9481" max="9482" width="3.21875" style="642" customWidth="1"/>
    <col min="9483" max="9483" width="1.6640625" style="642" customWidth="1"/>
    <col min="9484" max="9485" width="3.21875" style="642" customWidth="1"/>
    <col min="9486" max="9486" width="1.6640625" style="642" customWidth="1"/>
    <col min="9487" max="9488" width="3.21875" style="642" customWidth="1"/>
    <col min="9489" max="9489" width="1.6640625" style="642" customWidth="1"/>
    <col min="9490" max="9491" width="3.21875" style="642" customWidth="1"/>
    <col min="9492" max="9492" width="1.6640625" style="642" customWidth="1"/>
    <col min="9493" max="9494" width="3.21875" style="642" customWidth="1"/>
    <col min="9495" max="9495" width="1.6640625" style="642" customWidth="1"/>
    <col min="9496" max="9497" width="3.21875" style="642" customWidth="1"/>
    <col min="9498" max="9498" width="1.6640625" style="642" customWidth="1"/>
    <col min="9499" max="9500" width="3.21875" style="642" customWidth="1"/>
    <col min="9501" max="9501" width="1.6640625" style="642" customWidth="1"/>
    <col min="9502" max="9694" width="9" style="642"/>
    <col min="9695" max="9695" width="1.88671875" style="642" customWidth="1"/>
    <col min="9696" max="9696" width="17.44140625" style="642" customWidth="1"/>
    <col min="9697" max="9697" width="3.109375" style="642" customWidth="1"/>
    <col min="9698" max="9698" width="1.6640625" style="642" customWidth="1"/>
    <col min="9699" max="9700" width="3.21875" style="642" customWidth="1"/>
    <col min="9701" max="9701" width="1.6640625" style="642" customWidth="1"/>
    <col min="9702" max="9703" width="3.21875" style="642" customWidth="1"/>
    <col min="9704" max="9704" width="1.6640625" style="642" customWidth="1"/>
    <col min="9705" max="9706" width="3.21875" style="642" customWidth="1"/>
    <col min="9707" max="9707" width="1.6640625" style="642" customWidth="1"/>
    <col min="9708" max="9709" width="3.21875" style="642" customWidth="1"/>
    <col min="9710" max="9710" width="1.6640625" style="642" customWidth="1"/>
    <col min="9711" max="9712" width="3.21875" style="642" customWidth="1"/>
    <col min="9713" max="9713" width="1.6640625" style="642" customWidth="1"/>
    <col min="9714" max="9715" width="3.21875" style="642" customWidth="1"/>
    <col min="9716" max="9716" width="1.6640625" style="642" customWidth="1"/>
    <col min="9717" max="9718" width="3.21875" style="642" customWidth="1"/>
    <col min="9719" max="9719" width="1.6640625" style="642" customWidth="1"/>
    <col min="9720" max="9721" width="3.21875" style="642" customWidth="1"/>
    <col min="9722" max="9722" width="1.6640625" style="642" customWidth="1"/>
    <col min="9723" max="9724" width="3.21875" style="642" customWidth="1"/>
    <col min="9725" max="9725" width="1.6640625" style="642" customWidth="1"/>
    <col min="9726" max="9726" width="0.44140625" style="642" customWidth="1"/>
    <col min="9727" max="9729" width="3" style="642" customWidth="1"/>
    <col min="9730" max="9730" width="1.6640625" style="642" customWidth="1"/>
    <col min="9731" max="9732" width="3.21875" style="642" customWidth="1"/>
    <col min="9733" max="9733" width="1.6640625" style="642" customWidth="1"/>
    <col min="9734" max="9735" width="3.21875" style="642" customWidth="1"/>
    <col min="9736" max="9736" width="1.6640625" style="642" customWidth="1"/>
    <col min="9737" max="9738" width="3.21875" style="642" customWidth="1"/>
    <col min="9739" max="9739" width="1.6640625" style="642" customWidth="1"/>
    <col min="9740" max="9741" width="3.21875" style="642" customWidth="1"/>
    <col min="9742" max="9742" width="1.6640625" style="642" customWidth="1"/>
    <col min="9743" max="9744" width="3.21875" style="642" customWidth="1"/>
    <col min="9745" max="9745" width="1.6640625" style="642" customWidth="1"/>
    <col min="9746" max="9747" width="3.21875" style="642" customWidth="1"/>
    <col min="9748" max="9748" width="1.6640625" style="642" customWidth="1"/>
    <col min="9749" max="9750" width="3.21875" style="642" customWidth="1"/>
    <col min="9751" max="9751" width="1.6640625" style="642" customWidth="1"/>
    <col min="9752" max="9753" width="3.21875" style="642" customWidth="1"/>
    <col min="9754" max="9754" width="1.6640625" style="642" customWidth="1"/>
    <col min="9755" max="9756" width="3.21875" style="642" customWidth="1"/>
    <col min="9757" max="9757" width="1.6640625" style="642" customWidth="1"/>
    <col min="9758" max="9950" width="9" style="642"/>
    <col min="9951" max="9951" width="1.88671875" style="642" customWidth="1"/>
    <col min="9952" max="9952" width="17.44140625" style="642" customWidth="1"/>
    <col min="9953" max="9953" width="3.109375" style="642" customWidth="1"/>
    <col min="9954" max="9954" width="1.6640625" style="642" customWidth="1"/>
    <col min="9955" max="9956" width="3.21875" style="642" customWidth="1"/>
    <col min="9957" max="9957" width="1.6640625" style="642" customWidth="1"/>
    <col min="9958" max="9959" width="3.21875" style="642" customWidth="1"/>
    <col min="9960" max="9960" width="1.6640625" style="642" customWidth="1"/>
    <col min="9961" max="9962" width="3.21875" style="642" customWidth="1"/>
    <col min="9963" max="9963" width="1.6640625" style="642" customWidth="1"/>
    <col min="9964" max="9965" width="3.21875" style="642" customWidth="1"/>
    <col min="9966" max="9966" width="1.6640625" style="642" customWidth="1"/>
    <col min="9967" max="9968" width="3.21875" style="642" customWidth="1"/>
    <col min="9969" max="9969" width="1.6640625" style="642" customWidth="1"/>
    <col min="9970" max="9971" width="3.21875" style="642" customWidth="1"/>
    <col min="9972" max="9972" width="1.6640625" style="642" customWidth="1"/>
    <col min="9973" max="9974" width="3.21875" style="642" customWidth="1"/>
    <col min="9975" max="9975" width="1.6640625" style="642" customWidth="1"/>
    <col min="9976" max="9977" width="3.21875" style="642" customWidth="1"/>
    <col min="9978" max="9978" width="1.6640625" style="642" customWidth="1"/>
    <col min="9979" max="9980" width="3.21875" style="642" customWidth="1"/>
    <col min="9981" max="9981" width="1.6640625" style="642" customWidth="1"/>
    <col min="9982" max="9982" width="0.44140625" style="642" customWidth="1"/>
    <col min="9983" max="9985" width="3" style="642" customWidth="1"/>
    <col min="9986" max="9986" width="1.6640625" style="642" customWidth="1"/>
    <col min="9987" max="9988" width="3.21875" style="642" customWidth="1"/>
    <col min="9989" max="9989" width="1.6640625" style="642" customWidth="1"/>
    <col min="9990" max="9991" width="3.21875" style="642" customWidth="1"/>
    <col min="9992" max="9992" width="1.6640625" style="642" customWidth="1"/>
    <col min="9993" max="9994" width="3.21875" style="642" customWidth="1"/>
    <col min="9995" max="9995" width="1.6640625" style="642" customWidth="1"/>
    <col min="9996" max="9997" width="3.21875" style="642" customWidth="1"/>
    <col min="9998" max="9998" width="1.6640625" style="642" customWidth="1"/>
    <col min="9999" max="10000" width="3.21875" style="642" customWidth="1"/>
    <col min="10001" max="10001" width="1.6640625" style="642" customWidth="1"/>
    <col min="10002" max="10003" width="3.21875" style="642" customWidth="1"/>
    <col min="10004" max="10004" width="1.6640625" style="642" customWidth="1"/>
    <col min="10005" max="10006" width="3.21875" style="642" customWidth="1"/>
    <col min="10007" max="10007" width="1.6640625" style="642" customWidth="1"/>
    <col min="10008" max="10009" width="3.21875" style="642" customWidth="1"/>
    <col min="10010" max="10010" width="1.6640625" style="642" customWidth="1"/>
    <col min="10011" max="10012" width="3.21875" style="642" customWidth="1"/>
    <col min="10013" max="10013" width="1.6640625" style="642" customWidth="1"/>
    <col min="10014" max="10206" width="9" style="642"/>
    <col min="10207" max="10207" width="1.88671875" style="642" customWidth="1"/>
    <col min="10208" max="10208" width="17.44140625" style="642" customWidth="1"/>
    <col min="10209" max="10209" width="3.109375" style="642" customWidth="1"/>
    <col min="10210" max="10210" width="1.6640625" style="642" customWidth="1"/>
    <col min="10211" max="10212" width="3.21875" style="642" customWidth="1"/>
    <col min="10213" max="10213" width="1.6640625" style="642" customWidth="1"/>
    <col min="10214" max="10215" width="3.21875" style="642" customWidth="1"/>
    <col min="10216" max="10216" width="1.6640625" style="642" customWidth="1"/>
    <col min="10217" max="10218" width="3.21875" style="642" customWidth="1"/>
    <col min="10219" max="10219" width="1.6640625" style="642" customWidth="1"/>
    <col min="10220" max="10221" width="3.21875" style="642" customWidth="1"/>
    <col min="10222" max="10222" width="1.6640625" style="642" customWidth="1"/>
    <col min="10223" max="10224" width="3.21875" style="642" customWidth="1"/>
    <col min="10225" max="10225" width="1.6640625" style="642" customWidth="1"/>
    <col min="10226" max="10227" width="3.21875" style="642" customWidth="1"/>
    <col min="10228" max="10228" width="1.6640625" style="642" customWidth="1"/>
    <col min="10229" max="10230" width="3.21875" style="642" customWidth="1"/>
    <col min="10231" max="10231" width="1.6640625" style="642" customWidth="1"/>
    <col min="10232" max="10233" width="3.21875" style="642" customWidth="1"/>
    <col min="10234" max="10234" width="1.6640625" style="642" customWidth="1"/>
    <col min="10235" max="10236" width="3.21875" style="642" customWidth="1"/>
    <col min="10237" max="10237" width="1.6640625" style="642" customWidth="1"/>
    <col min="10238" max="10238" width="0.44140625" style="642" customWidth="1"/>
    <col min="10239" max="10241" width="3" style="642" customWidth="1"/>
    <col min="10242" max="10242" width="1.6640625" style="642" customWidth="1"/>
    <col min="10243" max="10244" width="3.21875" style="642" customWidth="1"/>
    <col min="10245" max="10245" width="1.6640625" style="642" customWidth="1"/>
    <col min="10246" max="10247" width="3.21875" style="642" customWidth="1"/>
    <col min="10248" max="10248" width="1.6640625" style="642" customWidth="1"/>
    <col min="10249" max="10250" width="3.21875" style="642" customWidth="1"/>
    <col min="10251" max="10251" width="1.6640625" style="642" customWidth="1"/>
    <col min="10252" max="10253" width="3.21875" style="642" customWidth="1"/>
    <col min="10254" max="10254" width="1.6640625" style="642" customWidth="1"/>
    <col min="10255" max="10256" width="3.21875" style="642" customWidth="1"/>
    <col min="10257" max="10257" width="1.6640625" style="642" customWidth="1"/>
    <col min="10258" max="10259" width="3.21875" style="642" customWidth="1"/>
    <col min="10260" max="10260" width="1.6640625" style="642" customWidth="1"/>
    <col min="10261" max="10262" width="3.21875" style="642" customWidth="1"/>
    <col min="10263" max="10263" width="1.6640625" style="642" customWidth="1"/>
    <col min="10264" max="10265" width="3.21875" style="642" customWidth="1"/>
    <col min="10266" max="10266" width="1.6640625" style="642" customWidth="1"/>
    <col min="10267" max="10268" width="3.21875" style="642" customWidth="1"/>
    <col min="10269" max="10269" width="1.6640625" style="642" customWidth="1"/>
    <col min="10270" max="10462" width="9" style="642"/>
    <col min="10463" max="10463" width="1.88671875" style="642" customWidth="1"/>
    <col min="10464" max="10464" width="17.44140625" style="642" customWidth="1"/>
    <col min="10465" max="10465" width="3.109375" style="642" customWidth="1"/>
    <col min="10466" max="10466" width="1.6640625" style="642" customWidth="1"/>
    <col min="10467" max="10468" width="3.21875" style="642" customWidth="1"/>
    <col min="10469" max="10469" width="1.6640625" style="642" customWidth="1"/>
    <col min="10470" max="10471" width="3.21875" style="642" customWidth="1"/>
    <col min="10472" max="10472" width="1.6640625" style="642" customWidth="1"/>
    <col min="10473" max="10474" width="3.21875" style="642" customWidth="1"/>
    <col min="10475" max="10475" width="1.6640625" style="642" customWidth="1"/>
    <col min="10476" max="10477" width="3.21875" style="642" customWidth="1"/>
    <col min="10478" max="10478" width="1.6640625" style="642" customWidth="1"/>
    <col min="10479" max="10480" width="3.21875" style="642" customWidth="1"/>
    <col min="10481" max="10481" width="1.6640625" style="642" customWidth="1"/>
    <col min="10482" max="10483" width="3.21875" style="642" customWidth="1"/>
    <col min="10484" max="10484" width="1.6640625" style="642" customWidth="1"/>
    <col min="10485" max="10486" width="3.21875" style="642" customWidth="1"/>
    <col min="10487" max="10487" width="1.6640625" style="642" customWidth="1"/>
    <col min="10488" max="10489" width="3.21875" style="642" customWidth="1"/>
    <col min="10490" max="10490" width="1.6640625" style="642" customWidth="1"/>
    <col min="10491" max="10492" width="3.21875" style="642" customWidth="1"/>
    <col min="10493" max="10493" width="1.6640625" style="642" customWidth="1"/>
    <col min="10494" max="10494" width="0.44140625" style="642" customWidth="1"/>
    <col min="10495" max="10497" width="3" style="642" customWidth="1"/>
    <col min="10498" max="10498" width="1.6640625" style="642" customWidth="1"/>
    <col min="10499" max="10500" width="3.21875" style="642" customWidth="1"/>
    <col min="10501" max="10501" width="1.6640625" style="642" customWidth="1"/>
    <col min="10502" max="10503" width="3.21875" style="642" customWidth="1"/>
    <col min="10504" max="10504" width="1.6640625" style="642" customWidth="1"/>
    <col min="10505" max="10506" width="3.21875" style="642" customWidth="1"/>
    <col min="10507" max="10507" width="1.6640625" style="642" customWidth="1"/>
    <col min="10508" max="10509" width="3.21875" style="642" customWidth="1"/>
    <col min="10510" max="10510" width="1.6640625" style="642" customWidth="1"/>
    <col min="10511" max="10512" width="3.21875" style="642" customWidth="1"/>
    <col min="10513" max="10513" width="1.6640625" style="642" customWidth="1"/>
    <col min="10514" max="10515" width="3.21875" style="642" customWidth="1"/>
    <col min="10516" max="10516" width="1.6640625" style="642" customWidth="1"/>
    <col min="10517" max="10518" width="3.21875" style="642" customWidth="1"/>
    <col min="10519" max="10519" width="1.6640625" style="642" customWidth="1"/>
    <col min="10520" max="10521" width="3.21875" style="642" customWidth="1"/>
    <col min="10522" max="10522" width="1.6640625" style="642" customWidth="1"/>
    <col min="10523" max="10524" width="3.21875" style="642" customWidth="1"/>
    <col min="10525" max="10525" width="1.6640625" style="642" customWidth="1"/>
    <col min="10526" max="10718" width="9" style="642"/>
    <col min="10719" max="10719" width="1.88671875" style="642" customWidth="1"/>
    <col min="10720" max="10720" width="17.44140625" style="642" customWidth="1"/>
    <col min="10721" max="10721" width="3.109375" style="642" customWidth="1"/>
    <col min="10722" max="10722" width="1.6640625" style="642" customWidth="1"/>
    <col min="10723" max="10724" width="3.21875" style="642" customWidth="1"/>
    <col min="10725" max="10725" width="1.6640625" style="642" customWidth="1"/>
    <col min="10726" max="10727" width="3.21875" style="642" customWidth="1"/>
    <col min="10728" max="10728" width="1.6640625" style="642" customWidth="1"/>
    <col min="10729" max="10730" width="3.21875" style="642" customWidth="1"/>
    <col min="10731" max="10731" width="1.6640625" style="642" customWidth="1"/>
    <col min="10732" max="10733" width="3.21875" style="642" customWidth="1"/>
    <col min="10734" max="10734" width="1.6640625" style="642" customWidth="1"/>
    <col min="10735" max="10736" width="3.21875" style="642" customWidth="1"/>
    <col min="10737" max="10737" width="1.6640625" style="642" customWidth="1"/>
    <col min="10738" max="10739" width="3.21875" style="642" customWidth="1"/>
    <col min="10740" max="10740" width="1.6640625" style="642" customWidth="1"/>
    <col min="10741" max="10742" width="3.21875" style="642" customWidth="1"/>
    <col min="10743" max="10743" width="1.6640625" style="642" customWidth="1"/>
    <col min="10744" max="10745" width="3.21875" style="642" customWidth="1"/>
    <col min="10746" max="10746" width="1.6640625" style="642" customWidth="1"/>
    <col min="10747" max="10748" width="3.21875" style="642" customWidth="1"/>
    <col min="10749" max="10749" width="1.6640625" style="642" customWidth="1"/>
    <col min="10750" max="10750" width="0.44140625" style="642" customWidth="1"/>
    <col min="10751" max="10753" width="3" style="642" customWidth="1"/>
    <col min="10754" max="10754" width="1.6640625" style="642" customWidth="1"/>
    <col min="10755" max="10756" width="3.21875" style="642" customWidth="1"/>
    <col min="10757" max="10757" width="1.6640625" style="642" customWidth="1"/>
    <col min="10758" max="10759" width="3.21875" style="642" customWidth="1"/>
    <col min="10760" max="10760" width="1.6640625" style="642" customWidth="1"/>
    <col min="10761" max="10762" width="3.21875" style="642" customWidth="1"/>
    <col min="10763" max="10763" width="1.6640625" style="642" customWidth="1"/>
    <col min="10764" max="10765" width="3.21875" style="642" customWidth="1"/>
    <col min="10766" max="10766" width="1.6640625" style="642" customWidth="1"/>
    <col min="10767" max="10768" width="3.21875" style="642" customWidth="1"/>
    <col min="10769" max="10769" width="1.6640625" style="642" customWidth="1"/>
    <col min="10770" max="10771" width="3.21875" style="642" customWidth="1"/>
    <col min="10772" max="10772" width="1.6640625" style="642" customWidth="1"/>
    <col min="10773" max="10774" width="3.21875" style="642" customWidth="1"/>
    <col min="10775" max="10775" width="1.6640625" style="642" customWidth="1"/>
    <col min="10776" max="10777" width="3.21875" style="642" customWidth="1"/>
    <col min="10778" max="10778" width="1.6640625" style="642" customWidth="1"/>
    <col min="10779" max="10780" width="3.21875" style="642" customWidth="1"/>
    <col min="10781" max="10781" width="1.6640625" style="642" customWidth="1"/>
    <col min="10782" max="10974" width="9" style="642"/>
    <col min="10975" max="10975" width="1.88671875" style="642" customWidth="1"/>
    <col min="10976" max="10976" width="17.44140625" style="642" customWidth="1"/>
    <col min="10977" max="10977" width="3.109375" style="642" customWidth="1"/>
    <col min="10978" max="10978" width="1.6640625" style="642" customWidth="1"/>
    <col min="10979" max="10980" width="3.21875" style="642" customWidth="1"/>
    <col min="10981" max="10981" width="1.6640625" style="642" customWidth="1"/>
    <col min="10982" max="10983" width="3.21875" style="642" customWidth="1"/>
    <col min="10984" max="10984" width="1.6640625" style="642" customWidth="1"/>
    <col min="10985" max="10986" width="3.21875" style="642" customWidth="1"/>
    <col min="10987" max="10987" width="1.6640625" style="642" customWidth="1"/>
    <col min="10988" max="10989" width="3.21875" style="642" customWidth="1"/>
    <col min="10990" max="10990" width="1.6640625" style="642" customWidth="1"/>
    <col min="10991" max="10992" width="3.21875" style="642" customWidth="1"/>
    <col min="10993" max="10993" width="1.6640625" style="642" customWidth="1"/>
    <col min="10994" max="10995" width="3.21875" style="642" customWidth="1"/>
    <col min="10996" max="10996" width="1.6640625" style="642" customWidth="1"/>
    <col min="10997" max="10998" width="3.21875" style="642" customWidth="1"/>
    <col min="10999" max="10999" width="1.6640625" style="642" customWidth="1"/>
    <col min="11000" max="11001" width="3.21875" style="642" customWidth="1"/>
    <col min="11002" max="11002" width="1.6640625" style="642" customWidth="1"/>
    <col min="11003" max="11004" width="3.21875" style="642" customWidth="1"/>
    <col min="11005" max="11005" width="1.6640625" style="642" customWidth="1"/>
    <col min="11006" max="11006" width="0.44140625" style="642" customWidth="1"/>
    <col min="11007" max="11009" width="3" style="642" customWidth="1"/>
    <col min="11010" max="11010" width="1.6640625" style="642" customWidth="1"/>
    <col min="11011" max="11012" width="3.21875" style="642" customWidth="1"/>
    <col min="11013" max="11013" width="1.6640625" style="642" customWidth="1"/>
    <col min="11014" max="11015" width="3.21875" style="642" customWidth="1"/>
    <col min="11016" max="11016" width="1.6640625" style="642" customWidth="1"/>
    <col min="11017" max="11018" width="3.21875" style="642" customWidth="1"/>
    <col min="11019" max="11019" width="1.6640625" style="642" customWidth="1"/>
    <col min="11020" max="11021" width="3.21875" style="642" customWidth="1"/>
    <col min="11022" max="11022" width="1.6640625" style="642" customWidth="1"/>
    <col min="11023" max="11024" width="3.21875" style="642" customWidth="1"/>
    <col min="11025" max="11025" width="1.6640625" style="642" customWidth="1"/>
    <col min="11026" max="11027" width="3.21875" style="642" customWidth="1"/>
    <col min="11028" max="11028" width="1.6640625" style="642" customWidth="1"/>
    <col min="11029" max="11030" width="3.21875" style="642" customWidth="1"/>
    <col min="11031" max="11031" width="1.6640625" style="642" customWidth="1"/>
    <col min="11032" max="11033" width="3.21875" style="642" customWidth="1"/>
    <col min="11034" max="11034" width="1.6640625" style="642" customWidth="1"/>
    <col min="11035" max="11036" width="3.21875" style="642" customWidth="1"/>
    <col min="11037" max="11037" width="1.6640625" style="642" customWidth="1"/>
    <col min="11038" max="11230" width="9" style="642"/>
    <col min="11231" max="11231" width="1.88671875" style="642" customWidth="1"/>
    <col min="11232" max="11232" width="17.44140625" style="642" customWidth="1"/>
    <col min="11233" max="11233" width="3.109375" style="642" customWidth="1"/>
    <col min="11234" max="11234" width="1.6640625" style="642" customWidth="1"/>
    <col min="11235" max="11236" width="3.21875" style="642" customWidth="1"/>
    <col min="11237" max="11237" width="1.6640625" style="642" customWidth="1"/>
    <col min="11238" max="11239" width="3.21875" style="642" customWidth="1"/>
    <col min="11240" max="11240" width="1.6640625" style="642" customWidth="1"/>
    <col min="11241" max="11242" width="3.21875" style="642" customWidth="1"/>
    <col min="11243" max="11243" width="1.6640625" style="642" customWidth="1"/>
    <col min="11244" max="11245" width="3.21875" style="642" customWidth="1"/>
    <col min="11246" max="11246" width="1.6640625" style="642" customWidth="1"/>
    <col min="11247" max="11248" width="3.21875" style="642" customWidth="1"/>
    <col min="11249" max="11249" width="1.6640625" style="642" customWidth="1"/>
    <col min="11250" max="11251" width="3.21875" style="642" customWidth="1"/>
    <col min="11252" max="11252" width="1.6640625" style="642" customWidth="1"/>
    <col min="11253" max="11254" width="3.21875" style="642" customWidth="1"/>
    <col min="11255" max="11255" width="1.6640625" style="642" customWidth="1"/>
    <col min="11256" max="11257" width="3.21875" style="642" customWidth="1"/>
    <col min="11258" max="11258" width="1.6640625" style="642" customWidth="1"/>
    <col min="11259" max="11260" width="3.21875" style="642" customWidth="1"/>
    <col min="11261" max="11261" width="1.6640625" style="642" customWidth="1"/>
    <col min="11262" max="11262" width="0.44140625" style="642" customWidth="1"/>
    <col min="11263" max="11265" width="3" style="642" customWidth="1"/>
    <col min="11266" max="11266" width="1.6640625" style="642" customWidth="1"/>
    <col min="11267" max="11268" width="3.21875" style="642" customWidth="1"/>
    <col min="11269" max="11269" width="1.6640625" style="642" customWidth="1"/>
    <col min="11270" max="11271" width="3.21875" style="642" customWidth="1"/>
    <col min="11272" max="11272" width="1.6640625" style="642" customWidth="1"/>
    <col min="11273" max="11274" width="3.21875" style="642" customWidth="1"/>
    <col min="11275" max="11275" width="1.6640625" style="642" customWidth="1"/>
    <col min="11276" max="11277" width="3.21875" style="642" customWidth="1"/>
    <col min="11278" max="11278" width="1.6640625" style="642" customWidth="1"/>
    <col min="11279" max="11280" width="3.21875" style="642" customWidth="1"/>
    <col min="11281" max="11281" width="1.6640625" style="642" customWidth="1"/>
    <col min="11282" max="11283" width="3.21875" style="642" customWidth="1"/>
    <col min="11284" max="11284" width="1.6640625" style="642" customWidth="1"/>
    <col min="11285" max="11286" width="3.21875" style="642" customWidth="1"/>
    <col min="11287" max="11287" width="1.6640625" style="642" customWidth="1"/>
    <col min="11288" max="11289" width="3.21875" style="642" customWidth="1"/>
    <col min="11290" max="11290" width="1.6640625" style="642" customWidth="1"/>
    <col min="11291" max="11292" width="3.21875" style="642" customWidth="1"/>
    <col min="11293" max="11293" width="1.6640625" style="642" customWidth="1"/>
    <col min="11294" max="11486" width="9" style="642"/>
    <col min="11487" max="11487" width="1.88671875" style="642" customWidth="1"/>
    <col min="11488" max="11488" width="17.44140625" style="642" customWidth="1"/>
    <col min="11489" max="11489" width="3.109375" style="642" customWidth="1"/>
    <col min="11490" max="11490" width="1.6640625" style="642" customWidth="1"/>
    <col min="11491" max="11492" width="3.21875" style="642" customWidth="1"/>
    <col min="11493" max="11493" width="1.6640625" style="642" customWidth="1"/>
    <col min="11494" max="11495" width="3.21875" style="642" customWidth="1"/>
    <col min="11496" max="11496" width="1.6640625" style="642" customWidth="1"/>
    <col min="11497" max="11498" width="3.21875" style="642" customWidth="1"/>
    <col min="11499" max="11499" width="1.6640625" style="642" customWidth="1"/>
    <col min="11500" max="11501" width="3.21875" style="642" customWidth="1"/>
    <col min="11502" max="11502" width="1.6640625" style="642" customWidth="1"/>
    <col min="11503" max="11504" width="3.21875" style="642" customWidth="1"/>
    <col min="11505" max="11505" width="1.6640625" style="642" customWidth="1"/>
    <col min="11506" max="11507" width="3.21875" style="642" customWidth="1"/>
    <col min="11508" max="11508" width="1.6640625" style="642" customWidth="1"/>
    <col min="11509" max="11510" width="3.21875" style="642" customWidth="1"/>
    <col min="11511" max="11511" width="1.6640625" style="642" customWidth="1"/>
    <col min="11512" max="11513" width="3.21875" style="642" customWidth="1"/>
    <col min="11514" max="11514" width="1.6640625" style="642" customWidth="1"/>
    <col min="11515" max="11516" width="3.21875" style="642" customWidth="1"/>
    <col min="11517" max="11517" width="1.6640625" style="642" customWidth="1"/>
    <col min="11518" max="11518" width="0.44140625" style="642" customWidth="1"/>
    <col min="11519" max="11521" width="3" style="642" customWidth="1"/>
    <col min="11522" max="11522" width="1.6640625" style="642" customWidth="1"/>
    <col min="11523" max="11524" width="3.21875" style="642" customWidth="1"/>
    <col min="11525" max="11525" width="1.6640625" style="642" customWidth="1"/>
    <col min="11526" max="11527" width="3.21875" style="642" customWidth="1"/>
    <col min="11528" max="11528" width="1.6640625" style="642" customWidth="1"/>
    <col min="11529" max="11530" width="3.21875" style="642" customWidth="1"/>
    <col min="11531" max="11531" width="1.6640625" style="642" customWidth="1"/>
    <col min="11532" max="11533" width="3.21875" style="642" customWidth="1"/>
    <col min="11534" max="11534" width="1.6640625" style="642" customWidth="1"/>
    <col min="11535" max="11536" width="3.21875" style="642" customWidth="1"/>
    <col min="11537" max="11537" width="1.6640625" style="642" customWidth="1"/>
    <col min="11538" max="11539" width="3.21875" style="642" customWidth="1"/>
    <col min="11540" max="11540" width="1.6640625" style="642" customWidth="1"/>
    <col min="11541" max="11542" width="3.21875" style="642" customWidth="1"/>
    <col min="11543" max="11543" width="1.6640625" style="642" customWidth="1"/>
    <col min="11544" max="11545" width="3.21875" style="642" customWidth="1"/>
    <col min="11546" max="11546" width="1.6640625" style="642" customWidth="1"/>
    <col min="11547" max="11548" width="3.21875" style="642" customWidth="1"/>
    <col min="11549" max="11549" width="1.6640625" style="642" customWidth="1"/>
    <col min="11550" max="11742" width="9" style="642"/>
    <col min="11743" max="11743" width="1.88671875" style="642" customWidth="1"/>
    <col min="11744" max="11744" width="17.44140625" style="642" customWidth="1"/>
    <col min="11745" max="11745" width="3.109375" style="642" customWidth="1"/>
    <col min="11746" max="11746" width="1.6640625" style="642" customWidth="1"/>
    <col min="11747" max="11748" width="3.21875" style="642" customWidth="1"/>
    <col min="11749" max="11749" width="1.6640625" style="642" customWidth="1"/>
    <col min="11750" max="11751" width="3.21875" style="642" customWidth="1"/>
    <col min="11752" max="11752" width="1.6640625" style="642" customWidth="1"/>
    <col min="11753" max="11754" width="3.21875" style="642" customWidth="1"/>
    <col min="11755" max="11755" width="1.6640625" style="642" customWidth="1"/>
    <col min="11756" max="11757" width="3.21875" style="642" customWidth="1"/>
    <col min="11758" max="11758" width="1.6640625" style="642" customWidth="1"/>
    <col min="11759" max="11760" width="3.21875" style="642" customWidth="1"/>
    <col min="11761" max="11761" width="1.6640625" style="642" customWidth="1"/>
    <col min="11762" max="11763" width="3.21875" style="642" customWidth="1"/>
    <col min="11764" max="11764" width="1.6640625" style="642" customWidth="1"/>
    <col min="11765" max="11766" width="3.21875" style="642" customWidth="1"/>
    <col min="11767" max="11767" width="1.6640625" style="642" customWidth="1"/>
    <col min="11768" max="11769" width="3.21875" style="642" customWidth="1"/>
    <col min="11770" max="11770" width="1.6640625" style="642" customWidth="1"/>
    <col min="11771" max="11772" width="3.21875" style="642" customWidth="1"/>
    <col min="11773" max="11773" width="1.6640625" style="642" customWidth="1"/>
    <col min="11774" max="11774" width="0.44140625" style="642" customWidth="1"/>
    <col min="11775" max="11777" width="3" style="642" customWidth="1"/>
    <col min="11778" max="11778" width="1.6640625" style="642" customWidth="1"/>
    <col min="11779" max="11780" width="3.21875" style="642" customWidth="1"/>
    <col min="11781" max="11781" width="1.6640625" style="642" customWidth="1"/>
    <col min="11782" max="11783" width="3.21875" style="642" customWidth="1"/>
    <col min="11784" max="11784" width="1.6640625" style="642" customWidth="1"/>
    <col min="11785" max="11786" width="3.21875" style="642" customWidth="1"/>
    <col min="11787" max="11787" width="1.6640625" style="642" customWidth="1"/>
    <col min="11788" max="11789" width="3.21875" style="642" customWidth="1"/>
    <col min="11790" max="11790" width="1.6640625" style="642" customWidth="1"/>
    <col min="11791" max="11792" width="3.21875" style="642" customWidth="1"/>
    <col min="11793" max="11793" width="1.6640625" style="642" customWidth="1"/>
    <col min="11794" max="11795" width="3.21875" style="642" customWidth="1"/>
    <col min="11796" max="11796" width="1.6640625" style="642" customWidth="1"/>
    <col min="11797" max="11798" width="3.21875" style="642" customWidth="1"/>
    <col min="11799" max="11799" width="1.6640625" style="642" customWidth="1"/>
    <col min="11800" max="11801" width="3.21875" style="642" customWidth="1"/>
    <col min="11802" max="11802" width="1.6640625" style="642" customWidth="1"/>
    <col min="11803" max="11804" width="3.21875" style="642" customWidth="1"/>
    <col min="11805" max="11805" width="1.6640625" style="642" customWidth="1"/>
    <col min="11806" max="11998" width="9" style="642"/>
    <col min="11999" max="11999" width="1.88671875" style="642" customWidth="1"/>
    <col min="12000" max="12000" width="17.44140625" style="642" customWidth="1"/>
    <col min="12001" max="12001" width="3.109375" style="642" customWidth="1"/>
    <col min="12002" max="12002" width="1.6640625" style="642" customWidth="1"/>
    <col min="12003" max="12004" width="3.21875" style="642" customWidth="1"/>
    <col min="12005" max="12005" width="1.6640625" style="642" customWidth="1"/>
    <col min="12006" max="12007" width="3.21875" style="642" customWidth="1"/>
    <col min="12008" max="12008" width="1.6640625" style="642" customWidth="1"/>
    <col min="12009" max="12010" width="3.21875" style="642" customWidth="1"/>
    <col min="12011" max="12011" width="1.6640625" style="642" customWidth="1"/>
    <col min="12012" max="12013" width="3.21875" style="642" customWidth="1"/>
    <col min="12014" max="12014" width="1.6640625" style="642" customWidth="1"/>
    <col min="12015" max="12016" width="3.21875" style="642" customWidth="1"/>
    <col min="12017" max="12017" width="1.6640625" style="642" customWidth="1"/>
    <col min="12018" max="12019" width="3.21875" style="642" customWidth="1"/>
    <col min="12020" max="12020" width="1.6640625" style="642" customWidth="1"/>
    <col min="12021" max="12022" width="3.21875" style="642" customWidth="1"/>
    <col min="12023" max="12023" width="1.6640625" style="642" customWidth="1"/>
    <col min="12024" max="12025" width="3.21875" style="642" customWidth="1"/>
    <col min="12026" max="12026" width="1.6640625" style="642" customWidth="1"/>
    <col min="12027" max="12028" width="3.21875" style="642" customWidth="1"/>
    <col min="12029" max="12029" width="1.6640625" style="642" customWidth="1"/>
    <col min="12030" max="12030" width="0.44140625" style="642" customWidth="1"/>
    <col min="12031" max="12033" width="3" style="642" customWidth="1"/>
    <col min="12034" max="12034" width="1.6640625" style="642" customWidth="1"/>
    <col min="12035" max="12036" width="3.21875" style="642" customWidth="1"/>
    <col min="12037" max="12037" width="1.6640625" style="642" customWidth="1"/>
    <col min="12038" max="12039" width="3.21875" style="642" customWidth="1"/>
    <col min="12040" max="12040" width="1.6640625" style="642" customWidth="1"/>
    <col min="12041" max="12042" width="3.21875" style="642" customWidth="1"/>
    <col min="12043" max="12043" width="1.6640625" style="642" customWidth="1"/>
    <col min="12044" max="12045" width="3.21875" style="642" customWidth="1"/>
    <col min="12046" max="12046" width="1.6640625" style="642" customWidth="1"/>
    <col min="12047" max="12048" width="3.21875" style="642" customWidth="1"/>
    <col min="12049" max="12049" width="1.6640625" style="642" customWidth="1"/>
    <col min="12050" max="12051" width="3.21875" style="642" customWidth="1"/>
    <col min="12052" max="12052" width="1.6640625" style="642" customWidth="1"/>
    <col min="12053" max="12054" width="3.21875" style="642" customWidth="1"/>
    <col min="12055" max="12055" width="1.6640625" style="642" customWidth="1"/>
    <col min="12056" max="12057" width="3.21875" style="642" customWidth="1"/>
    <col min="12058" max="12058" width="1.6640625" style="642" customWidth="1"/>
    <col min="12059" max="12060" width="3.21875" style="642" customWidth="1"/>
    <col min="12061" max="12061" width="1.6640625" style="642" customWidth="1"/>
    <col min="12062" max="12254" width="9" style="642"/>
    <col min="12255" max="12255" width="1.88671875" style="642" customWidth="1"/>
    <col min="12256" max="12256" width="17.44140625" style="642" customWidth="1"/>
    <col min="12257" max="12257" width="3.109375" style="642" customWidth="1"/>
    <col min="12258" max="12258" width="1.6640625" style="642" customWidth="1"/>
    <col min="12259" max="12260" width="3.21875" style="642" customWidth="1"/>
    <col min="12261" max="12261" width="1.6640625" style="642" customWidth="1"/>
    <col min="12262" max="12263" width="3.21875" style="642" customWidth="1"/>
    <col min="12264" max="12264" width="1.6640625" style="642" customWidth="1"/>
    <col min="12265" max="12266" width="3.21875" style="642" customWidth="1"/>
    <col min="12267" max="12267" width="1.6640625" style="642" customWidth="1"/>
    <col min="12268" max="12269" width="3.21875" style="642" customWidth="1"/>
    <col min="12270" max="12270" width="1.6640625" style="642" customWidth="1"/>
    <col min="12271" max="12272" width="3.21875" style="642" customWidth="1"/>
    <col min="12273" max="12273" width="1.6640625" style="642" customWidth="1"/>
    <col min="12274" max="12275" width="3.21875" style="642" customWidth="1"/>
    <col min="12276" max="12276" width="1.6640625" style="642" customWidth="1"/>
    <col min="12277" max="12278" width="3.21875" style="642" customWidth="1"/>
    <col min="12279" max="12279" width="1.6640625" style="642" customWidth="1"/>
    <col min="12280" max="12281" width="3.21875" style="642" customWidth="1"/>
    <col min="12282" max="12282" width="1.6640625" style="642" customWidth="1"/>
    <col min="12283" max="12284" width="3.21875" style="642" customWidth="1"/>
    <col min="12285" max="12285" width="1.6640625" style="642" customWidth="1"/>
    <col min="12286" max="12286" width="0.44140625" style="642" customWidth="1"/>
    <col min="12287" max="12289" width="3" style="642" customWidth="1"/>
    <col min="12290" max="12290" width="1.6640625" style="642" customWidth="1"/>
    <col min="12291" max="12292" width="3.21875" style="642" customWidth="1"/>
    <col min="12293" max="12293" width="1.6640625" style="642" customWidth="1"/>
    <col min="12294" max="12295" width="3.21875" style="642" customWidth="1"/>
    <col min="12296" max="12296" width="1.6640625" style="642" customWidth="1"/>
    <col min="12297" max="12298" width="3.21875" style="642" customWidth="1"/>
    <col min="12299" max="12299" width="1.6640625" style="642" customWidth="1"/>
    <col min="12300" max="12301" width="3.21875" style="642" customWidth="1"/>
    <col min="12302" max="12302" width="1.6640625" style="642" customWidth="1"/>
    <col min="12303" max="12304" width="3.21875" style="642" customWidth="1"/>
    <col min="12305" max="12305" width="1.6640625" style="642" customWidth="1"/>
    <col min="12306" max="12307" width="3.21875" style="642" customWidth="1"/>
    <col min="12308" max="12308" width="1.6640625" style="642" customWidth="1"/>
    <col min="12309" max="12310" width="3.21875" style="642" customWidth="1"/>
    <col min="12311" max="12311" width="1.6640625" style="642" customWidth="1"/>
    <col min="12312" max="12313" width="3.21875" style="642" customWidth="1"/>
    <col min="12314" max="12314" width="1.6640625" style="642" customWidth="1"/>
    <col min="12315" max="12316" width="3.21875" style="642" customWidth="1"/>
    <col min="12317" max="12317" width="1.6640625" style="642" customWidth="1"/>
    <col min="12318" max="12510" width="9" style="642"/>
    <col min="12511" max="12511" width="1.88671875" style="642" customWidth="1"/>
    <col min="12512" max="12512" width="17.44140625" style="642" customWidth="1"/>
    <col min="12513" max="12513" width="3.109375" style="642" customWidth="1"/>
    <col min="12514" max="12514" width="1.6640625" style="642" customWidth="1"/>
    <col min="12515" max="12516" width="3.21875" style="642" customWidth="1"/>
    <col min="12517" max="12517" width="1.6640625" style="642" customWidth="1"/>
    <col min="12518" max="12519" width="3.21875" style="642" customWidth="1"/>
    <col min="12520" max="12520" width="1.6640625" style="642" customWidth="1"/>
    <col min="12521" max="12522" width="3.21875" style="642" customWidth="1"/>
    <col min="12523" max="12523" width="1.6640625" style="642" customWidth="1"/>
    <col min="12524" max="12525" width="3.21875" style="642" customWidth="1"/>
    <col min="12526" max="12526" width="1.6640625" style="642" customWidth="1"/>
    <col min="12527" max="12528" width="3.21875" style="642" customWidth="1"/>
    <col min="12529" max="12529" width="1.6640625" style="642" customWidth="1"/>
    <col min="12530" max="12531" width="3.21875" style="642" customWidth="1"/>
    <col min="12532" max="12532" width="1.6640625" style="642" customWidth="1"/>
    <col min="12533" max="12534" width="3.21875" style="642" customWidth="1"/>
    <col min="12535" max="12535" width="1.6640625" style="642" customWidth="1"/>
    <col min="12536" max="12537" width="3.21875" style="642" customWidth="1"/>
    <col min="12538" max="12538" width="1.6640625" style="642" customWidth="1"/>
    <col min="12539" max="12540" width="3.21875" style="642" customWidth="1"/>
    <col min="12541" max="12541" width="1.6640625" style="642" customWidth="1"/>
    <col min="12542" max="12542" width="0.44140625" style="642" customWidth="1"/>
    <col min="12543" max="12545" width="3" style="642" customWidth="1"/>
    <col min="12546" max="12546" width="1.6640625" style="642" customWidth="1"/>
    <col min="12547" max="12548" width="3.21875" style="642" customWidth="1"/>
    <col min="12549" max="12549" width="1.6640625" style="642" customWidth="1"/>
    <col min="12550" max="12551" width="3.21875" style="642" customWidth="1"/>
    <col min="12552" max="12552" width="1.6640625" style="642" customWidth="1"/>
    <col min="12553" max="12554" width="3.21875" style="642" customWidth="1"/>
    <col min="12555" max="12555" width="1.6640625" style="642" customWidth="1"/>
    <col min="12556" max="12557" width="3.21875" style="642" customWidth="1"/>
    <col min="12558" max="12558" width="1.6640625" style="642" customWidth="1"/>
    <col min="12559" max="12560" width="3.21875" style="642" customWidth="1"/>
    <col min="12561" max="12561" width="1.6640625" style="642" customWidth="1"/>
    <col min="12562" max="12563" width="3.21875" style="642" customWidth="1"/>
    <col min="12564" max="12564" width="1.6640625" style="642" customWidth="1"/>
    <col min="12565" max="12566" width="3.21875" style="642" customWidth="1"/>
    <col min="12567" max="12567" width="1.6640625" style="642" customWidth="1"/>
    <col min="12568" max="12569" width="3.21875" style="642" customWidth="1"/>
    <col min="12570" max="12570" width="1.6640625" style="642" customWidth="1"/>
    <col min="12571" max="12572" width="3.21875" style="642" customWidth="1"/>
    <col min="12573" max="12573" width="1.6640625" style="642" customWidth="1"/>
    <col min="12574" max="12766" width="9" style="642"/>
    <col min="12767" max="12767" width="1.88671875" style="642" customWidth="1"/>
    <col min="12768" max="12768" width="17.44140625" style="642" customWidth="1"/>
    <col min="12769" max="12769" width="3.109375" style="642" customWidth="1"/>
    <col min="12770" max="12770" width="1.6640625" style="642" customWidth="1"/>
    <col min="12771" max="12772" width="3.21875" style="642" customWidth="1"/>
    <col min="12773" max="12773" width="1.6640625" style="642" customWidth="1"/>
    <col min="12774" max="12775" width="3.21875" style="642" customWidth="1"/>
    <col min="12776" max="12776" width="1.6640625" style="642" customWidth="1"/>
    <col min="12777" max="12778" width="3.21875" style="642" customWidth="1"/>
    <col min="12779" max="12779" width="1.6640625" style="642" customWidth="1"/>
    <col min="12780" max="12781" width="3.21875" style="642" customWidth="1"/>
    <col min="12782" max="12782" width="1.6640625" style="642" customWidth="1"/>
    <col min="12783" max="12784" width="3.21875" style="642" customWidth="1"/>
    <col min="12785" max="12785" width="1.6640625" style="642" customWidth="1"/>
    <col min="12786" max="12787" width="3.21875" style="642" customWidth="1"/>
    <col min="12788" max="12788" width="1.6640625" style="642" customWidth="1"/>
    <col min="12789" max="12790" width="3.21875" style="642" customWidth="1"/>
    <col min="12791" max="12791" width="1.6640625" style="642" customWidth="1"/>
    <col min="12792" max="12793" width="3.21875" style="642" customWidth="1"/>
    <col min="12794" max="12794" width="1.6640625" style="642" customWidth="1"/>
    <col min="12795" max="12796" width="3.21875" style="642" customWidth="1"/>
    <col min="12797" max="12797" width="1.6640625" style="642" customWidth="1"/>
    <col min="12798" max="12798" width="0.44140625" style="642" customWidth="1"/>
    <col min="12799" max="12801" width="3" style="642" customWidth="1"/>
    <col min="12802" max="12802" width="1.6640625" style="642" customWidth="1"/>
    <col min="12803" max="12804" width="3.21875" style="642" customWidth="1"/>
    <col min="12805" max="12805" width="1.6640625" style="642" customWidth="1"/>
    <col min="12806" max="12807" width="3.21875" style="642" customWidth="1"/>
    <col min="12808" max="12808" width="1.6640625" style="642" customWidth="1"/>
    <col min="12809" max="12810" width="3.21875" style="642" customWidth="1"/>
    <col min="12811" max="12811" width="1.6640625" style="642" customWidth="1"/>
    <col min="12812" max="12813" width="3.21875" style="642" customWidth="1"/>
    <col min="12814" max="12814" width="1.6640625" style="642" customWidth="1"/>
    <col min="12815" max="12816" width="3.21875" style="642" customWidth="1"/>
    <col min="12817" max="12817" width="1.6640625" style="642" customWidth="1"/>
    <col min="12818" max="12819" width="3.21875" style="642" customWidth="1"/>
    <col min="12820" max="12820" width="1.6640625" style="642" customWidth="1"/>
    <col min="12821" max="12822" width="3.21875" style="642" customWidth="1"/>
    <col min="12823" max="12823" width="1.6640625" style="642" customWidth="1"/>
    <col min="12824" max="12825" width="3.21875" style="642" customWidth="1"/>
    <col min="12826" max="12826" width="1.6640625" style="642" customWidth="1"/>
    <col min="12827" max="12828" width="3.21875" style="642" customWidth="1"/>
    <col min="12829" max="12829" width="1.6640625" style="642" customWidth="1"/>
    <col min="12830" max="13022" width="9" style="642"/>
    <col min="13023" max="13023" width="1.88671875" style="642" customWidth="1"/>
    <col min="13024" max="13024" width="17.44140625" style="642" customWidth="1"/>
    <col min="13025" max="13025" width="3.109375" style="642" customWidth="1"/>
    <col min="13026" max="13026" width="1.6640625" style="642" customWidth="1"/>
    <col min="13027" max="13028" width="3.21875" style="642" customWidth="1"/>
    <col min="13029" max="13029" width="1.6640625" style="642" customWidth="1"/>
    <col min="13030" max="13031" width="3.21875" style="642" customWidth="1"/>
    <col min="13032" max="13032" width="1.6640625" style="642" customWidth="1"/>
    <col min="13033" max="13034" width="3.21875" style="642" customWidth="1"/>
    <col min="13035" max="13035" width="1.6640625" style="642" customWidth="1"/>
    <col min="13036" max="13037" width="3.21875" style="642" customWidth="1"/>
    <col min="13038" max="13038" width="1.6640625" style="642" customWidth="1"/>
    <col min="13039" max="13040" width="3.21875" style="642" customWidth="1"/>
    <col min="13041" max="13041" width="1.6640625" style="642" customWidth="1"/>
    <col min="13042" max="13043" width="3.21875" style="642" customWidth="1"/>
    <col min="13044" max="13044" width="1.6640625" style="642" customWidth="1"/>
    <col min="13045" max="13046" width="3.21875" style="642" customWidth="1"/>
    <col min="13047" max="13047" width="1.6640625" style="642" customWidth="1"/>
    <col min="13048" max="13049" width="3.21875" style="642" customWidth="1"/>
    <col min="13050" max="13050" width="1.6640625" style="642" customWidth="1"/>
    <col min="13051" max="13052" width="3.21875" style="642" customWidth="1"/>
    <col min="13053" max="13053" width="1.6640625" style="642" customWidth="1"/>
    <col min="13054" max="13054" width="0.44140625" style="642" customWidth="1"/>
    <col min="13055" max="13057" width="3" style="642" customWidth="1"/>
    <col min="13058" max="13058" width="1.6640625" style="642" customWidth="1"/>
    <col min="13059" max="13060" width="3.21875" style="642" customWidth="1"/>
    <col min="13061" max="13061" width="1.6640625" style="642" customWidth="1"/>
    <col min="13062" max="13063" width="3.21875" style="642" customWidth="1"/>
    <col min="13064" max="13064" width="1.6640625" style="642" customWidth="1"/>
    <col min="13065" max="13066" width="3.21875" style="642" customWidth="1"/>
    <col min="13067" max="13067" width="1.6640625" style="642" customWidth="1"/>
    <col min="13068" max="13069" width="3.21875" style="642" customWidth="1"/>
    <col min="13070" max="13070" width="1.6640625" style="642" customWidth="1"/>
    <col min="13071" max="13072" width="3.21875" style="642" customWidth="1"/>
    <col min="13073" max="13073" width="1.6640625" style="642" customWidth="1"/>
    <col min="13074" max="13075" width="3.21875" style="642" customWidth="1"/>
    <col min="13076" max="13076" width="1.6640625" style="642" customWidth="1"/>
    <col min="13077" max="13078" width="3.21875" style="642" customWidth="1"/>
    <col min="13079" max="13079" width="1.6640625" style="642" customWidth="1"/>
    <col min="13080" max="13081" width="3.21875" style="642" customWidth="1"/>
    <col min="13082" max="13082" width="1.6640625" style="642" customWidth="1"/>
    <col min="13083" max="13084" width="3.21875" style="642" customWidth="1"/>
    <col min="13085" max="13085" width="1.6640625" style="642" customWidth="1"/>
    <col min="13086" max="13278" width="9" style="642"/>
    <col min="13279" max="13279" width="1.88671875" style="642" customWidth="1"/>
    <col min="13280" max="13280" width="17.44140625" style="642" customWidth="1"/>
    <col min="13281" max="13281" width="3.109375" style="642" customWidth="1"/>
    <col min="13282" max="13282" width="1.6640625" style="642" customWidth="1"/>
    <col min="13283" max="13284" width="3.21875" style="642" customWidth="1"/>
    <col min="13285" max="13285" width="1.6640625" style="642" customWidth="1"/>
    <col min="13286" max="13287" width="3.21875" style="642" customWidth="1"/>
    <col min="13288" max="13288" width="1.6640625" style="642" customWidth="1"/>
    <col min="13289" max="13290" width="3.21875" style="642" customWidth="1"/>
    <col min="13291" max="13291" width="1.6640625" style="642" customWidth="1"/>
    <col min="13292" max="13293" width="3.21875" style="642" customWidth="1"/>
    <col min="13294" max="13294" width="1.6640625" style="642" customWidth="1"/>
    <col min="13295" max="13296" width="3.21875" style="642" customWidth="1"/>
    <col min="13297" max="13297" width="1.6640625" style="642" customWidth="1"/>
    <col min="13298" max="13299" width="3.21875" style="642" customWidth="1"/>
    <col min="13300" max="13300" width="1.6640625" style="642" customWidth="1"/>
    <col min="13301" max="13302" width="3.21875" style="642" customWidth="1"/>
    <col min="13303" max="13303" width="1.6640625" style="642" customWidth="1"/>
    <col min="13304" max="13305" width="3.21875" style="642" customWidth="1"/>
    <col min="13306" max="13306" width="1.6640625" style="642" customWidth="1"/>
    <col min="13307" max="13308" width="3.21875" style="642" customWidth="1"/>
    <col min="13309" max="13309" width="1.6640625" style="642" customWidth="1"/>
    <col min="13310" max="13310" width="0.44140625" style="642" customWidth="1"/>
    <col min="13311" max="13313" width="3" style="642" customWidth="1"/>
    <col min="13314" max="13314" width="1.6640625" style="642" customWidth="1"/>
    <col min="13315" max="13316" width="3.21875" style="642" customWidth="1"/>
    <col min="13317" max="13317" width="1.6640625" style="642" customWidth="1"/>
    <col min="13318" max="13319" width="3.21875" style="642" customWidth="1"/>
    <col min="13320" max="13320" width="1.6640625" style="642" customWidth="1"/>
    <col min="13321" max="13322" width="3.21875" style="642" customWidth="1"/>
    <col min="13323" max="13323" width="1.6640625" style="642" customWidth="1"/>
    <col min="13324" max="13325" width="3.21875" style="642" customWidth="1"/>
    <col min="13326" max="13326" width="1.6640625" style="642" customWidth="1"/>
    <col min="13327" max="13328" width="3.21875" style="642" customWidth="1"/>
    <col min="13329" max="13329" width="1.6640625" style="642" customWidth="1"/>
    <col min="13330" max="13331" width="3.21875" style="642" customWidth="1"/>
    <col min="13332" max="13332" width="1.6640625" style="642" customWidth="1"/>
    <col min="13333" max="13334" width="3.21875" style="642" customWidth="1"/>
    <col min="13335" max="13335" width="1.6640625" style="642" customWidth="1"/>
    <col min="13336" max="13337" width="3.21875" style="642" customWidth="1"/>
    <col min="13338" max="13338" width="1.6640625" style="642" customWidth="1"/>
    <col min="13339" max="13340" width="3.21875" style="642" customWidth="1"/>
    <col min="13341" max="13341" width="1.6640625" style="642" customWidth="1"/>
    <col min="13342" max="13534" width="9" style="642"/>
    <col min="13535" max="13535" width="1.88671875" style="642" customWidth="1"/>
    <col min="13536" max="13536" width="17.44140625" style="642" customWidth="1"/>
    <col min="13537" max="13537" width="3.109375" style="642" customWidth="1"/>
    <col min="13538" max="13538" width="1.6640625" style="642" customWidth="1"/>
    <col min="13539" max="13540" width="3.21875" style="642" customWidth="1"/>
    <col min="13541" max="13541" width="1.6640625" style="642" customWidth="1"/>
    <col min="13542" max="13543" width="3.21875" style="642" customWidth="1"/>
    <col min="13544" max="13544" width="1.6640625" style="642" customWidth="1"/>
    <col min="13545" max="13546" width="3.21875" style="642" customWidth="1"/>
    <col min="13547" max="13547" width="1.6640625" style="642" customWidth="1"/>
    <col min="13548" max="13549" width="3.21875" style="642" customWidth="1"/>
    <col min="13550" max="13550" width="1.6640625" style="642" customWidth="1"/>
    <col min="13551" max="13552" width="3.21875" style="642" customWidth="1"/>
    <col min="13553" max="13553" width="1.6640625" style="642" customWidth="1"/>
    <col min="13554" max="13555" width="3.21875" style="642" customWidth="1"/>
    <col min="13556" max="13556" width="1.6640625" style="642" customWidth="1"/>
    <col min="13557" max="13558" width="3.21875" style="642" customWidth="1"/>
    <col min="13559" max="13559" width="1.6640625" style="642" customWidth="1"/>
    <col min="13560" max="13561" width="3.21875" style="642" customWidth="1"/>
    <col min="13562" max="13562" width="1.6640625" style="642" customWidth="1"/>
    <col min="13563" max="13564" width="3.21875" style="642" customWidth="1"/>
    <col min="13565" max="13565" width="1.6640625" style="642" customWidth="1"/>
    <col min="13566" max="13566" width="0.44140625" style="642" customWidth="1"/>
    <col min="13567" max="13569" width="3" style="642" customWidth="1"/>
    <col min="13570" max="13570" width="1.6640625" style="642" customWidth="1"/>
    <col min="13571" max="13572" width="3.21875" style="642" customWidth="1"/>
    <col min="13573" max="13573" width="1.6640625" style="642" customWidth="1"/>
    <col min="13574" max="13575" width="3.21875" style="642" customWidth="1"/>
    <col min="13576" max="13576" width="1.6640625" style="642" customWidth="1"/>
    <col min="13577" max="13578" width="3.21875" style="642" customWidth="1"/>
    <col min="13579" max="13579" width="1.6640625" style="642" customWidth="1"/>
    <col min="13580" max="13581" width="3.21875" style="642" customWidth="1"/>
    <col min="13582" max="13582" width="1.6640625" style="642" customWidth="1"/>
    <col min="13583" max="13584" width="3.21875" style="642" customWidth="1"/>
    <col min="13585" max="13585" width="1.6640625" style="642" customWidth="1"/>
    <col min="13586" max="13587" width="3.21875" style="642" customWidth="1"/>
    <col min="13588" max="13588" width="1.6640625" style="642" customWidth="1"/>
    <col min="13589" max="13590" width="3.21875" style="642" customWidth="1"/>
    <col min="13591" max="13591" width="1.6640625" style="642" customWidth="1"/>
    <col min="13592" max="13593" width="3.21875" style="642" customWidth="1"/>
    <col min="13594" max="13594" width="1.6640625" style="642" customWidth="1"/>
    <col min="13595" max="13596" width="3.21875" style="642" customWidth="1"/>
    <col min="13597" max="13597" width="1.6640625" style="642" customWidth="1"/>
    <col min="13598" max="13790" width="9" style="642"/>
    <col min="13791" max="13791" width="1.88671875" style="642" customWidth="1"/>
    <col min="13792" max="13792" width="17.44140625" style="642" customWidth="1"/>
    <col min="13793" max="13793" width="3.109375" style="642" customWidth="1"/>
    <col min="13794" max="13794" width="1.6640625" style="642" customWidth="1"/>
    <col min="13795" max="13796" width="3.21875" style="642" customWidth="1"/>
    <col min="13797" max="13797" width="1.6640625" style="642" customWidth="1"/>
    <col min="13798" max="13799" width="3.21875" style="642" customWidth="1"/>
    <col min="13800" max="13800" width="1.6640625" style="642" customWidth="1"/>
    <col min="13801" max="13802" width="3.21875" style="642" customWidth="1"/>
    <col min="13803" max="13803" width="1.6640625" style="642" customWidth="1"/>
    <col min="13804" max="13805" width="3.21875" style="642" customWidth="1"/>
    <col min="13806" max="13806" width="1.6640625" style="642" customWidth="1"/>
    <col min="13807" max="13808" width="3.21875" style="642" customWidth="1"/>
    <col min="13809" max="13809" width="1.6640625" style="642" customWidth="1"/>
    <col min="13810" max="13811" width="3.21875" style="642" customWidth="1"/>
    <col min="13812" max="13812" width="1.6640625" style="642" customWidth="1"/>
    <col min="13813" max="13814" width="3.21875" style="642" customWidth="1"/>
    <col min="13815" max="13815" width="1.6640625" style="642" customWidth="1"/>
    <col min="13816" max="13817" width="3.21875" style="642" customWidth="1"/>
    <col min="13818" max="13818" width="1.6640625" style="642" customWidth="1"/>
    <col min="13819" max="13820" width="3.21875" style="642" customWidth="1"/>
    <col min="13821" max="13821" width="1.6640625" style="642" customWidth="1"/>
    <col min="13822" max="13822" width="0.44140625" style="642" customWidth="1"/>
    <col min="13823" max="13825" width="3" style="642" customWidth="1"/>
    <col min="13826" max="13826" width="1.6640625" style="642" customWidth="1"/>
    <col min="13827" max="13828" width="3.21875" style="642" customWidth="1"/>
    <col min="13829" max="13829" width="1.6640625" style="642" customWidth="1"/>
    <col min="13830" max="13831" width="3.21875" style="642" customWidth="1"/>
    <col min="13832" max="13832" width="1.6640625" style="642" customWidth="1"/>
    <col min="13833" max="13834" width="3.21875" style="642" customWidth="1"/>
    <col min="13835" max="13835" width="1.6640625" style="642" customWidth="1"/>
    <col min="13836" max="13837" width="3.21875" style="642" customWidth="1"/>
    <col min="13838" max="13838" width="1.6640625" style="642" customWidth="1"/>
    <col min="13839" max="13840" width="3.21875" style="642" customWidth="1"/>
    <col min="13841" max="13841" width="1.6640625" style="642" customWidth="1"/>
    <col min="13842" max="13843" width="3.21875" style="642" customWidth="1"/>
    <col min="13844" max="13844" width="1.6640625" style="642" customWidth="1"/>
    <col min="13845" max="13846" width="3.21875" style="642" customWidth="1"/>
    <col min="13847" max="13847" width="1.6640625" style="642" customWidth="1"/>
    <col min="13848" max="13849" width="3.21875" style="642" customWidth="1"/>
    <col min="13850" max="13850" width="1.6640625" style="642" customWidth="1"/>
    <col min="13851" max="13852" width="3.21875" style="642" customWidth="1"/>
    <col min="13853" max="13853" width="1.6640625" style="642" customWidth="1"/>
    <col min="13854" max="14046" width="9" style="642"/>
    <col min="14047" max="14047" width="1.88671875" style="642" customWidth="1"/>
    <col min="14048" max="14048" width="17.44140625" style="642" customWidth="1"/>
    <col min="14049" max="14049" width="3.109375" style="642" customWidth="1"/>
    <col min="14050" max="14050" width="1.6640625" style="642" customWidth="1"/>
    <col min="14051" max="14052" width="3.21875" style="642" customWidth="1"/>
    <col min="14053" max="14053" width="1.6640625" style="642" customWidth="1"/>
    <col min="14054" max="14055" width="3.21875" style="642" customWidth="1"/>
    <col min="14056" max="14056" width="1.6640625" style="642" customWidth="1"/>
    <col min="14057" max="14058" width="3.21875" style="642" customWidth="1"/>
    <col min="14059" max="14059" width="1.6640625" style="642" customWidth="1"/>
    <col min="14060" max="14061" width="3.21875" style="642" customWidth="1"/>
    <col min="14062" max="14062" width="1.6640625" style="642" customWidth="1"/>
    <col min="14063" max="14064" width="3.21875" style="642" customWidth="1"/>
    <col min="14065" max="14065" width="1.6640625" style="642" customWidth="1"/>
    <col min="14066" max="14067" width="3.21875" style="642" customWidth="1"/>
    <col min="14068" max="14068" width="1.6640625" style="642" customWidth="1"/>
    <col min="14069" max="14070" width="3.21875" style="642" customWidth="1"/>
    <col min="14071" max="14071" width="1.6640625" style="642" customWidth="1"/>
    <col min="14072" max="14073" width="3.21875" style="642" customWidth="1"/>
    <col min="14074" max="14074" width="1.6640625" style="642" customWidth="1"/>
    <col min="14075" max="14076" width="3.21875" style="642" customWidth="1"/>
    <col min="14077" max="14077" width="1.6640625" style="642" customWidth="1"/>
    <col min="14078" max="14078" width="0.44140625" style="642" customWidth="1"/>
    <col min="14079" max="14081" width="3" style="642" customWidth="1"/>
    <col min="14082" max="14082" width="1.6640625" style="642" customWidth="1"/>
    <col min="14083" max="14084" width="3.21875" style="642" customWidth="1"/>
    <col min="14085" max="14085" width="1.6640625" style="642" customWidth="1"/>
    <col min="14086" max="14087" width="3.21875" style="642" customWidth="1"/>
    <col min="14088" max="14088" width="1.6640625" style="642" customWidth="1"/>
    <col min="14089" max="14090" width="3.21875" style="642" customWidth="1"/>
    <col min="14091" max="14091" width="1.6640625" style="642" customWidth="1"/>
    <col min="14092" max="14093" width="3.21875" style="642" customWidth="1"/>
    <col min="14094" max="14094" width="1.6640625" style="642" customWidth="1"/>
    <col min="14095" max="14096" width="3.21875" style="642" customWidth="1"/>
    <col min="14097" max="14097" width="1.6640625" style="642" customWidth="1"/>
    <col min="14098" max="14099" width="3.21875" style="642" customWidth="1"/>
    <col min="14100" max="14100" width="1.6640625" style="642" customWidth="1"/>
    <col min="14101" max="14102" width="3.21875" style="642" customWidth="1"/>
    <col min="14103" max="14103" width="1.6640625" style="642" customWidth="1"/>
    <col min="14104" max="14105" width="3.21875" style="642" customWidth="1"/>
    <col min="14106" max="14106" width="1.6640625" style="642" customWidth="1"/>
    <col min="14107" max="14108" width="3.21875" style="642" customWidth="1"/>
    <col min="14109" max="14109" width="1.6640625" style="642" customWidth="1"/>
    <col min="14110" max="14302" width="9" style="642"/>
    <col min="14303" max="14303" width="1.88671875" style="642" customWidth="1"/>
    <col min="14304" max="14304" width="17.44140625" style="642" customWidth="1"/>
    <col min="14305" max="14305" width="3.109375" style="642" customWidth="1"/>
    <col min="14306" max="14306" width="1.6640625" style="642" customWidth="1"/>
    <col min="14307" max="14308" width="3.21875" style="642" customWidth="1"/>
    <col min="14309" max="14309" width="1.6640625" style="642" customWidth="1"/>
    <col min="14310" max="14311" width="3.21875" style="642" customWidth="1"/>
    <col min="14312" max="14312" width="1.6640625" style="642" customWidth="1"/>
    <col min="14313" max="14314" width="3.21875" style="642" customWidth="1"/>
    <col min="14315" max="14315" width="1.6640625" style="642" customWidth="1"/>
    <col min="14316" max="14317" width="3.21875" style="642" customWidth="1"/>
    <col min="14318" max="14318" width="1.6640625" style="642" customWidth="1"/>
    <col min="14319" max="14320" width="3.21875" style="642" customWidth="1"/>
    <col min="14321" max="14321" width="1.6640625" style="642" customWidth="1"/>
    <col min="14322" max="14323" width="3.21875" style="642" customWidth="1"/>
    <col min="14324" max="14324" width="1.6640625" style="642" customWidth="1"/>
    <col min="14325" max="14326" width="3.21875" style="642" customWidth="1"/>
    <col min="14327" max="14327" width="1.6640625" style="642" customWidth="1"/>
    <col min="14328" max="14329" width="3.21875" style="642" customWidth="1"/>
    <col min="14330" max="14330" width="1.6640625" style="642" customWidth="1"/>
    <col min="14331" max="14332" width="3.21875" style="642" customWidth="1"/>
    <col min="14333" max="14333" width="1.6640625" style="642" customWidth="1"/>
    <col min="14334" max="14334" width="0.44140625" style="642" customWidth="1"/>
    <col min="14335" max="14337" width="3" style="642" customWidth="1"/>
    <col min="14338" max="14338" width="1.6640625" style="642" customWidth="1"/>
    <col min="14339" max="14340" width="3.21875" style="642" customWidth="1"/>
    <col min="14341" max="14341" width="1.6640625" style="642" customWidth="1"/>
    <col min="14342" max="14343" width="3.21875" style="642" customWidth="1"/>
    <col min="14344" max="14344" width="1.6640625" style="642" customWidth="1"/>
    <col min="14345" max="14346" width="3.21875" style="642" customWidth="1"/>
    <col min="14347" max="14347" width="1.6640625" style="642" customWidth="1"/>
    <col min="14348" max="14349" width="3.21875" style="642" customWidth="1"/>
    <col min="14350" max="14350" width="1.6640625" style="642" customWidth="1"/>
    <col min="14351" max="14352" width="3.21875" style="642" customWidth="1"/>
    <col min="14353" max="14353" width="1.6640625" style="642" customWidth="1"/>
    <col min="14354" max="14355" width="3.21875" style="642" customWidth="1"/>
    <col min="14356" max="14356" width="1.6640625" style="642" customWidth="1"/>
    <col min="14357" max="14358" width="3.21875" style="642" customWidth="1"/>
    <col min="14359" max="14359" width="1.6640625" style="642" customWidth="1"/>
    <col min="14360" max="14361" width="3.21875" style="642" customWidth="1"/>
    <col min="14362" max="14362" width="1.6640625" style="642" customWidth="1"/>
    <col min="14363" max="14364" width="3.21875" style="642" customWidth="1"/>
    <col min="14365" max="14365" width="1.6640625" style="642" customWidth="1"/>
    <col min="14366" max="14558" width="9" style="642"/>
    <col min="14559" max="14559" width="1.88671875" style="642" customWidth="1"/>
    <col min="14560" max="14560" width="17.44140625" style="642" customWidth="1"/>
    <col min="14561" max="14561" width="3.109375" style="642" customWidth="1"/>
    <col min="14562" max="14562" width="1.6640625" style="642" customWidth="1"/>
    <col min="14563" max="14564" width="3.21875" style="642" customWidth="1"/>
    <col min="14565" max="14565" width="1.6640625" style="642" customWidth="1"/>
    <col min="14566" max="14567" width="3.21875" style="642" customWidth="1"/>
    <col min="14568" max="14568" width="1.6640625" style="642" customWidth="1"/>
    <col min="14569" max="14570" width="3.21875" style="642" customWidth="1"/>
    <col min="14571" max="14571" width="1.6640625" style="642" customWidth="1"/>
    <col min="14572" max="14573" width="3.21875" style="642" customWidth="1"/>
    <col min="14574" max="14574" width="1.6640625" style="642" customWidth="1"/>
    <col min="14575" max="14576" width="3.21875" style="642" customWidth="1"/>
    <col min="14577" max="14577" width="1.6640625" style="642" customWidth="1"/>
    <col min="14578" max="14579" width="3.21875" style="642" customWidth="1"/>
    <col min="14580" max="14580" width="1.6640625" style="642" customWidth="1"/>
    <col min="14581" max="14582" width="3.21875" style="642" customWidth="1"/>
    <col min="14583" max="14583" width="1.6640625" style="642" customWidth="1"/>
    <col min="14584" max="14585" width="3.21875" style="642" customWidth="1"/>
    <col min="14586" max="14586" width="1.6640625" style="642" customWidth="1"/>
    <col min="14587" max="14588" width="3.21875" style="642" customWidth="1"/>
    <col min="14589" max="14589" width="1.6640625" style="642" customWidth="1"/>
    <col min="14590" max="14590" width="0.44140625" style="642" customWidth="1"/>
    <col min="14591" max="14593" width="3" style="642" customWidth="1"/>
    <col min="14594" max="14594" width="1.6640625" style="642" customWidth="1"/>
    <col min="14595" max="14596" width="3.21875" style="642" customWidth="1"/>
    <col min="14597" max="14597" width="1.6640625" style="642" customWidth="1"/>
    <col min="14598" max="14599" width="3.21875" style="642" customWidth="1"/>
    <col min="14600" max="14600" width="1.6640625" style="642" customWidth="1"/>
    <col min="14601" max="14602" width="3.21875" style="642" customWidth="1"/>
    <col min="14603" max="14603" width="1.6640625" style="642" customWidth="1"/>
    <col min="14604" max="14605" width="3.21875" style="642" customWidth="1"/>
    <col min="14606" max="14606" width="1.6640625" style="642" customWidth="1"/>
    <col min="14607" max="14608" width="3.21875" style="642" customWidth="1"/>
    <col min="14609" max="14609" width="1.6640625" style="642" customWidth="1"/>
    <col min="14610" max="14611" width="3.21875" style="642" customWidth="1"/>
    <col min="14612" max="14612" width="1.6640625" style="642" customWidth="1"/>
    <col min="14613" max="14614" width="3.21875" style="642" customWidth="1"/>
    <col min="14615" max="14615" width="1.6640625" style="642" customWidth="1"/>
    <col min="14616" max="14617" width="3.21875" style="642" customWidth="1"/>
    <col min="14618" max="14618" width="1.6640625" style="642" customWidth="1"/>
    <col min="14619" max="14620" width="3.21875" style="642" customWidth="1"/>
    <col min="14621" max="14621" width="1.6640625" style="642" customWidth="1"/>
    <col min="14622" max="14814" width="9" style="642"/>
    <col min="14815" max="14815" width="1.88671875" style="642" customWidth="1"/>
    <col min="14816" max="14816" width="17.44140625" style="642" customWidth="1"/>
    <col min="14817" max="14817" width="3.109375" style="642" customWidth="1"/>
    <col min="14818" max="14818" width="1.6640625" style="642" customWidth="1"/>
    <col min="14819" max="14820" width="3.21875" style="642" customWidth="1"/>
    <col min="14821" max="14821" width="1.6640625" style="642" customWidth="1"/>
    <col min="14822" max="14823" width="3.21875" style="642" customWidth="1"/>
    <col min="14824" max="14824" width="1.6640625" style="642" customWidth="1"/>
    <col min="14825" max="14826" width="3.21875" style="642" customWidth="1"/>
    <col min="14827" max="14827" width="1.6640625" style="642" customWidth="1"/>
    <col min="14828" max="14829" width="3.21875" style="642" customWidth="1"/>
    <col min="14830" max="14830" width="1.6640625" style="642" customWidth="1"/>
    <col min="14831" max="14832" width="3.21875" style="642" customWidth="1"/>
    <col min="14833" max="14833" width="1.6640625" style="642" customWidth="1"/>
    <col min="14834" max="14835" width="3.21875" style="642" customWidth="1"/>
    <col min="14836" max="14836" width="1.6640625" style="642" customWidth="1"/>
    <col min="14837" max="14838" width="3.21875" style="642" customWidth="1"/>
    <col min="14839" max="14839" width="1.6640625" style="642" customWidth="1"/>
    <col min="14840" max="14841" width="3.21875" style="642" customWidth="1"/>
    <col min="14842" max="14842" width="1.6640625" style="642" customWidth="1"/>
    <col min="14843" max="14844" width="3.21875" style="642" customWidth="1"/>
    <col min="14845" max="14845" width="1.6640625" style="642" customWidth="1"/>
    <col min="14846" max="14846" width="0.44140625" style="642" customWidth="1"/>
    <col min="14847" max="14849" width="3" style="642" customWidth="1"/>
    <col min="14850" max="14850" width="1.6640625" style="642" customWidth="1"/>
    <col min="14851" max="14852" width="3.21875" style="642" customWidth="1"/>
    <col min="14853" max="14853" width="1.6640625" style="642" customWidth="1"/>
    <col min="14854" max="14855" width="3.21875" style="642" customWidth="1"/>
    <col min="14856" max="14856" width="1.6640625" style="642" customWidth="1"/>
    <col min="14857" max="14858" width="3.21875" style="642" customWidth="1"/>
    <col min="14859" max="14859" width="1.6640625" style="642" customWidth="1"/>
    <col min="14860" max="14861" width="3.21875" style="642" customWidth="1"/>
    <col min="14862" max="14862" width="1.6640625" style="642" customWidth="1"/>
    <col min="14863" max="14864" width="3.21875" style="642" customWidth="1"/>
    <col min="14865" max="14865" width="1.6640625" style="642" customWidth="1"/>
    <col min="14866" max="14867" width="3.21875" style="642" customWidth="1"/>
    <col min="14868" max="14868" width="1.6640625" style="642" customWidth="1"/>
    <col min="14869" max="14870" width="3.21875" style="642" customWidth="1"/>
    <col min="14871" max="14871" width="1.6640625" style="642" customWidth="1"/>
    <col min="14872" max="14873" width="3.21875" style="642" customWidth="1"/>
    <col min="14874" max="14874" width="1.6640625" style="642" customWidth="1"/>
    <col min="14875" max="14876" width="3.21875" style="642" customWidth="1"/>
    <col min="14877" max="14877" width="1.6640625" style="642" customWidth="1"/>
    <col min="14878" max="15070" width="9" style="642"/>
    <col min="15071" max="15071" width="1.88671875" style="642" customWidth="1"/>
    <col min="15072" max="15072" width="17.44140625" style="642" customWidth="1"/>
    <col min="15073" max="15073" width="3.109375" style="642" customWidth="1"/>
    <col min="15074" max="15074" width="1.6640625" style="642" customWidth="1"/>
    <col min="15075" max="15076" width="3.21875" style="642" customWidth="1"/>
    <col min="15077" max="15077" width="1.6640625" style="642" customWidth="1"/>
    <col min="15078" max="15079" width="3.21875" style="642" customWidth="1"/>
    <col min="15080" max="15080" width="1.6640625" style="642" customWidth="1"/>
    <col min="15081" max="15082" width="3.21875" style="642" customWidth="1"/>
    <col min="15083" max="15083" width="1.6640625" style="642" customWidth="1"/>
    <col min="15084" max="15085" width="3.21875" style="642" customWidth="1"/>
    <col min="15086" max="15086" width="1.6640625" style="642" customWidth="1"/>
    <col min="15087" max="15088" width="3.21875" style="642" customWidth="1"/>
    <col min="15089" max="15089" width="1.6640625" style="642" customWidth="1"/>
    <col min="15090" max="15091" width="3.21875" style="642" customWidth="1"/>
    <col min="15092" max="15092" width="1.6640625" style="642" customWidth="1"/>
    <col min="15093" max="15094" width="3.21875" style="642" customWidth="1"/>
    <col min="15095" max="15095" width="1.6640625" style="642" customWidth="1"/>
    <col min="15096" max="15097" width="3.21875" style="642" customWidth="1"/>
    <col min="15098" max="15098" width="1.6640625" style="642" customWidth="1"/>
    <col min="15099" max="15100" width="3.21875" style="642" customWidth="1"/>
    <col min="15101" max="15101" width="1.6640625" style="642" customWidth="1"/>
    <col min="15102" max="15102" width="0.44140625" style="642" customWidth="1"/>
    <col min="15103" max="15105" width="3" style="642" customWidth="1"/>
    <col min="15106" max="15106" width="1.6640625" style="642" customWidth="1"/>
    <col min="15107" max="15108" width="3.21875" style="642" customWidth="1"/>
    <col min="15109" max="15109" width="1.6640625" style="642" customWidth="1"/>
    <col min="15110" max="15111" width="3.21875" style="642" customWidth="1"/>
    <col min="15112" max="15112" width="1.6640625" style="642" customWidth="1"/>
    <col min="15113" max="15114" width="3.21875" style="642" customWidth="1"/>
    <col min="15115" max="15115" width="1.6640625" style="642" customWidth="1"/>
    <col min="15116" max="15117" width="3.21875" style="642" customWidth="1"/>
    <col min="15118" max="15118" width="1.6640625" style="642" customWidth="1"/>
    <col min="15119" max="15120" width="3.21875" style="642" customWidth="1"/>
    <col min="15121" max="15121" width="1.6640625" style="642" customWidth="1"/>
    <col min="15122" max="15123" width="3.21875" style="642" customWidth="1"/>
    <col min="15124" max="15124" width="1.6640625" style="642" customWidth="1"/>
    <col min="15125" max="15126" width="3.21875" style="642" customWidth="1"/>
    <col min="15127" max="15127" width="1.6640625" style="642" customWidth="1"/>
    <col min="15128" max="15129" width="3.21875" style="642" customWidth="1"/>
    <col min="15130" max="15130" width="1.6640625" style="642" customWidth="1"/>
    <col min="15131" max="15132" width="3.21875" style="642" customWidth="1"/>
    <col min="15133" max="15133" width="1.6640625" style="642" customWidth="1"/>
    <col min="15134" max="15326" width="9" style="642"/>
    <col min="15327" max="15327" width="1.88671875" style="642" customWidth="1"/>
    <col min="15328" max="15328" width="17.44140625" style="642" customWidth="1"/>
    <col min="15329" max="15329" width="3.109375" style="642" customWidth="1"/>
    <col min="15330" max="15330" width="1.6640625" style="642" customWidth="1"/>
    <col min="15331" max="15332" width="3.21875" style="642" customWidth="1"/>
    <col min="15333" max="15333" width="1.6640625" style="642" customWidth="1"/>
    <col min="15334" max="15335" width="3.21875" style="642" customWidth="1"/>
    <col min="15336" max="15336" width="1.6640625" style="642" customWidth="1"/>
    <col min="15337" max="15338" width="3.21875" style="642" customWidth="1"/>
    <col min="15339" max="15339" width="1.6640625" style="642" customWidth="1"/>
    <col min="15340" max="15341" width="3.21875" style="642" customWidth="1"/>
    <col min="15342" max="15342" width="1.6640625" style="642" customWidth="1"/>
    <col min="15343" max="15344" width="3.21875" style="642" customWidth="1"/>
    <col min="15345" max="15345" width="1.6640625" style="642" customWidth="1"/>
    <col min="15346" max="15347" width="3.21875" style="642" customWidth="1"/>
    <col min="15348" max="15348" width="1.6640625" style="642" customWidth="1"/>
    <col min="15349" max="15350" width="3.21875" style="642" customWidth="1"/>
    <col min="15351" max="15351" width="1.6640625" style="642" customWidth="1"/>
    <col min="15352" max="15353" width="3.21875" style="642" customWidth="1"/>
    <col min="15354" max="15354" width="1.6640625" style="642" customWidth="1"/>
    <col min="15355" max="15356" width="3.21875" style="642" customWidth="1"/>
    <col min="15357" max="15357" width="1.6640625" style="642" customWidth="1"/>
    <col min="15358" max="15358" width="0.44140625" style="642" customWidth="1"/>
    <col min="15359" max="15361" width="3" style="642" customWidth="1"/>
    <col min="15362" max="15362" width="1.6640625" style="642" customWidth="1"/>
    <col min="15363" max="15364" width="3.21875" style="642" customWidth="1"/>
    <col min="15365" max="15365" width="1.6640625" style="642" customWidth="1"/>
    <col min="15366" max="15367" width="3.21875" style="642" customWidth="1"/>
    <col min="15368" max="15368" width="1.6640625" style="642" customWidth="1"/>
    <col min="15369" max="15370" width="3.21875" style="642" customWidth="1"/>
    <col min="15371" max="15371" width="1.6640625" style="642" customWidth="1"/>
    <col min="15372" max="15373" width="3.21875" style="642" customWidth="1"/>
    <col min="15374" max="15374" width="1.6640625" style="642" customWidth="1"/>
    <col min="15375" max="15376" width="3.21875" style="642" customWidth="1"/>
    <col min="15377" max="15377" width="1.6640625" style="642" customWidth="1"/>
    <col min="15378" max="15379" width="3.21875" style="642" customWidth="1"/>
    <col min="15380" max="15380" width="1.6640625" style="642" customWidth="1"/>
    <col min="15381" max="15382" width="3.21875" style="642" customWidth="1"/>
    <col min="15383" max="15383" width="1.6640625" style="642" customWidth="1"/>
    <col min="15384" max="15385" width="3.21875" style="642" customWidth="1"/>
    <col min="15386" max="15386" width="1.6640625" style="642" customWidth="1"/>
    <col min="15387" max="15388" width="3.21875" style="642" customWidth="1"/>
    <col min="15389" max="15389" width="1.6640625" style="642" customWidth="1"/>
    <col min="15390" max="15582" width="9" style="642"/>
    <col min="15583" max="15583" width="1.88671875" style="642" customWidth="1"/>
    <col min="15584" max="15584" width="17.44140625" style="642" customWidth="1"/>
    <col min="15585" max="15585" width="3.109375" style="642" customWidth="1"/>
    <col min="15586" max="15586" width="1.6640625" style="642" customWidth="1"/>
    <col min="15587" max="15588" width="3.21875" style="642" customWidth="1"/>
    <col min="15589" max="15589" width="1.6640625" style="642" customWidth="1"/>
    <col min="15590" max="15591" width="3.21875" style="642" customWidth="1"/>
    <col min="15592" max="15592" width="1.6640625" style="642" customWidth="1"/>
    <col min="15593" max="15594" width="3.21875" style="642" customWidth="1"/>
    <col min="15595" max="15595" width="1.6640625" style="642" customWidth="1"/>
    <col min="15596" max="15597" width="3.21875" style="642" customWidth="1"/>
    <col min="15598" max="15598" width="1.6640625" style="642" customWidth="1"/>
    <col min="15599" max="15600" width="3.21875" style="642" customWidth="1"/>
    <col min="15601" max="15601" width="1.6640625" style="642" customWidth="1"/>
    <col min="15602" max="15603" width="3.21875" style="642" customWidth="1"/>
    <col min="15604" max="15604" width="1.6640625" style="642" customWidth="1"/>
    <col min="15605" max="15606" width="3.21875" style="642" customWidth="1"/>
    <col min="15607" max="15607" width="1.6640625" style="642" customWidth="1"/>
    <col min="15608" max="15609" width="3.21875" style="642" customWidth="1"/>
    <col min="15610" max="15610" width="1.6640625" style="642" customWidth="1"/>
    <col min="15611" max="15612" width="3.21875" style="642" customWidth="1"/>
    <col min="15613" max="15613" width="1.6640625" style="642" customWidth="1"/>
    <col min="15614" max="15614" width="0.44140625" style="642" customWidth="1"/>
    <col min="15615" max="15617" width="3" style="642" customWidth="1"/>
    <col min="15618" max="15618" width="1.6640625" style="642" customWidth="1"/>
    <col min="15619" max="15620" width="3.21875" style="642" customWidth="1"/>
    <col min="15621" max="15621" width="1.6640625" style="642" customWidth="1"/>
    <col min="15622" max="15623" width="3.21875" style="642" customWidth="1"/>
    <col min="15624" max="15624" width="1.6640625" style="642" customWidth="1"/>
    <col min="15625" max="15626" width="3.21875" style="642" customWidth="1"/>
    <col min="15627" max="15627" width="1.6640625" style="642" customWidth="1"/>
    <col min="15628" max="15629" width="3.21875" style="642" customWidth="1"/>
    <col min="15630" max="15630" width="1.6640625" style="642" customWidth="1"/>
    <col min="15631" max="15632" width="3.21875" style="642" customWidth="1"/>
    <col min="15633" max="15633" width="1.6640625" style="642" customWidth="1"/>
    <col min="15634" max="15635" width="3.21875" style="642" customWidth="1"/>
    <col min="15636" max="15636" width="1.6640625" style="642" customWidth="1"/>
    <col min="15637" max="15638" width="3.21875" style="642" customWidth="1"/>
    <col min="15639" max="15639" width="1.6640625" style="642" customWidth="1"/>
    <col min="15640" max="15641" width="3.21875" style="642" customWidth="1"/>
    <col min="15642" max="15642" width="1.6640625" style="642" customWidth="1"/>
    <col min="15643" max="15644" width="3.21875" style="642" customWidth="1"/>
    <col min="15645" max="15645" width="1.6640625" style="642" customWidth="1"/>
    <col min="15646" max="15838" width="9" style="642"/>
    <col min="15839" max="15839" width="1.88671875" style="642" customWidth="1"/>
    <col min="15840" max="15840" width="17.44140625" style="642" customWidth="1"/>
    <col min="15841" max="15841" width="3.109375" style="642" customWidth="1"/>
    <col min="15842" max="15842" width="1.6640625" style="642" customWidth="1"/>
    <col min="15843" max="15844" width="3.21875" style="642" customWidth="1"/>
    <col min="15845" max="15845" width="1.6640625" style="642" customWidth="1"/>
    <col min="15846" max="15847" width="3.21875" style="642" customWidth="1"/>
    <col min="15848" max="15848" width="1.6640625" style="642" customWidth="1"/>
    <col min="15849" max="15850" width="3.21875" style="642" customWidth="1"/>
    <col min="15851" max="15851" width="1.6640625" style="642" customWidth="1"/>
    <col min="15852" max="15853" width="3.21875" style="642" customWidth="1"/>
    <col min="15854" max="15854" width="1.6640625" style="642" customWidth="1"/>
    <col min="15855" max="15856" width="3.21875" style="642" customWidth="1"/>
    <col min="15857" max="15857" width="1.6640625" style="642" customWidth="1"/>
    <col min="15858" max="15859" width="3.21875" style="642" customWidth="1"/>
    <col min="15860" max="15860" width="1.6640625" style="642" customWidth="1"/>
    <col min="15861" max="15862" width="3.21875" style="642" customWidth="1"/>
    <col min="15863" max="15863" width="1.6640625" style="642" customWidth="1"/>
    <col min="15864" max="15865" width="3.21875" style="642" customWidth="1"/>
    <col min="15866" max="15866" width="1.6640625" style="642" customWidth="1"/>
    <col min="15867" max="15868" width="3.21875" style="642" customWidth="1"/>
    <col min="15869" max="15869" width="1.6640625" style="642" customWidth="1"/>
    <col min="15870" max="15870" width="0.44140625" style="642" customWidth="1"/>
    <col min="15871" max="15873" width="3" style="642" customWidth="1"/>
    <col min="15874" max="15874" width="1.6640625" style="642" customWidth="1"/>
    <col min="15875" max="15876" width="3.21875" style="642" customWidth="1"/>
    <col min="15877" max="15877" width="1.6640625" style="642" customWidth="1"/>
    <col min="15878" max="15879" width="3.21875" style="642" customWidth="1"/>
    <col min="15880" max="15880" width="1.6640625" style="642" customWidth="1"/>
    <col min="15881" max="15882" width="3.21875" style="642" customWidth="1"/>
    <col min="15883" max="15883" width="1.6640625" style="642" customWidth="1"/>
    <col min="15884" max="15885" width="3.21875" style="642" customWidth="1"/>
    <col min="15886" max="15886" width="1.6640625" style="642" customWidth="1"/>
    <col min="15887" max="15888" width="3.21875" style="642" customWidth="1"/>
    <col min="15889" max="15889" width="1.6640625" style="642" customWidth="1"/>
    <col min="15890" max="15891" width="3.21875" style="642" customWidth="1"/>
    <col min="15892" max="15892" width="1.6640625" style="642" customWidth="1"/>
    <col min="15893" max="15894" width="3.21875" style="642" customWidth="1"/>
    <col min="15895" max="15895" width="1.6640625" style="642" customWidth="1"/>
    <col min="15896" max="15897" width="3.21875" style="642" customWidth="1"/>
    <col min="15898" max="15898" width="1.6640625" style="642" customWidth="1"/>
    <col min="15899" max="15900" width="3.21875" style="642" customWidth="1"/>
    <col min="15901" max="15901" width="1.6640625" style="642" customWidth="1"/>
    <col min="15902" max="16094" width="9" style="642"/>
    <col min="16095" max="16095" width="1.88671875" style="642" customWidth="1"/>
    <col min="16096" max="16096" width="17.44140625" style="642" customWidth="1"/>
    <col min="16097" max="16097" width="3.109375" style="642" customWidth="1"/>
    <col min="16098" max="16098" width="1.6640625" style="642" customWidth="1"/>
    <col min="16099" max="16100" width="3.21875" style="642" customWidth="1"/>
    <col min="16101" max="16101" width="1.6640625" style="642" customWidth="1"/>
    <col min="16102" max="16103" width="3.21875" style="642" customWidth="1"/>
    <col min="16104" max="16104" width="1.6640625" style="642" customWidth="1"/>
    <col min="16105" max="16106" width="3.21875" style="642" customWidth="1"/>
    <col min="16107" max="16107" width="1.6640625" style="642" customWidth="1"/>
    <col min="16108" max="16109" width="3.21875" style="642" customWidth="1"/>
    <col min="16110" max="16110" width="1.6640625" style="642" customWidth="1"/>
    <col min="16111" max="16112" width="3.21875" style="642" customWidth="1"/>
    <col min="16113" max="16113" width="1.6640625" style="642" customWidth="1"/>
    <col min="16114" max="16115" width="3.21875" style="642" customWidth="1"/>
    <col min="16116" max="16116" width="1.6640625" style="642" customWidth="1"/>
    <col min="16117" max="16118" width="3.21875" style="642" customWidth="1"/>
    <col min="16119" max="16119" width="1.6640625" style="642" customWidth="1"/>
    <col min="16120" max="16121" width="3.21875" style="642" customWidth="1"/>
    <col min="16122" max="16122" width="1.6640625" style="642" customWidth="1"/>
    <col min="16123" max="16124" width="3.21875" style="642" customWidth="1"/>
    <col min="16125" max="16125" width="1.6640625" style="642" customWidth="1"/>
    <col min="16126" max="16126" width="0.44140625" style="642" customWidth="1"/>
    <col min="16127" max="16129" width="3" style="642" customWidth="1"/>
    <col min="16130" max="16130" width="1.6640625" style="642" customWidth="1"/>
    <col min="16131" max="16132" width="3.21875" style="642" customWidth="1"/>
    <col min="16133" max="16133" width="1.6640625" style="642" customWidth="1"/>
    <col min="16134" max="16135" width="3.21875" style="642" customWidth="1"/>
    <col min="16136" max="16136" width="1.6640625" style="642" customWidth="1"/>
    <col min="16137" max="16138" width="3.21875" style="642" customWidth="1"/>
    <col min="16139" max="16139" width="1.6640625" style="642" customWidth="1"/>
    <col min="16140" max="16141" width="3.21875" style="642" customWidth="1"/>
    <col min="16142" max="16142" width="1.6640625" style="642" customWidth="1"/>
    <col min="16143" max="16144" width="3.21875" style="642" customWidth="1"/>
    <col min="16145" max="16145" width="1.6640625" style="642" customWidth="1"/>
    <col min="16146" max="16147" width="3.21875" style="642" customWidth="1"/>
    <col min="16148" max="16148" width="1.6640625" style="642" customWidth="1"/>
    <col min="16149" max="16150" width="3.21875" style="642" customWidth="1"/>
    <col min="16151" max="16151" width="1.6640625" style="642" customWidth="1"/>
    <col min="16152" max="16153" width="3.21875" style="642" customWidth="1"/>
    <col min="16154" max="16154" width="1.6640625" style="642" customWidth="1"/>
    <col min="16155" max="16156" width="3.21875" style="642" customWidth="1"/>
    <col min="16157" max="16157" width="1.6640625" style="642" customWidth="1"/>
    <col min="16158" max="16384" width="9" style="642"/>
  </cols>
  <sheetData>
    <row r="1" spans="1:64" ht="13.2" x14ac:dyDescent="0.2">
      <c r="A1" s="864" t="str">
        <f>"○参考1　"&amp;'学校入力シート（要入力）'!$I$41&amp;"年度版　財務比率等の階層区分（全体）"</f>
        <v>○参考1　2023年度版　財務比率等の階層区分（全体）</v>
      </c>
      <c r="B1" s="864"/>
      <c r="C1" s="302"/>
      <c r="D1" s="865"/>
      <c r="E1" s="302"/>
      <c r="F1" s="302"/>
      <c r="G1" s="865"/>
      <c r="H1" s="302"/>
      <c r="I1" s="302"/>
      <c r="J1" s="865"/>
      <c r="K1" s="302"/>
      <c r="L1" s="302"/>
      <c r="M1" s="865"/>
      <c r="N1" s="302"/>
      <c r="O1" s="302"/>
      <c r="P1" s="865"/>
      <c r="Q1" s="302"/>
      <c r="R1" s="302"/>
      <c r="S1" s="865"/>
      <c r="T1" s="302"/>
      <c r="U1" s="302"/>
      <c r="V1" s="865"/>
      <c r="W1" s="302"/>
      <c r="Y1" s="865"/>
      <c r="Z1" s="302"/>
      <c r="AA1" s="302"/>
      <c r="AB1" s="865"/>
      <c r="AC1" s="302"/>
      <c r="AE1" s="865"/>
      <c r="BK1" s="866"/>
    </row>
    <row r="2" spans="1:64" ht="3.75" customHeight="1" x14ac:dyDescent="0.2">
      <c r="A2" s="865"/>
      <c r="B2" s="864"/>
      <c r="C2" s="302"/>
      <c r="D2" s="865"/>
      <c r="E2" s="302"/>
      <c r="F2" s="302"/>
      <c r="G2" s="865"/>
      <c r="H2" s="302"/>
      <c r="I2" s="302"/>
      <c r="J2" s="865"/>
      <c r="K2" s="302"/>
      <c r="L2" s="302"/>
      <c r="M2" s="865"/>
      <c r="N2" s="302"/>
      <c r="O2" s="302"/>
      <c r="P2" s="865"/>
      <c r="Q2" s="302"/>
      <c r="R2" s="302"/>
      <c r="S2" s="865"/>
      <c r="T2" s="302"/>
      <c r="U2" s="302"/>
      <c r="V2" s="865"/>
      <c r="W2" s="302"/>
      <c r="X2" s="867"/>
      <c r="Y2" s="865"/>
      <c r="Z2" s="302"/>
      <c r="AA2" s="302"/>
      <c r="AB2" s="865"/>
      <c r="AC2" s="302"/>
      <c r="AD2" s="302"/>
      <c r="AE2" s="865"/>
    </row>
    <row r="3" spans="1:64" ht="10.5" customHeight="1" x14ac:dyDescent="0.2">
      <c r="A3" s="2248" t="str">
        <f>"※財務は"&amp;'学校入力シート（要入力）'!$H$10&amp;"年度決算値、人数は"&amp;'学校入力シート（要入力）'!$I$41&amp;"年5月1日現在数。ただし、人数を使った比率のうち中途退学者率は"&amp;'学校入力シート（要入力）'!$H$10&amp;"年度実績。　"</f>
        <v>※財務は2022年度決算値、人数は2023年5月1日現在数。ただし、人数を使った比率のうち中途退学者率は2022年度実績。　</v>
      </c>
      <c r="B3" s="2248"/>
      <c r="C3" s="2248"/>
      <c r="D3" s="2248"/>
      <c r="E3" s="2248"/>
      <c r="F3" s="2248"/>
      <c r="G3" s="2248"/>
      <c r="H3" s="2248"/>
      <c r="I3" s="2248"/>
      <c r="J3" s="2248"/>
      <c r="K3" s="2248"/>
      <c r="L3" s="2248"/>
      <c r="M3" s="2248"/>
      <c r="N3" s="2248"/>
      <c r="O3" s="2248"/>
      <c r="P3" s="2248"/>
      <c r="Q3" s="2248"/>
      <c r="R3" s="2248"/>
      <c r="S3" s="2248"/>
      <c r="T3" s="2248"/>
      <c r="U3" s="2248"/>
      <c r="V3" s="2248"/>
      <c r="W3" s="2248"/>
      <c r="X3" s="2248"/>
      <c r="Y3" s="2248"/>
      <c r="Z3" s="2248"/>
      <c r="AA3" s="2248"/>
      <c r="AB3" s="2248"/>
      <c r="AC3" s="2248"/>
      <c r="AD3" s="2248"/>
      <c r="AE3" s="2248"/>
    </row>
    <row r="4" spans="1:64" ht="15" customHeight="1" x14ac:dyDescent="0.2">
      <c r="A4" s="868"/>
      <c r="B4" s="753"/>
      <c r="C4" s="761"/>
      <c r="D4" s="869"/>
      <c r="E4" s="870"/>
      <c r="F4" s="870"/>
      <c r="G4" s="870"/>
      <c r="H4" s="870"/>
      <c r="I4" s="870"/>
      <c r="J4" s="870"/>
      <c r="K4" s="870"/>
      <c r="L4" s="870"/>
      <c r="M4" s="870"/>
      <c r="N4" s="870"/>
      <c r="O4" s="870"/>
      <c r="P4" s="870"/>
      <c r="Q4" s="870"/>
      <c r="R4" s="870"/>
      <c r="S4" s="870"/>
      <c r="T4" s="870"/>
      <c r="U4" s="870"/>
      <c r="V4" s="870"/>
      <c r="W4" s="870"/>
      <c r="X4" s="870"/>
      <c r="Y4" s="871"/>
      <c r="Z4" s="870"/>
      <c r="AA4" s="870"/>
      <c r="AB4" s="870"/>
      <c r="AC4" s="870"/>
      <c r="AD4" s="872"/>
      <c r="AE4" s="873"/>
      <c r="AF4" s="753"/>
    </row>
    <row r="5" spans="1:64" ht="24.75" customHeight="1" x14ac:dyDescent="0.2">
      <c r="B5" s="874" t="s">
        <v>976</v>
      </c>
      <c r="C5" s="875"/>
      <c r="K5" s="760"/>
      <c r="U5" s="761"/>
      <c r="V5" s="761"/>
      <c r="W5" s="761"/>
      <c r="X5" s="761"/>
      <c r="Y5" s="758"/>
      <c r="Z5" s="761"/>
      <c r="AA5" s="761"/>
      <c r="AB5" s="761"/>
      <c r="AC5" s="761"/>
      <c r="AD5" s="761"/>
      <c r="AE5" s="761"/>
      <c r="AH5" s="932"/>
      <c r="AI5" s="745" t="s">
        <v>1012</v>
      </c>
      <c r="AJ5" s="933"/>
      <c r="AK5" s="750"/>
      <c r="AL5" s="748"/>
      <c r="AM5" s="748"/>
      <c r="AN5" s="750"/>
      <c r="AO5" s="748"/>
      <c r="AP5" s="750"/>
      <c r="AQ5" s="750"/>
      <c r="AR5" s="748"/>
      <c r="AS5" s="750"/>
      <c r="AT5" s="750"/>
      <c r="AU5" s="750"/>
      <c r="AV5" s="752"/>
      <c r="AW5" s="750"/>
      <c r="AX5" s="750"/>
      <c r="AY5" s="750"/>
      <c r="AZ5" s="750"/>
      <c r="BA5" s="752"/>
      <c r="BB5" s="750"/>
      <c r="BC5" s="750"/>
      <c r="BD5" s="750"/>
      <c r="BE5" s="752"/>
      <c r="BG5" s="750"/>
      <c r="BH5" s="750"/>
      <c r="BI5" s="750"/>
      <c r="BJ5" s="750"/>
      <c r="BK5" s="750"/>
      <c r="BL5" s="902"/>
    </row>
    <row r="6" spans="1:64" s="877" customFormat="1" ht="24.75" customHeight="1" x14ac:dyDescent="0.2">
      <c r="A6" s="2243" t="s">
        <v>977</v>
      </c>
      <c r="B6" s="2244"/>
      <c r="C6" s="876" t="s">
        <v>978</v>
      </c>
      <c r="D6" s="2239" t="s">
        <v>1235</v>
      </c>
      <c r="E6" s="2245"/>
      <c r="F6" s="2239" t="s">
        <v>1236</v>
      </c>
      <c r="G6" s="2245"/>
      <c r="H6" s="2245"/>
      <c r="I6" s="2239" t="s">
        <v>1237</v>
      </c>
      <c r="J6" s="2245"/>
      <c r="K6" s="2245"/>
      <c r="L6" s="2239" t="s">
        <v>1238</v>
      </c>
      <c r="M6" s="2245"/>
      <c r="N6" s="2245"/>
      <c r="O6" s="2239" t="s">
        <v>1239</v>
      </c>
      <c r="P6" s="2245"/>
      <c r="Q6" s="2245"/>
      <c r="R6" s="2239" t="s">
        <v>1240</v>
      </c>
      <c r="S6" s="2245"/>
      <c r="T6" s="2245"/>
      <c r="U6" s="2239" t="s">
        <v>1241</v>
      </c>
      <c r="V6" s="2245"/>
      <c r="W6" s="2245"/>
      <c r="X6" s="2239" t="s">
        <v>1242</v>
      </c>
      <c r="Y6" s="2245"/>
      <c r="Z6" s="2245"/>
      <c r="AA6" s="2239" t="s">
        <v>1243</v>
      </c>
      <c r="AB6" s="2245"/>
      <c r="AC6" s="2245"/>
      <c r="AD6" s="2239" t="s">
        <v>1244</v>
      </c>
      <c r="AE6" s="2240"/>
      <c r="AH6" s="2243" t="s">
        <v>977</v>
      </c>
      <c r="AI6" s="2244"/>
      <c r="AJ6" s="946" t="s">
        <v>978</v>
      </c>
      <c r="AK6" s="2239" t="s">
        <v>1235</v>
      </c>
      <c r="AL6" s="2245"/>
      <c r="AM6" s="2239" t="s">
        <v>1236</v>
      </c>
      <c r="AN6" s="2245"/>
      <c r="AO6" s="2245"/>
      <c r="AP6" s="2239" t="s">
        <v>1237</v>
      </c>
      <c r="AQ6" s="2245"/>
      <c r="AR6" s="2245"/>
      <c r="AS6" s="2239" t="s">
        <v>1238</v>
      </c>
      <c r="AT6" s="2245"/>
      <c r="AU6" s="2245"/>
      <c r="AV6" s="2239" t="s">
        <v>1239</v>
      </c>
      <c r="AW6" s="2245"/>
      <c r="AX6" s="2245"/>
      <c r="AY6" s="2239" t="s">
        <v>1240</v>
      </c>
      <c r="AZ6" s="2245"/>
      <c r="BA6" s="2245"/>
      <c r="BB6" s="2239" t="s">
        <v>1241</v>
      </c>
      <c r="BC6" s="2245"/>
      <c r="BD6" s="2245"/>
      <c r="BE6" s="2239" t="s">
        <v>1242</v>
      </c>
      <c r="BF6" s="2245"/>
      <c r="BG6" s="2245"/>
      <c r="BH6" s="2239" t="s">
        <v>1243</v>
      </c>
      <c r="BI6" s="2245"/>
      <c r="BJ6" s="2245"/>
      <c r="BK6" s="2239" t="s">
        <v>1244</v>
      </c>
      <c r="BL6" s="2240"/>
    </row>
    <row r="7" spans="1:64" s="753" customFormat="1" ht="24.75" customHeight="1" x14ac:dyDescent="0.2">
      <c r="A7" s="878" t="s">
        <v>979</v>
      </c>
      <c r="B7" s="879" t="s">
        <v>980</v>
      </c>
      <c r="C7" s="880">
        <v>564</v>
      </c>
      <c r="D7" s="881" t="s">
        <v>625</v>
      </c>
      <c r="E7" s="882">
        <v>-13.5</v>
      </c>
      <c r="F7" s="881">
        <v>-13.4</v>
      </c>
      <c r="G7" s="882" t="s">
        <v>625</v>
      </c>
      <c r="H7" s="883">
        <v>-8</v>
      </c>
      <c r="I7" s="884">
        <v>-7.9</v>
      </c>
      <c r="J7" s="882" t="s">
        <v>625</v>
      </c>
      <c r="K7" s="883">
        <v>-3.4000000000000004</v>
      </c>
      <c r="L7" s="881">
        <v>-3.3000000000000003</v>
      </c>
      <c r="M7" s="882" t="s">
        <v>625</v>
      </c>
      <c r="N7" s="883">
        <v>0.1</v>
      </c>
      <c r="O7" s="881">
        <v>0.2</v>
      </c>
      <c r="P7" s="882" t="s">
        <v>625</v>
      </c>
      <c r="Q7" s="883">
        <v>1.9</v>
      </c>
      <c r="R7" s="881">
        <v>2</v>
      </c>
      <c r="S7" s="882" t="s">
        <v>625</v>
      </c>
      <c r="T7" s="883">
        <v>3.8</v>
      </c>
      <c r="U7" s="881">
        <v>3.9</v>
      </c>
      <c r="V7" s="882" t="s">
        <v>625</v>
      </c>
      <c r="W7" s="883">
        <v>5.5</v>
      </c>
      <c r="X7" s="884">
        <v>5.6000000000000005</v>
      </c>
      <c r="Y7" s="885" t="s">
        <v>625</v>
      </c>
      <c r="Z7" s="883">
        <v>8.4</v>
      </c>
      <c r="AA7" s="881">
        <v>8.5</v>
      </c>
      <c r="AB7" s="882" t="s">
        <v>625</v>
      </c>
      <c r="AC7" s="883">
        <v>12.3</v>
      </c>
      <c r="AD7" s="884">
        <v>12.4</v>
      </c>
      <c r="AE7" s="886" t="s">
        <v>625</v>
      </c>
      <c r="AH7" s="934" t="s">
        <v>336</v>
      </c>
      <c r="AI7" s="935" t="s">
        <v>980</v>
      </c>
      <c r="AJ7" s="880">
        <v>95</v>
      </c>
      <c r="AK7" s="881" t="s">
        <v>625</v>
      </c>
      <c r="AL7" s="882">
        <v>-27.200000000000003</v>
      </c>
      <c r="AM7" s="881">
        <v>-27.1</v>
      </c>
      <c r="AN7" s="882" t="s">
        <v>625</v>
      </c>
      <c r="AO7" s="883">
        <v>-17.5</v>
      </c>
      <c r="AP7" s="884">
        <v>-17.399999999999999</v>
      </c>
      <c r="AQ7" s="882" t="s">
        <v>625</v>
      </c>
      <c r="AR7" s="883">
        <v>-10.6</v>
      </c>
      <c r="AS7" s="881">
        <v>-10.5</v>
      </c>
      <c r="AT7" s="882" t="s">
        <v>625</v>
      </c>
      <c r="AU7" s="883">
        <v>-7.3</v>
      </c>
      <c r="AV7" s="881">
        <v>-7.1999999999999993</v>
      </c>
      <c r="AW7" s="882" t="s">
        <v>625</v>
      </c>
      <c r="AX7" s="883">
        <v>-4.7</v>
      </c>
      <c r="AY7" s="881">
        <v>-4.5999999999999996</v>
      </c>
      <c r="AZ7" s="882" t="s">
        <v>625</v>
      </c>
      <c r="BA7" s="883">
        <v>-2.1</v>
      </c>
      <c r="BB7" s="881">
        <v>-2</v>
      </c>
      <c r="BC7" s="882" t="s">
        <v>625</v>
      </c>
      <c r="BD7" s="883">
        <v>0.4</v>
      </c>
      <c r="BE7" s="884">
        <v>0.5</v>
      </c>
      <c r="BF7" s="885" t="s">
        <v>625</v>
      </c>
      <c r="BG7" s="883">
        <v>2.1</v>
      </c>
      <c r="BH7" s="881">
        <v>2.2000000000000002</v>
      </c>
      <c r="BI7" s="882" t="s">
        <v>625</v>
      </c>
      <c r="BJ7" s="883">
        <v>4.3999999999999995</v>
      </c>
      <c r="BK7" s="884">
        <v>4.5</v>
      </c>
      <c r="BL7" s="886" t="s">
        <v>625</v>
      </c>
    </row>
    <row r="8" spans="1:64" ht="24.75" customHeight="1" x14ac:dyDescent="0.2">
      <c r="A8" s="887" t="s">
        <v>981</v>
      </c>
      <c r="B8" s="888" t="s">
        <v>982</v>
      </c>
      <c r="C8" s="889">
        <v>564</v>
      </c>
      <c r="D8" s="890" t="s">
        <v>625</v>
      </c>
      <c r="E8" s="891">
        <v>67.400000000000006</v>
      </c>
      <c r="F8" s="890">
        <v>67.300000000000011</v>
      </c>
      <c r="G8" s="891" t="s">
        <v>625</v>
      </c>
      <c r="H8" s="892">
        <v>62.2</v>
      </c>
      <c r="I8" s="893">
        <v>62.1</v>
      </c>
      <c r="J8" s="891" t="s">
        <v>625</v>
      </c>
      <c r="K8" s="892">
        <v>58.8</v>
      </c>
      <c r="L8" s="890">
        <v>58.699999999999996</v>
      </c>
      <c r="M8" s="891" t="s">
        <v>625</v>
      </c>
      <c r="N8" s="892">
        <v>56.2</v>
      </c>
      <c r="O8" s="890">
        <v>56.100000000000009</v>
      </c>
      <c r="P8" s="891" t="s">
        <v>625</v>
      </c>
      <c r="Q8" s="892">
        <v>53.800000000000004</v>
      </c>
      <c r="R8" s="890">
        <v>53.7</v>
      </c>
      <c r="S8" s="891" t="s">
        <v>625</v>
      </c>
      <c r="T8" s="892">
        <v>50.8</v>
      </c>
      <c r="U8" s="890">
        <v>50.7</v>
      </c>
      <c r="V8" s="891" t="s">
        <v>625</v>
      </c>
      <c r="W8" s="892">
        <v>48</v>
      </c>
      <c r="X8" s="893">
        <v>47.9</v>
      </c>
      <c r="Y8" s="894" t="s">
        <v>625</v>
      </c>
      <c r="Z8" s="892">
        <v>45.4</v>
      </c>
      <c r="AA8" s="893">
        <v>45.300000000000004</v>
      </c>
      <c r="AB8" s="891" t="s">
        <v>625</v>
      </c>
      <c r="AC8" s="892">
        <v>40.5</v>
      </c>
      <c r="AD8" s="893">
        <v>40.400000000000006</v>
      </c>
      <c r="AE8" s="895" t="s">
        <v>625</v>
      </c>
      <c r="AH8" s="947" t="s">
        <v>340</v>
      </c>
      <c r="AI8" s="936" t="s">
        <v>1060</v>
      </c>
      <c r="AJ8" s="889">
        <v>95</v>
      </c>
      <c r="AK8" s="890" t="s">
        <v>625</v>
      </c>
      <c r="AL8" s="891">
        <v>74.7</v>
      </c>
      <c r="AM8" s="890">
        <v>74.599999999999994</v>
      </c>
      <c r="AN8" s="891" t="s">
        <v>625</v>
      </c>
      <c r="AO8" s="892">
        <v>70.7</v>
      </c>
      <c r="AP8" s="893">
        <v>70.599999999999994</v>
      </c>
      <c r="AQ8" s="891" t="s">
        <v>625</v>
      </c>
      <c r="AR8" s="892">
        <v>68.100000000000009</v>
      </c>
      <c r="AS8" s="890">
        <v>68</v>
      </c>
      <c r="AT8" s="891" t="s">
        <v>625</v>
      </c>
      <c r="AU8" s="892">
        <v>65.5</v>
      </c>
      <c r="AV8" s="890">
        <v>65.400000000000006</v>
      </c>
      <c r="AW8" s="891" t="s">
        <v>625</v>
      </c>
      <c r="AX8" s="892">
        <v>62</v>
      </c>
      <c r="AY8" s="890">
        <v>61.9</v>
      </c>
      <c r="AZ8" s="891" t="s">
        <v>625</v>
      </c>
      <c r="BA8" s="892">
        <v>59.8</v>
      </c>
      <c r="BB8" s="890">
        <v>59.699999999999996</v>
      </c>
      <c r="BC8" s="891" t="s">
        <v>625</v>
      </c>
      <c r="BD8" s="892">
        <v>56.599999999999994</v>
      </c>
      <c r="BE8" s="893">
        <v>56.499999999999993</v>
      </c>
      <c r="BF8" s="894" t="s">
        <v>625</v>
      </c>
      <c r="BG8" s="892">
        <v>53.5</v>
      </c>
      <c r="BH8" s="893">
        <v>53.400000000000006</v>
      </c>
      <c r="BI8" s="891" t="s">
        <v>625</v>
      </c>
      <c r="BJ8" s="892">
        <v>48.1</v>
      </c>
      <c r="BK8" s="893">
        <v>48</v>
      </c>
      <c r="BL8" s="895" t="s">
        <v>625</v>
      </c>
    </row>
    <row r="9" spans="1:64" ht="24.75" customHeight="1" x14ac:dyDescent="0.2">
      <c r="A9" s="887" t="s">
        <v>983</v>
      </c>
      <c r="B9" s="888" t="s">
        <v>984</v>
      </c>
      <c r="C9" s="889">
        <v>564</v>
      </c>
      <c r="D9" s="890" t="s">
        <v>625</v>
      </c>
      <c r="E9" s="891">
        <v>124</v>
      </c>
      <c r="F9" s="890">
        <v>123.9</v>
      </c>
      <c r="G9" s="891" t="s">
        <v>625</v>
      </c>
      <c r="H9" s="892">
        <v>99.4</v>
      </c>
      <c r="I9" s="893">
        <v>99.3</v>
      </c>
      <c r="J9" s="891" t="s">
        <v>625</v>
      </c>
      <c r="K9" s="892">
        <v>90.7</v>
      </c>
      <c r="L9" s="890">
        <v>90.600000000000009</v>
      </c>
      <c r="M9" s="891" t="s">
        <v>625</v>
      </c>
      <c r="N9" s="892">
        <v>83.3</v>
      </c>
      <c r="O9" s="890">
        <v>83.2</v>
      </c>
      <c r="P9" s="891" t="s">
        <v>625</v>
      </c>
      <c r="Q9" s="892">
        <v>76.099999999999994</v>
      </c>
      <c r="R9" s="890">
        <v>76</v>
      </c>
      <c r="S9" s="891" t="s">
        <v>625</v>
      </c>
      <c r="T9" s="892">
        <v>71.599999999999994</v>
      </c>
      <c r="U9" s="890">
        <v>71.5</v>
      </c>
      <c r="V9" s="891" t="s">
        <v>625</v>
      </c>
      <c r="W9" s="892">
        <v>65.600000000000009</v>
      </c>
      <c r="X9" s="893">
        <v>65.5</v>
      </c>
      <c r="Y9" s="894" t="s">
        <v>625</v>
      </c>
      <c r="Z9" s="892">
        <v>60.9</v>
      </c>
      <c r="AA9" s="893">
        <v>60.8</v>
      </c>
      <c r="AB9" s="891" t="s">
        <v>625</v>
      </c>
      <c r="AC9" s="892">
        <v>54.7</v>
      </c>
      <c r="AD9" s="893">
        <v>54.6</v>
      </c>
      <c r="AE9" s="895" t="s">
        <v>625</v>
      </c>
      <c r="AH9" s="947" t="s">
        <v>983</v>
      </c>
      <c r="AI9" s="936" t="s">
        <v>984</v>
      </c>
      <c r="AJ9" s="889">
        <v>95</v>
      </c>
      <c r="AK9" s="890" t="s">
        <v>625</v>
      </c>
      <c r="AL9" s="891">
        <v>176.2</v>
      </c>
      <c r="AM9" s="890">
        <v>176.10000000000002</v>
      </c>
      <c r="AN9" s="891" t="s">
        <v>625</v>
      </c>
      <c r="AO9" s="892">
        <v>154.1</v>
      </c>
      <c r="AP9" s="893">
        <v>154</v>
      </c>
      <c r="AQ9" s="891" t="s">
        <v>625</v>
      </c>
      <c r="AR9" s="892">
        <v>131.29999999999998</v>
      </c>
      <c r="AS9" s="890">
        <v>131.20000000000002</v>
      </c>
      <c r="AT9" s="891" t="s">
        <v>625</v>
      </c>
      <c r="AU9" s="892">
        <v>122.9</v>
      </c>
      <c r="AV9" s="890">
        <v>122.80000000000003</v>
      </c>
      <c r="AW9" s="891" t="s">
        <v>625</v>
      </c>
      <c r="AX9" s="892">
        <v>114.6</v>
      </c>
      <c r="AY9" s="890">
        <v>114.5</v>
      </c>
      <c r="AZ9" s="891" t="s">
        <v>625</v>
      </c>
      <c r="BA9" s="892">
        <v>102.69999999999999</v>
      </c>
      <c r="BB9" s="890">
        <v>102.60000000000001</v>
      </c>
      <c r="BC9" s="891" t="s">
        <v>625</v>
      </c>
      <c r="BD9" s="892">
        <v>96.899999999999991</v>
      </c>
      <c r="BE9" s="893">
        <v>96.8</v>
      </c>
      <c r="BF9" s="894" t="s">
        <v>625</v>
      </c>
      <c r="BG9" s="892">
        <v>93.7</v>
      </c>
      <c r="BH9" s="893">
        <v>93.600000000000009</v>
      </c>
      <c r="BI9" s="891" t="s">
        <v>625</v>
      </c>
      <c r="BJ9" s="892">
        <v>69.899999999999991</v>
      </c>
      <c r="BK9" s="893">
        <v>69.8</v>
      </c>
      <c r="BL9" s="895" t="s">
        <v>625</v>
      </c>
    </row>
    <row r="10" spans="1:64" ht="24.75" customHeight="1" x14ac:dyDescent="0.2">
      <c r="A10" s="887" t="s">
        <v>985</v>
      </c>
      <c r="B10" s="888" t="s">
        <v>986</v>
      </c>
      <c r="C10" s="889">
        <v>564</v>
      </c>
      <c r="D10" s="890" t="s">
        <v>625</v>
      </c>
      <c r="E10" s="891">
        <v>-3.5000000000000004</v>
      </c>
      <c r="F10" s="890">
        <v>-3.4000000000000004</v>
      </c>
      <c r="G10" s="891" t="s">
        <v>625</v>
      </c>
      <c r="H10" s="892">
        <v>2</v>
      </c>
      <c r="I10" s="893">
        <v>2.1</v>
      </c>
      <c r="J10" s="891" t="s">
        <v>625</v>
      </c>
      <c r="K10" s="892">
        <v>5.6000000000000005</v>
      </c>
      <c r="L10" s="890">
        <v>5.7</v>
      </c>
      <c r="M10" s="891" t="s">
        <v>625</v>
      </c>
      <c r="N10" s="892">
        <v>8.2000000000000011</v>
      </c>
      <c r="O10" s="890">
        <v>8.3000000000000007</v>
      </c>
      <c r="P10" s="891" t="s">
        <v>625</v>
      </c>
      <c r="Q10" s="892">
        <v>11.1</v>
      </c>
      <c r="R10" s="890">
        <v>11.200000000000001</v>
      </c>
      <c r="S10" s="891" t="s">
        <v>625</v>
      </c>
      <c r="T10" s="892">
        <v>13.200000000000001</v>
      </c>
      <c r="U10" s="890">
        <v>13.3</v>
      </c>
      <c r="V10" s="891" t="s">
        <v>625</v>
      </c>
      <c r="W10" s="892">
        <v>15.4</v>
      </c>
      <c r="X10" s="893">
        <v>15.5</v>
      </c>
      <c r="Y10" s="894" t="s">
        <v>625</v>
      </c>
      <c r="Z10" s="892">
        <v>18.2</v>
      </c>
      <c r="AA10" s="893">
        <v>18.3</v>
      </c>
      <c r="AB10" s="891" t="s">
        <v>625</v>
      </c>
      <c r="AC10" s="892">
        <v>22</v>
      </c>
      <c r="AD10" s="893">
        <v>22.1</v>
      </c>
      <c r="AE10" s="895" t="s">
        <v>625</v>
      </c>
      <c r="AF10" s="896"/>
      <c r="AH10" s="947" t="s">
        <v>337</v>
      </c>
      <c r="AI10" s="936" t="s">
        <v>986</v>
      </c>
      <c r="AJ10" s="889">
        <v>95</v>
      </c>
      <c r="AK10" s="890" t="s">
        <v>625</v>
      </c>
      <c r="AL10" s="891">
        <v>-15.9</v>
      </c>
      <c r="AM10" s="890">
        <v>-15.8</v>
      </c>
      <c r="AN10" s="891" t="s">
        <v>625</v>
      </c>
      <c r="AO10" s="892">
        <v>-7.8</v>
      </c>
      <c r="AP10" s="893">
        <v>-7.7</v>
      </c>
      <c r="AQ10" s="891" t="s">
        <v>625</v>
      </c>
      <c r="AR10" s="892">
        <v>-1.4000000000000001</v>
      </c>
      <c r="AS10" s="890">
        <v>-1.3</v>
      </c>
      <c r="AT10" s="891" t="s">
        <v>625</v>
      </c>
      <c r="AU10" s="892">
        <v>1.0999999999999999</v>
      </c>
      <c r="AV10" s="890">
        <v>1.2</v>
      </c>
      <c r="AW10" s="891" t="s">
        <v>625</v>
      </c>
      <c r="AX10" s="892">
        <v>4.7</v>
      </c>
      <c r="AY10" s="890">
        <v>4.8</v>
      </c>
      <c r="AZ10" s="891" t="s">
        <v>625</v>
      </c>
      <c r="BA10" s="892">
        <v>8.2000000000000011</v>
      </c>
      <c r="BB10" s="890">
        <v>8.3000000000000007</v>
      </c>
      <c r="BC10" s="891" t="s">
        <v>625</v>
      </c>
      <c r="BD10" s="892">
        <v>10.299999999999999</v>
      </c>
      <c r="BE10" s="893">
        <v>10.4</v>
      </c>
      <c r="BF10" s="894" t="s">
        <v>625</v>
      </c>
      <c r="BG10" s="892">
        <v>12.2</v>
      </c>
      <c r="BH10" s="893">
        <v>12.3</v>
      </c>
      <c r="BI10" s="891" t="s">
        <v>625</v>
      </c>
      <c r="BJ10" s="892">
        <v>14.7</v>
      </c>
      <c r="BK10" s="893">
        <v>14.799999999999999</v>
      </c>
      <c r="BL10" s="895" t="s">
        <v>625</v>
      </c>
    </row>
    <row r="11" spans="1:64" s="753" customFormat="1" ht="24.75" customHeight="1" x14ac:dyDescent="0.2">
      <c r="A11" s="2246" t="s">
        <v>987</v>
      </c>
      <c r="B11" s="888" t="s">
        <v>988</v>
      </c>
      <c r="C11" s="889">
        <v>564</v>
      </c>
      <c r="D11" s="890" t="s">
        <v>625</v>
      </c>
      <c r="E11" s="891">
        <v>20.7</v>
      </c>
      <c r="F11" s="890">
        <v>20.8</v>
      </c>
      <c r="G11" s="891" t="s">
        <v>625</v>
      </c>
      <c r="H11" s="892">
        <v>33.900000000000006</v>
      </c>
      <c r="I11" s="893">
        <v>34</v>
      </c>
      <c r="J11" s="891" t="s">
        <v>625</v>
      </c>
      <c r="K11" s="892">
        <v>45.6</v>
      </c>
      <c r="L11" s="890">
        <v>45.7</v>
      </c>
      <c r="M11" s="891" t="s">
        <v>625</v>
      </c>
      <c r="N11" s="892">
        <v>55.7</v>
      </c>
      <c r="O11" s="890">
        <v>55.800000000000004</v>
      </c>
      <c r="P11" s="891" t="s">
        <v>625</v>
      </c>
      <c r="Q11" s="892">
        <v>67.7</v>
      </c>
      <c r="R11" s="890">
        <v>67.800000000000011</v>
      </c>
      <c r="S11" s="891" t="s">
        <v>625</v>
      </c>
      <c r="T11" s="892">
        <v>76.5</v>
      </c>
      <c r="U11" s="890">
        <v>76.599999999999994</v>
      </c>
      <c r="V11" s="891" t="s">
        <v>625</v>
      </c>
      <c r="W11" s="892">
        <v>89.5</v>
      </c>
      <c r="X11" s="893">
        <v>89.600000000000009</v>
      </c>
      <c r="Y11" s="894" t="s">
        <v>625</v>
      </c>
      <c r="Z11" s="892">
        <v>99.3</v>
      </c>
      <c r="AA11" s="893">
        <v>99.4</v>
      </c>
      <c r="AB11" s="891" t="s">
        <v>625</v>
      </c>
      <c r="AC11" s="892">
        <v>116.3</v>
      </c>
      <c r="AD11" s="893">
        <v>116.39999999999999</v>
      </c>
      <c r="AE11" s="895" t="s">
        <v>625</v>
      </c>
      <c r="AF11" s="642"/>
      <c r="AH11" s="2241" t="s">
        <v>338</v>
      </c>
      <c r="AI11" s="888" t="s">
        <v>988</v>
      </c>
      <c r="AJ11" s="889">
        <v>95</v>
      </c>
      <c r="AK11" s="890" t="s">
        <v>625</v>
      </c>
      <c r="AL11" s="891">
        <v>15.7</v>
      </c>
      <c r="AM11" s="890">
        <v>15.8</v>
      </c>
      <c r="AN11" s="891" t="s">
        <v>625</v>
      </c>
      <c r="AO11" s="892">
        <v>23.799999999999997</v>
      </c>
      <c r="AP11" s="893">
        <v>23.9</v>
      </c>
      <c r="AQ11" s="891" t="s">
        <v>625</v>
      </c>
      <c r="AR11" s="892">
        <v>33.5</v>
      </c>
      <c r="AS11" s="890">
        <v>33.6</v>
      </c>
      <c r="AT11" s="891" t="s">
        <v>625</v>
      </c>
      <c r="AU11" s="892">
        <v>42.1</v>
      </c>
      <c r="AV11" s="890">
        <v>42.199999999999996</v>
      </c>
      <c r="AW11" s="891" t="s">
        <v>625</v>
      </c>
      <c r="AX11" s="892">
        <v>56.699999999999996</v>
      </c>
      <c r="AY11" s="890">
        <v>56.8</v>
      </c>
      <c r="AZ11" s="891" t="s">
        <v>625</v>
      </c>
      <c r="BA11" s="892">
        <v>66.600000000000009</v>
      </c>
      <c r="BB11" s="890">
        <v>66.7</v>
      </c>
      <c r="BC11" s="891" t="s">
        <v>625</v>
      </c>
      <c r="BD11" s="892">
        <v>80</v>
      </c>
      <c r="BE11" s="893">
        <v>80.100000000000009</v>
      </c>
      <c r="BF11" s="894" t="s">
        <v>625</v>
      </c>
      <c r="BG11" s="892">
        <v>100.69999999999999</v>
      </c>
      <c r="BH11" s="893">
        <v>100.79999999999998</v>
      </c>
      <c r="BI11" s="891" t="s">
        <v>625</v>
      </c>
      <c r="BJ11" s="892">
        <v>117.6</v>
      </c>
      <c r="BK11" s="893">
        <v>117.69999999999999</v>
      </c>
      <c r="BL11" s="895" t="s">
        <v>625</v>
      </c>
    </row>
    <row r="12" spans="1:64" s="753" customFormat="1" ht="24.75" customHeight="1" x14ac:dyDescent="0.2">
      <c r="A12" s="2247"/>
      <c r="B12" s="888" t="s">
        <v>1101</v>
      </c>
      <c r="C12" s="889">
        <v>564</v>
      </c>
      <c r="D12" s="890" t="s">
        <v>625</v>
      </c>
      <c r="E12" s="891">
        <v>68.600000000000009</v>
      </c>
      <c r="F12" s="890">
        <v>68.5</v>
      </c>
      <c r="G12" s="891" t="s">
        <v>625</v>
      </c>
      <c r="H12" s="892">
        <v>64.099999999999994</v>
      </c>
      <c r="I12" s="893">
        <v>64</v>
      </c>
      <c r="J12" s="891" t="s">
        <v>625</v>
      </c>
      <c r="K12" s="892">
        <v>61.3</v>
      </c>
      <c r="L12" s="890">
        <v>61.199999999999996</v>
      </c>
      <c r="M12" s="891" t="s">
        <v>625</v>
      </c>
      <c r="N12" s="892">
        <v>58.699999999999996</v>
      </c>
      <c r="O12" s="890">
        <v>58.599999999999994</v>
      </c>
      <c r="P12" s="891" t="s">
        <v>625</v>
      </c>
      <c r="Q12" s="892">
        <v>56.899999999999991</v>
      </c>
      <c r="R12" s="890">
        <v>56.8</v>
      </c>
      <c r="S12" s="891" t="s">
        <v>625</v>
      </c>
      <c r="T12" s="892">
        <v>53.900000000000006</v>
      </c>
      <c r="U12" s="890">
        <v>53.800000000000004</v>
      </c>
      <c r="V12" s="891" t="s">
        <v>625</v>
      </c>
      <c r="W12" s="892">
        <v>51.6</v>
      </c>
      <c r="X12" s="893">
        <v>51.5</v>
      </c>
      <c r="Y12" s="894" t="s">
        <v>625</v>
      </c>
      <c r="Z12" s="892">
        <v>48</v>
      </c>
      <c r="AA12" s="893">
        <v>47.9</v>
      </c>
      <c r="AB12" s="891" t="s">
        <v>625</v>
      </c>
      <c r="AC12" s="892">
        <v>43.8</v>
      </c>
      <c r="AD12" s="893">
        <v>43.7</v>
      </c>
      <c r="AE12" s="895" t="s">
        <v>625</v>
      </c>
      <c r="AH12" s="2242"/>
      <c r="AI12" s="888" t="s">
        <v>989</v>
      </c>
      <c r="AJ12" s="889">
        <v>95</v>
      </c>
      <c r="AK12" s="890" t="s">
        <v>625</v>
      </c>
      <c r="AL12" s="891">
        <v>70.599999999999994</v>
      </c>
      <c r="AM12" s="890">
        <v>70.5</v>
      </c>
      <c r="AN12" s="891" t="s">
        <v>625</v>
      </c>
      <c r="AO12" s="892">
        <v>66.600000000000009</v>
      </c>
      <c r="AP12" s="893">
        <v>66.5</v>
      </c>
      <c r="AQ12" s="891" t="s">
        <v>625</v>
      </c>
      <c r="AR12" s="892">
        <v>64</v>
      </c>
      <c r="AS12" s="890">
        <v>63.9</v>
      </c>
      <c r="AT12" s="891" t="s">
        <v>625</v>
      </c>
      <c r="AU12" s="892">
        <v>61.5</v>
      </c>
      <c r="AV12" s="890">
        <v>61.4</v>
      </c>
      <c r="AW12" s="891" t="s">
        <v>625</v>
      </c>
      <c r="AX12" s="892">
        <v>58.599999999999994</v>
      </c>
      <c r="AY12" s="890">
        <v>58.5</v>
      </c>
      <c r="AZ12" s="891" t="s">
        <v>625</v>
      </c>
      <c r="BA12" s="892">
        <v>55.2</v>
      </c>
      <c r="BB12" s="890">
        <v>55.1</v>
      </c>
      <c r="BC12" s="891" t="s">
        <v>625</v>
      </c>
      <c r="BD12" s="892">
        <v>53.400000000000006</v>
      </c>
      <c r="BE12" s="893">
        <v>53.300000000000004</v>
      </c>
      <c r="BF12" s="894" t="s">
        <v>625</v>
      </c>
      <c r="BG12" s="892">
        <v>48.9</v>
      </c>
      <c r="BH12" s="893">
        <v>48.8</v>
      </c>
      <c r="BI12" s="891" t="s">
        <v>625</v>
      </c>
      <c r="BJ12" s="892">
        <v>41.4</v>
      </c>
      <c r="BK12" s="893">
        <v>41.3</v>
      </c>
      <c r="BL12" s="895" t="s">
        <v>625</v>
      </c>
    </row>
    <row r="13" spans="1:64" s="753" customFormat="1" ht="24.75" customHeight="1" x14ac:dyDescent="0.2">
      <c r="A13" s="954" t="s">
        <v>349</v>
      </c>
      <c r="B13" s="955" t="s">
        <v>1102</v>
      </c>
      <c r="C13" s="898">
        <v>564</v>
      </c>
      <c r="D13" s="899" t="s">
        <v>625</v>
      </c>
      <c r="E13" s="956">
        <v>111.60000000000001</v>
      </c>
      <c r="F13" s="899">
        <v>111.7</v>
      </c>
      <c r="G13" s="956" t="s">
        <v>625</v>
      </c>
      <c r="H13" s="957">
        <v>153.29999999999998</v>
      </c>
      <c r="I13" s="958">
        <v>153.39999999999998</v>
      </c>
      <c r="J13" s="956" t="s">
        <v>625</v>
      </c>
      <c r="K13" s="957">
        <v>200</v>
      </c>
      <c r="L13" s="899">
        <v>200.1</v>
      </c>
      <c r="M13" s="956" t="s">
        <v>625</v>
      </c>
      <c r="N13" s="957">
        <v>238</v>
      </c>
      <c r="O13" s="899">
        <v>238.09999999999997</v>
      </c>
      <c r="P13" s="956" t="s">
        <v>625</v>
      </c>
      <c r="Q13" s="957">
        <v>275.5</v>
      </c>
      <c r="R13" s="899">
        <v>275.59999999999997</v>
      </c>
      <c r="S13" s="956" t="s">
        <v>625</v>
      </c>
      <c r="T13" s="957">
        <v>324.3</v>
      </c>
      <c r="U13" s="899">
        <v>324.39999999999998</v>
      </c>
      <c r="V13" s="956" t="s">
        <v>625</v>
      </c>
      <c r="W13" s="957">
        <v>388.4</v>
      </c>
      <c r="X13" s="958">
        <v>388.5</v>
      </c>
      <c r="Y13" s="959" t="s">
        <v>625</v>
      </c>
      <c r="Z13" s="957">
        <v>476.70000000000005</v>
      </c>
      <c r="AA13" s="958">
        <v>476.80000000000007</v>
      </c>
      <c r="AB13" s="956" t="s">
        <v>625</v>
      </c>
      <c r="AC13" s="957">
        <v>661.59999999999991</v>
      </c>
      <c r="AD13" s="958">
        <v>661.7</v>
      </c>
      <c r="AE13" s="900" t="s">
        <v>625</v>
      </c>
      <c r="AH13" s="954" t="s">
        <v>1075</v>
      </c>
      <c r="AI13" s="897" t="s">
        <v>991</v>
      </c>
      <c r="AJ13" s="898">
        <v>95</v>
      </c>
      <c r="AK13" s="899" t="s">
        <v>625</v>
      </c>
      <c r="AL13" s="956">
        <v>122.30000000000001</v>
      </c>
      <c r="AM13" s="899">
        <v>122.39999999999999</v>
      </c>
      <c r="AN13" s="956" t="s">
        <v>625</v>
      </c>
      <c r="AO13" s="957">
        <v>156</v>
      </c>
      <c r="AP13" s="958">
        <v>156.1</v>
      </c>
      <c r="AQ13" s="956" t="s">
        <v>625</v>
      </c>
      <c r="AR13" s="957">
        <v>211.7</v>
      </c>
      <c r="AS13" s="899">
        <v>211.79999999999998</v>
      </c>
      <c r="AT13" s="956" t="s">
        <v>625</v>
      </c>
      <c r="AU13" s="957">
        <v>239.29999999999998</v>
      </c>
      <c r="AV13" s="899">
        <v>239.39999999999998</v>
      </c>
      <c r="AW13" s="956" t="s">
        <v>625</v>
      </c>
      <c r="AX13" s="957">
        <v>325.59999999999997</v>
      </c>
      <c r="AY13" s="899">
        <v>325.7</v>
      </c>
      <c r="AZ13" s="956" t="s">
        <v>625</v>
      </c>
      <c r="BA13" s="957">
        <v>378.3</v>
      </c>
      <c r="BB13" s="899">
        <v>378.4</v>
      </c>
      <c r="BC13" s="956" t="s">
        <v>625</v>
      </c>
      <c r="BD13" s="957">
        <v>532.20000000000005</v>
      </c>
      <c r="BE13" s="958">
        <v>532.30000000000007</v>
      </c>
      <c r="BF13" s="959" t="s">
        <v>625</v>
      </c>
      <c r="BG13" s="957">
        <v>651.19999999999993</v>
      </c>
      <c r="BH13" s="958">
        <v>651.29999999999995</v>
      </c>
      <c r="BI13" s="956" t="s">
        <v>625</v>
      </c>
      <c r="BJ13" s="960">
        <v>904.1</v>
      </c>
      <c r="BK13" s="961">
        <v>904.19999999999993</v>
      </c>
      <c r="BL13" s="963" t="s">
        <v>625</v>
      </c>
    </row>
    <row r="14" spans="1:64" ht="24.75" customHeight="1" x14ac:dyDescent="0.2">
      <c r="A14" s="901"/>
      <c r="B14" s="737"/>
      <c r="C14" s="902"/>
      <c r="D14" s="903"/>
      <c r="E14" s="903"/>
      <c r="F14" s="903"/>
      <c r="G14" s="903"/>
      <c r="H14" s="903"/>
      <c r="I14" s="903"/>
      <c r="J14" s="903"/>
      <c r="K14" s="903"/>
      <c r="L14" s="903"/>
      <c r="M14" s="903"/>
      <c r="N14" s="903"/>
      <c r="O14" s="903"/>
      <c r="P14" s="903"/>
      <c r="Q14" s="903"/>
      <c r="R14" s="903"/>
      <c r="S14" s="903"/>
      <c r="T14" s="903"/>
      <c r="U14" s="903"/>
      <c r="V14" s="903"/>
      <c r="W14" s="903"/>
      <c r="X14" s="903"/>
      <c r="Y14" s="904"/>
      <c r="Z14" s="903"/>
      <c r="AA14" s="905"/>
      <c r="AB14" s="903"/>
      <c r="AC14" s="903"/>
      <c r="AD14" s="905"/>
      <c r="AE14" s="905"/>
      <c r="AH14" s="901"/>
      <c r="AI14" s="737"/>
      <c r="AJ14" s="902"/>
      <c r="AK14" s="937"/>
      <c r="AL14" s="907"/>
      <c r="AM14" s="907"/>
      <c r="AN14" s="929"/>
      <c r="AO14" s="907"/>
      <c r="AP14" s="929"/>
      <c r="AQ14" s="929"/>
      <c r="AR14" s="907"/>
      <c r="AS14" s="929"/>
      <c r="AT14" s="929"/>
      <c r="AU14" s="929"/>
      <c r="AV14" s="938"/>
      <c r="AW14" s="929"/>
      <c r="AX14" s="929"/>
      <c r="AY14" s="929"/>
      <c r="AZ14" s="929"/>
      <c r="BA14" s="938"/>
      <c r="BB14" s="929"/>
      <c r="BC14" s="929"/>
      <c r="BD14" s="929"/>
      <c r="BE14" s="938"/>
      <c r="BF14" s="740"/>
      <c r="BG14" s="929"/>
      <c r="BH14" s="929"/>
      <c r="BI14" s="929"/>
      <c r="BJ14" s="929"/>
      <c r="BK14" s="962"/>
      <c r="BL14" s="964"/>
    </row>
    <row r="15" spans="1:64" s="877" customFormat="1" ht="24.75" customHeight="1" x14ac:dyDescent="0.2">
      <c r="A15" s="906"/>
      <c r="B15" s="757" t="s">
        <v>992</v>
      </c>
      <c r="C15" s="902"/>
      <c r="D15" s="902"/>
      <c r="E15" s="907"/>
      <c r="F15" s="907"/>
      <c r="G15" s="902"/>
      <c r="H15" s="907"/>
      <c r="I15" s="902"/>
      <c r="J15" s="902"/>
      <c r="K15" s="907"/>
      <c r="L15" s="902"/>
      <c r="M15" s="902"/>
      <c r="N15" s="902"/>
      <c r="O15" s="902"/>
      <c r="P15" s="902"/>
      <c r="Q15" s="902"/>
      <c r="R15" s="902"/>
      <c r="S15" s="902"/>
      <c r="T15" s="902"/>
      <c r="U15" s="902"/>
      <c r="V15" s="902"/>
      <c r="W15" s="902"/>
      <c r="X15" s="902"/>
      <c r="Y15" s="908"/>
      <c r="Z15" s="902"/>
      <c r="AA15" s="902"/>
      <c r="AB15" s="902"/>
      <c r="AC15" s="902"/>
      <c r="AD15" s="902"/>
      <c r="AE15" s="902"/>
      <c r="AH15" s="906"/>
      <c r="AI15" s="757" t="s">
        <v>1013</v>
      </c>
      <c r="AJ15" s="902"/>
      <c r="AK15" s="902"/>
      <c r="AL15" s="907"/>
      <c r="AM15" s="907"/>
      <c r="AN15" s="902"/>
      <c r="AO15" s="907"/>
      <c r="AP15" s="902"/>
      <c r="AQ15" s="902"/>
      <c r="AR15" s="907"/>
      <c r="AS15" s="902"/>
      <c r="AT15" s="902"/>
      <c r="AU15" s="902"/>
      <c r="AV15" s="902"/>
      <c r="AW15" s="902"/>
      <c r="AX15" s="902"/>
      <c r="AY15" s="902"/>
      <c r="AZ15" s="902"/>
      <c r="BA15" s="902"/>
      <c r="BB15" s="902"/>
      <c r="BC15" s="902"/>
      <c r="BD15" s="902"/>
      <c r="BE15" s="902"/>
      <c r="BF15" s="908"/>
      <c r="BG15" s="902"/>
      <c r="BH15" s="902"/>
      <c r="BI15" s="902"/>
      <c r="BJ15" s="902"/>
      <c r="BK15" s="902"/>
      <c r="BL15" s="902"/>
    </row>
    <row r="16" spans="1:64" s="753" customFormat="1" ht="24.75" customHeight="1" x14ac:dyDescent="0.2">
      <c r="A16" s="2243" t="s">
        <v>977</v>
      </c>
      <c r="B16" s="2244"/>
      <c r="C16" s="876" t="s">
        <v>978</v>
      </c>
      <c r="D16" s="2239" t="s">
        <v>1235</v>
      </c>
      <c r="E16" s="2245"/>
      <c r="F16" s="2239" t="s">
        <v>1236</v>
      </c>
      <c r="G16" s="2245"/>
      <c r="H16" s="2245"/>
      <c r="I16" s="2239" t="s">
        <v>1237</v>
      </c>
      <c r="J16" s="2245"/>
      <c r="K16" s="2245"/>
      <c r="L16" s="2239" t="s">
        <v>1238</v>
      </c>
      <c r="M16" s="2245"/>
      <c r="N16" s="2245"/>
      <c r="O16" s="2239" t="s">
        <v>1239</v>
      </c>
      <c r="P16" s="2245"/>
      <c r="Q16" s="2245"/>
      <c r="R16" s="2239" t="s">
        <v>1240</v>
      </c>
      <c r="S16" s="2245"/>
      <c r="T16" s="2245"/>
      <c r="U16" s="2239" t="s">
        <v>1241</v>
      </c>
      <c r="V16" s="2245"/>
      <c r="W16" s="2245"/>
      <c r="X16" s="2239" t="s">
        <v>1242</v>
      </c>
      <c r="Y16" s="2245"/>
      <c r="Z16" s="2245"/>
      <c r="AA16" s="2239" t="s">
        <v>1243</v>
      </c>
      <c r="AB16" s="2245"/>
      <c r="AC16" s="2245"/>
      <c r="AD16" s="2239" t="s">
        <v>1244</v>
      </c>
      <c r="AE16" s="2240"/>
      <c r="AH16" s="2243" t="s">
        <v>977</v>
      </c>
      <c r="AI16" s="2244"/>
      <c r="AJ16" s="946" t="s">
        <v>978</v>
      </c>
      <c r="AK16" s="2239" t="s">
        <v>1235</v>
      </c>
      <c r="AL16" s="2245"/>
      <c r="AM16" s="2239" t="s">
        <v>1236</v>
      </c>
      <c r="AN16" s="2245"/>
      <c r="AO16" s="2245"/>
      <c r="AP16" s="2239" t="s">
        <v>1237</v>
      </c>
      <c r="AQ16" s="2245"/>
      <c r="AR16" s="2245"/>
      <c r="AS16" s="2239" t="s">
        <v>1238</v>
      </c>
      <c r="AT16" s="2245"/>
      <c r="AU16" s="2245"/>
      <c r="AV16" s="2239" t="s">
        <v>1239</v>
      </c>
      <c r="AW16" s="2245"/>
      <c r="AX16" s="2245"/>
      <c r="AY16" s="2239" t="s">
        <v>1240</v>
      </c>
      <c r="AZ16" s="2245"/>
      <c r="BA16" s="2245"/>
      <c r="BB16" s="2239" t="s">
        <v>1241</v>
      </c>
      <c r="BC16" s="2245"/>
      <c r="BD16" s="2245"/>
      <c r="BE16" s="2239" t="s">
        <v>1242</v>
      </c>
      <c r="BF16" s="2245"/>
      <c r="BG16" s="2245"/>
      <c r="BH16" s="2239" t="s">
        <v>1243</v>
      </c>
      <c r="BI16" s="2245"/>
      <c r="BJ16" s="2245"/>
      <c r="BK16" s="2239" t="s">
        <v>1244</v>
      </c>
      <c r="BL16" s="2240"/>
    </row>
    <row r="17" spans="1:64" ht="24.75" customHeight="1" x14ac:dyDescent="0.2">
      <c r="A17" s="878" t="s">
        <v>979</v>
      </c>
      <c r="B17" s="879" t="s">
        <v>980</v>
      </c>
      <c r="C17" s="880">
        <v>612</v>
      </c>
      <c r="D17" s="881" t="s">
        <v>625</v>
      </c>
      <c r="E17" s="882">
        <v>-22.900000000000002</v>
      </c>
      <c r="F17" s="881">
        <v>-22.8</v>
      </c>
      <c r="G17" s="882" t="s">
        <v>625</v>
      </c>
      <c r="H17" s="883">
        <v>-10.199999999999999</v>
      </c>
      <c r="I17" s="884">
        <v>-10.1</v>
      </c>
      <c r="J17" s="882" t="s">
        <v>625</v>
      </c>
      <c r="K17" s="883">
        <v>-3.6999999999999997</v>
      </c>
      <c r="L17" s="881">
        <v>-3.5999999999999996</v>
      </c>
      <c r="M17" s="882" t="s">
        <v>625</v>
      </c>
      <c r="N17" s="883">
        <v>1.3</v>
      </c>
      <c r="O17" s="881">
        <v>1.4</v>
      </c>
      <c r="P17" s="882" t="s">
        <v>625</v>
      </c>
      <c r="Q17" s="883">
        <v>4.2</v>
      </c>
      <c r="R17" s="881">
        <v>4.3000000000000007</v>
      </c>
      <c r="S17" s="882" t="s">
        <v>625</v>
      </c>
      <c r="T17" s="883">
        <v>6.8000000000000007</v>
      </c>
      <c r="U17" s="881">
        <v>6.9</v>
      </c>
      <c r="V17" s="882" t="s">
        <v>625</v>
      </c>
      <c r="W17" s="883">
        <v>9.7000000000000011</v>
      </c>
      <c r="X17" s="884">
        <v>9.8000000000000007</v>
      </c>
      <c r="Y17" s="885" t="s">
        <v>625</v>
      </c>
      <c r="Z17" s="883">
        <v>13</v>
      </c>
      <c r="AA17" s="881">
        <v>13.100000000000001</v>
      </c>
      <c r="AB17" s="882" t="s">
        <v>625</v>
      </c>
      <c r="AC17" s="883">
        <v>16.900000000000002</v>
      </c>
      <c r="AD17" s="884">
        <v>17</v>
      </c>
      <c r="AE17" s="886" t="s">
        <v>625</v>
      </c>
      <c r="AH17" s="878" t="s">
        <v>336</v>
      </c>
      <c r="AI17" s="879" t="s">
        <v>980</v>
      </c>
      <c r="AJ17" s="880">
        <v>286</v>
      </c>
      <c r="AK17" s="881" t="s">
        <v>625</v>
      </c>
      <c r="AL17" s="882">
        <v>-69.3</v>
      </c>
      <c r="AM17" s="881">
        <v>-69.199999999999989</v>
      </c>
      <c r="AN17" s="882" t="s">
        <v>625</v>
      </c>
      <c r="AO17" s="883">
        <v>-44.4</v>
      </c>
      <c r="AP17" s="884">
        <v>-44.3</v>
      </c>
      <c r="AQ17" s="882" t="s">
        <v>625</v>
      </c>
      <c r="AR17" s="883">
        <v>-31.4</v>
      </c>
      <c r="AS17" s="881">
        <v>-31.3</v>
      </c>
      <c r="AT17" s="882" t="s">
        <v>625</v>
      </c>
      <c r="AU17" s="883">
        <v>-24</v>
      </c>
      <c r="AV17" s="881">
        <v>-23.9</v>
      </c>
      <c r="AW17" s="882" t="s">
        <v>625</v>
      </c>
      <c r="AX17" s="883">
        <v>-17.599999999999998</v>
      </c>
      <c r="AY17" s="881">
        <v>-17.5</v>
      </c>
      <c r="AZ17" s="882" t="s">
        <v>625</v>
      </c>
      <c r="BA17" s="883">
        <v>-13.4</v>
      </c>
      <c r="BB17" s="881">
        <v>-13.3</v>
      </c>
      <c r="BC17" s="882" t="s">
        <v>625</v>
      </c>
      <c r="BD17" s="883">
        <v>-5.8999999999999995</v>
      </c>
      <c r="BE17" s="884">
        <v>-5.8</v>
      </c>
      <c r="BF17" s="885" t="s">
        <v>625</v>
      </c>
      <c r="BG17" s="883">
        <v>-0.1</v>
      </c>
      <c r="BH17" s="881">
        <v>0</v>
      </c>
      <c r="BI17" s="882" t="s">
        <v>625</v>
      </c>
      <c r="BJ17" s="883">
        <v>8.3000000000000007</v>
      </c>
      <c r="BK17" s="884">
        <v>8.4</v>
      </c>
      <c r="BL17" s="886" t="s">
        <v>625</v>
      </c>
    </row>
    <row r="18" spans="1:64" ht="24.75" customHeight="1" x14ac:dyDescent="0.2">
      <c r="A18" s="887" t="s">
        <v>981</v>
      </c>
      <c r="B18" s="888" t="s">
        <v>982</v>
      </c>
      <c r="C18" s="889">
        <v>612</v>
      </c>
      <c r="D18" s="890" t="s">
        <v>625</v>
      </c>
      <c r="E18" s="891">
        <v>69.399999999999991</v>
      </c>
      <c r="F18" s="890">
        <v>69.3</v>
      </c>
      <c r="G18" s="891" t="s">
        <v>625</v>
      </c>
      <c r="H18" s="892">
        <v>61.4</v>
      </c>
      <c r="I18" s="893">
        <v>61.3</v>
      </c>
      <c r="J18" s="891" t="s">
        <v>625</v>
      </c>
      <c r="K18" s="892">
        <v>55.900000000000006</v>
      </c>
      <c r="L18" s="890">
        <v>55.800000000000004</v>
      </c>
      <c r="M18" s="891" t="s">
        <v>625</v>
      </c>
      <c r="N18" s="892">
        <v>52.900000000000006</v>
      </c>
      <c r="O18" s="890">
        <v>52.800000000000004</v>
      </c>
      <c r="P18" s="891" t="s">
        <v>625</v>
      </c>
      <c r="Q18" s="892">
        <v>50.8</v>
      </c>
      <c r="R18" s="890">
        <v>50.7</v>
      </c>
      <c r="S18" s="891" t="s">
        <v>625</v>
      </c>
      <c r="T18" s="892">
        <v>48</v>
      </c>
      <c r="U18" s="890">
        <v>47.9</v>
      </c>
      <c r="V18" s="891" t="s">
        <v>625</v>
      </c>
      <c r="W18" s="892">
        <v>45.7</v>
      </c>
      <c r="X18" s="893">
        <v>45.6</v>
      </c>
      <c r="Y18" s="894" t="s">
        <v>625</v>
      </c>
      <c r="Z18" s="892">
        <v>43</v>
      </c>
      <c r="AA18" s="893">
        <v>42.9</v>
      </c>
      <c r="AB18" s="891" t="s">
        <v>625</v>
      </c>
      <c r="AC18" s="892">
        <v>39.5</v>
      </c>
      <c r="AD18" s="893">
        <v>39.4</v>
      </c>
      <c r="AE18" s="895" t="s">
        <v>625</v>
      </c>
      <c r="AH18" s="948" t="s">
        <v>340</v>
      </c>
      <c r="AI18" s="888" t="s">
        <v>982</v>
      </c>
      <c r="AJ18" s="889">
        <v>286</v>
      </c>
      <c r="AK18" s="890" t="s">
        <v>625</v>
      </c>
      <c r="AL18" s="891">
        <v>96.2</v>
      </c>
      <c r="AM18" s="890">
        <v>96.1</v>
      </c>
      <c r="AN18" s="891" t="s">
        <v>625</v>
      </c>
      <c r="AO18" s="892">
        <v>81.2</v>
      </c>
      <c r="AP18" s="893">
        <v>81.100000000000009</v>
      </c>
      <c r="AQ18" s="891" t="s">
        <v>625</v>
      </c>
      <c r="AR18" s="892">
        <v>75</v>
      </c>
      <c r="AS18" s="890">
        <v>74.900000000000006</v>
      </c>
      <c r="AT18" s="891" t="s">
        <v>625</v>
      </c>
      <c r="AU18" s="892">
        <v>71.099999999999994</v>
      </c>
      <c r="AV18" s="890">
        <v>71</v>
      </c>
      <c r="AW18" s="891" t="s">
        <v>625</v>
      </c>
      <c r="AX18" s="892">
        <v>67.5</v>
      </c>
      <c r="AY18" s="890">
        <v>67.400000000000006</v>
      </c>
      <c r="AZ18" s="891" t="s">
        <v>625</v>
      </c>
      <c r="BA18" s="892">
        <v>63.800000000000004</v>
      </c>
      <c r="BB18" s="890">
        <v>63.7</v>
      </c>
      <c r="BC18" s="891" t="s">
        <v>625</v>
      </c>
      <c r="BD18" s="892">
        <v>59.3</v>
      </c>
      <c r="BE18" s="893">
        <v>59.199999999999996</v>
      </c>
      <c r="BF18" s="894" t="s">
        <v>625</v>
      </c>
      <c r="BG18" s="892">
        <v>54</v>
      </c>
      <c r="BH18" s="893">
        <v>53.900000000000006</v>
      </c>
      <c r="BI18" s="891" t="s">
        <v>625</v>
      </c>
      <c r="BJ18" s="892">
        <v>48.6</v>
      </c>
      <c r="BK18" s="893">
        <v>48.5</v>
      </c>
      <c r="BL18" s="895" t="s">
        <v>625</v>
      </c>
    </row>
    <row r="19" spans="1:64" ht="24.75" customHeight="1" x14ac:dyDescent="0.2">
      <c r="A19" s="887" t="s">
        <v>983</v>
      </c>
      <c r="B19" s="888" t="s">
        <v>354</v>
      </c>
      <c r="C19" s="889">
        <v>600</v>
      </c>
      <c r="D19" s="890" t="s">
        <v>625</v>
      </c>
      <c r="E19" s="909">
        <v>1</v>
      </c>
      <c r="F19" s="910">
        <v>1.01</v>
      </c>
      <c r="G19" s="909" t="s">
        <v>625</v>
      </c>
      <c r="H19" s="911">
        <v>1.34</v>
      </c>
      <c r="I19" s="912">
        <v>1.35</v>
      </c>
      <c r="J19" s="909" t="s">
        <v>625</v>
      </c>
      <c r="K19" s="911">
        <v>1.64</v>
      </c>
      <c r="L19" s="910">
        <v>1.65</v>
      </c>
      <c r="M19" s="909" t="s">
        <v>625</v>
      </c>
      <c r="N19" s="911">
        <v>1.93</v>
      </c>
      <c r="O19" s="910">
        <v>1.94</v>
      </c>
      <c r="P19" s="909" t="s">
        <v>625</v>
      </c>
      <c r="Q19" s="911">
        <v>2.39</v>
      </c>
      <c r="R19" s="910">
        <v>2.4</v>
      </c>
      <c r="S19" s="909" t="s">
        <v>625</v>
      </c>
      <c r="T19" s="911">
        <v>2.93</v>
      </c>
      <c r="U19" s="910">
        <v>2.94</v>
      </c>
      <c r="V19" s="909" t="s">
        <v>625</v>
      </c>
      <c r="W19" s="911">
        <v>4.1100000000000003</v>
      </c>
      <c r="X19" s="912">
        <v>4.12</v>
      </c>
      <c r="Y19" s="913" t="s">
        <v>625</v>
      </c>
      <c r="Z19" s="911">
        <v>6.16</v>
      </c>
      <c r="AA19" s="912">
        <v>6.17</v>
      </c>
      <c r="AB19" s="909" t="s">
        <v>625</v>
      </c>
      <c r="AC19" s="911">
        <v>9.52</v>
      </c>
      <c r="AD19" s="912">
        <v>9.5299999999999994</v>
      </c>
      <c r="AE19" s="914" t="s">
        <v>625</v>
      </c>
      <c r="AH19" s="948" t="s">
        <v>983</v>
      </c>
      <c r="AI19" s="888" t="s">
        <v>354</v>
      </c>
      <c r="AJ19" s="889">
        <v>280</v>
      </c>
      <c r="AK19" s="910" t="s">
        <v>625</v>
      </c>
      <c r="AL19" s="909">
        <v>0.55000000000000004</v>
      </c>
      <c r="AM19" s="910">
        <v>0.56000000000000005</v>
      </c>
      <c r="AN19" s="909" t="s">
        <v>625</v>
      </c>
      <c r="AO19" s="911">
        <v>0.64</v>
      </c>
      <c r="AP19" s="912">
        <v>0.65</v>
      </c>
      <c r="AQ19" s="909" t="s">
        <v>625</v>
      </c>
      <c r="AR19" s="911">
        <v>0.71</v>
      </c>
      <c r="AS19" s="910">
        <v>0.72</v>
      </c>
      <c r="AT19" s="909" t="s">
        <v>625</v>
      </c>
      <c r="AU19" s="911">
        <v>0.76</v>
      </c>
      <c r="AV19" s="910">
        <v>0.77</v>
      </c>
      <c r="AW19" s="909" t="s">
        <v>625</v>
      </c>
      <c r="AX19" s="911">
        <v>0.81</v>
      </c>
      <c r="AY19" s="910">
        <v>0.82000000000000006</v>
      </c>
      <c r="AZ19" s="909" t="s">
        <v>625</v>
      </c>
      <c r="BA19" s="911">
        <v>0.9</v>
      </c>
      <c r="BB19" s="910">
        <v>0.91</v>
      </c>
      <c r="BC19" s="909" t="s">
        <v>625</v>
      </c>
      <c r="BD19" s="911">
        <v>0.99</v>
      </c>
      <c r="BE19" s="912">
        <v>1</v>
      </c>
      <c r="BF19" s="913" t="s">
        <v>625</v>
      </c>
      <c r="BG19" s="911">
        <v>1.0900000000000001</v>
      </c>
      <c r="BH19" s="912">
        <v>1.1000000000000001</v>
      </c>
      <c r="BI19" s="909" t="s">
        <v>625</v>
      </c>
      <c r="BJ19" s="911">
        <v>1.34</v>
      </c>
      <c r="BK19" s="912">
        <v>1.35</v>
      </c>
      <c r="BL19" s="914" t="s">
        <v>625</v>
      </c>
    </row>
    <row r="20" spans="1:64" ht="24.75" customHeight="1" x14ac:dyDescent="0.2">
      <c r="A20" s="887" t="s">
        <v>985</v>
      </c>
      <c r="B20" s="888" t="s">
        <v>993</v>
      </c>
      <c r="C20" s="889">
        <v>600</v>
      </c>
      <c r="D20" s="890" t="s">
        <v>625</v>
      </c>
      <c r="E20" s="891">
        <v>97.8</v>
      </c>
      <c r="F20" s="890">
        <v>97.7</v>
      </c>
      <c r="G20" s="891" t="s">
        <v>625</v>
      </c>
      <c r="H20" s="892">
        <v>94.899999999999991</v>
      </c>
      <c r="I20" s="893">
        <v>94.8</v>
      </c>
      <c r="J20" s="891" t="s">
        <v>625</v>
      </c>
      <c r="K20" s="892">
        <v>90.100000000000009</v>
      </c>
      <c r="L20" s="890">
        <v>90</v>
      </c>
      <c r="M20" s="891" t="s">
        <v>625</v>
      </c>
      <c r="N20" s="892">
        <v>86.1</v>
      </c>
      <c r="O20" s="890">
        <v>86</v>
      </c>
      <c r="P20" s="891" t="s">
        <v>625</v>
      </c>
      <c r="Q20" s="892">
        <v>78.3</v>
      </c>
      <c r="R20" s="890">
        <v>78.2</v>
      </c>
      <c r="S20" s="891" t="s">
        <v>625</v>
      </c>
      <c r="T20" s="892">
        <v>69.699999999999989</v>
      </c>
      <c r="U20" s="890">
        <v>69.599999999999994</v>
      </c>
      <c r="V20" s="891" t="s">
        <v>625</v>
      </c>
      <c r="W20" s="892">
        <v>59.599999999999994</v>
      </c>
      <c r="X20" s="893">
        <v>59.5</v>
      </c>
      <c r="Y20" s="894" t="s">
        <v>625</v>
      </c>
      <c r="Z20" s="892">
        <v>49.6</v>
      </c>
      <c r="AA20" s="893">
        <v>49.5</v>
      </c>
      <c r="AB20" s="891" t="s">
        <v>625</v>
      </c>
      <c r="AC20" s="892">
        <v>35.299999999999997</v>
      </c>
      <c r="AD20" s="893">
        <v>35.199999999999996</v>
      </c>
      <c r="AE20" s="895" t="s">
        <v>625</v>
      </c>
      <c r="AH20" s="948" t="s">
        <v>337</v>
      </c>
      <c r="AI20" s="888" t="s">
        <v>993</v>
      </c>
      <c r="AJ20" s="889">
        <v>280</v>
      </c>
      <c r="AK20" s="890" t="s">
        <v>625</v>
      </c>
      <c r="AL20" s="891">
        <v>100</v>
      </c>
      <c r="AM20" s="890">
        <v>100</v>
      </c>
      <c r="AN20" s="891" t="s">
        <v>625</v>
      </c>
      <c r="AO20" s="892">
        <v>100</v>
      </c>
      <c r="AP20" s="893">
        <v>99.9</v>
      </c>
      <c r="AQ20" s="891" t="s">
        <v>625</v>
      </c>
      <c r="AR20" s="892">
        <v>100</v>
      </c>
      <c r="AS20" s="890">
        <v>99.9</v>
      </c>
      <c r="AT20" s="891" t="s">
        <v>625</v>
      </c>
      <c r="AU20" s="892">
        <v>99.5</v>
      </c>
      <c r="AV20" s="890">
        <v>99.4</v>
      </c>
      <c r="AW20" s="891" t="s">
        <v>625</v>
      </c>
      <c r="AX20" s="892">
        <v>98.9</v>
      </c>
      <c r="AY20" s="890">
        <v>98.8</v>
      </c>
      <c r="AZ20" s="891" t="s">
        <v>625</v>
      </c>
      <c r="BA20" s="892">
        <v>98.1</v>
      </c>
      <c r="BB20" s="890">
        <v>98</v>
      </c>
      <c r="BC20" s="891" t="s">
        <v>625</v>
      </c>
      <c r="BD20" s="892">
        <v>96.6</v>
      </c>
      <c r="BE20" s="893">
        <v>96.5</v>
      </c>
      <c r="BF20" s="894" t="s">
        <v>625</v>
      </c>
      <c r="BG20" s="892">
        <v>94.3</v>
      </c>
      <c r="BH20" s="893">
        <v>94.199999999999989</v>
      </c>
      <c r="BI20" s="891" t="s">
        <v>625</v>
      </c>
      <c r="BJ20" s="892">
        <v>88.8</v>
      </c>
      <c r="BK20" s="893">
        <v>88.7</v>
      </c>
      <c r="BL20" s="895" t="s">
        <v>625</v>
      </c>
    </row>
    <row r="21" spans="1:64" ht="24.75" customHeight="1" x14ac:dyDescent="0.2">
      <c r="A21" s="887" t="s">
        <v>987</v>
      </c>
      <c r="B21" s="888" t="s">
        <v>355</v>
      </c>
      <c r="C21" s="889">
        <v>600</v>
      </c>
      <c r="D21" s="890" t="s">
        <v>625</v>
      </c>
      <c r="E21" s="891">
        <v>27.6</v>
      </c>
      <c r="F21" s="890">
        <v>27.700000000000003</v>
      </c>
      <c r="G21" s="891" t="s">
        <v>625</v>
      </c>
      <c r="H21" s="892">
        <v>34.799999999999997</v>
      </c>
      <c r="I21" s="893">
        <v>34.9</v>
      </c>
      <c r="J21" s="891" t="s">
        <v>625</v>
      </c>
      <c r="K21" s="892">
        <v>41.199999999999996</v>
      </c>
      <c r="L21" s="890">
        <v>41.3</v>
      </c>
      <c r="M21" s="891" t="s">
        <v>625</v>
      </c>
      <c r="N21" s="892">
        <v>47.3</v>
      </c>
      <c r="O21" s="890">
        <v>47.4</v>
      </c>
      <c r="P21" s="891" t="s">
        <v>625</v>
      </c>
      <c r="Q21" s="892">
        <v>53.7</v>
      </c>
      <c r="R21" s="890">
        <v>53.800000000000004</v>
      </c>
      <c r="S21" s="891" t="s">
        <v>625</v>
      </c>
      <c r="T21" s="892">
        <v>59.199999999999996</v>
      </c>
      <c r="U21" s="890">
        <v>59.3</v>
      </c>
      <c r="V21" s="891" t="s">
        <v>625</v>
      </c>
      <c r="W21" s="892">
        <v>66.600000000000009</v>
      </c>
      <c r="X21" s="893">
        <v>66.7</v>
      </c>
      <c r="Y21" s="894" t="s">
        <v>625</v>
      </c>
      <c r="Z21" s="892">
        <v>73.8</v>
      </c>
      <c r="AA21" s="893">
        <v>73.900000000000006</v>
      </c>
      <c r="AB21" s="891" t="s">
        <v>625</v>
      </c>
      <c r="AC21" s="892">
        <v>82.699999999999989</v>
      </c>
      <c r="AD21" s="893">
        <v>82.8</v>
      </c>
      <c r="AE21" s="895" t="s">
        <v>625</v>
      </c>
      <c r="AH21" s="948" t="s">
        <v>338</v>
      </c>
      <c r="AI21" s="888" t="s">
        <v>355</v>
      </c>
      <c r="AJ21" s="889">
        <v>280</v>
      </c>
      <c r="AK21" s="890" t="s">
        <v>625</v>
      </c>
      <c r="AL21" s="891">
        <v>66.100000000000009</v>
      </c>
      <c r="AM21" s="890">
        <v>66.2</v>
      </c>
      <c r="AN21" s="891" t="s">
        <v>625</v>
      </c>
      <c r="AO21" s="892">
        <v>81.699999999999989</v>
      </c>
      <c r="AP21" s="893">
        <v>81.8</v>
      </c>
      <c r="AQ21" s="891" t="s">
        <v>625</v>
      </c>
      <c r="AR21" s="892">
        <v>87.5</v>
      </c>
      <c r="AS21" s="890">
        <v>87.6</v>
      </c>
      <c r="AT21" s="891" t="s">
        <v>625</v>
      </c>
      <c r="AU21" s="892">
        <v>91</v>
      </c>
      <c r="AV21" s="890">
        <v>91.100000000000009</v>
      </c>
      <c r="AW21" s="891" t="s">
        <v>625</v>
      </c>
      <c r="AX21" s="892">
        <v>93.2</v>
      </c>
      <c r="AY21" s="890">
        <v>93.300000000000011</v>
      </c>
      <c r="AZ21" s="891" t="s">
        <v>625</v>
      </c>
      <c r="BA21" s="892">
        <v>95.199999999999989</v>
      </c>
      <c r="BB21" s="890">
        <v>95.3</v>
      </c>
      <c r="BC21" s="891" t="s">
        <v>625</v>
      </c>
      <c r="BD21" s="892">
        <v>96.7</v>
      </c>
      <c r="BE21" s="893">
        <v>96.8</v>
      </c>
      <c r="BF21" s="894" t="s">
        <v>625</v>
      </c>
      <c r="BG21" s="892">
        <v>98.3</v>
      </c>
      <c r="BH21" s="893">
        <v>98.4</v>
      </c>
      <c r="BI21" s="891" t="s">
        <v>625</v>
      </c>
      <c r="BJ21" s="892">
        <v>99</v>
      </c>
      <c r="BK21" s="893">
        <v>99.1</v>
      </c>
      <c r="BL21" s="895" t="s">
        <v>625</v>
      </c>
    </row>
    <row r="22" spans="1:64" ht="24.75" customHeight="1" x14ac:dyDescent="0.2">
      <c r="A22" s="887" t="s">
        <v>994</v>
      </c>
      <c r="B22" s="888" t="s">
        <v>356</v>
      </c>
      <c r="C22" s="889">
        <v>600</v>
      </c>
      <c r="D22" s="890" t="s">
        <v>625</v>
      </c>
      <c r="E22" s="891">
        <v>29.599999999999998</v>
      </c>
      <c r="F22" s="890">
        <v>29.7</v>
      </c>
      <c r="G22" s="891" t="s">
        <v>625</v>
      </c>
      <c r="H22" s="892">
        <v>38.700000000000003</v>
      </c>
      <c r="I22" s="893">
        <v>38.800000000000004</v>
      </c>
      <c r="J22" s="891" t="s">
        <v>625</v>
      </c>
      <c r="K22" s="892">
        <v>44.4</v>
      </c>
      <c r="L22" s="890">
        <v>44.5</v>
      </c>
      <c r="M22" s="891" t="s">
        <v>625</v>
      </c>
      <c r="N22" s="892">
        <v>50.5</v>
      </c>
      <c r="O22" s="890">
        <v>50.6</v>
      </c>
      <c r="P22" s="891" t="s">
        <v>625</v>
      </c>
      <c r="Q22" s="892">
        <v>57.3</v>
      </c>
      <c r="R22" s="890">
        <v>57.4</v>
      </c>
      <c r="S22" s="891" t="s">
        <v>625</v>
      </c>
      <c r="T22" s="892">
        <v>62.5</v>
      </c>
      <c r="U22" s="890">
        <v>62.6</v>
      </c>
      <c r="V22" s="891" t="s">
        <v>625</v>
      </c>
      <c r="W22" s="892">
        <v>69.099999999999994</v>
      </c>
      <c r="X22" s="893">
        <v>69.199999999999989</v>
      </c>
      <c r="Y22" s="894" t="s">
        <v>625</v>
      </c>
      <c r="Z22" s="892">
        <v>75.2</v>
      </c>
      <c r="AA22" s="893">
        <v>75.3</v>
      </c>
      <c r="AB22" s="891" t="s">
        <v>625</v>
      </c>
      <c r="AC22" s="892">
        <v>83.6</v>
      </c>
      <c r="AD22" s="893">
        <v>83.7</v>
      </c>
      <c r="AE22" s="895" t="s">
        <v>625</v>
      </c>
      <c r="AF22" s="896"/>
      <c r="AH22" s="948" t="s">
        <v>349</v>
      </c>
      <c r="AI22" s="888" t="s">
        <v>356</v>
      </c>
      <c r="AJ22" s="889">
        <v>280</v>
      </c>
      <c r="AK22" s="890" t="s">
        <v>625</v>
      </c>
      <c r="AL22" s="891">
        <v>32.1</v>
      </c>
      <c r="AM22" s="890">
        <v>32.200000000000003</v>
      </c>
      <c r="AN22" s="891" t="s">
        <v>625</v>
      </c>
      <c r="AO22" s="892">
        <v>46.1</v>
      </c>
      <c r="AP22" s="893">
        <v>46.2</v>
      </c>
      <c r="AQ22" s="891" t="s">
        <v>625</v>
      </c>
      <c r="AR22" s="892">
        <v>54.900000000000006</v>
      </c>
      <c r="AS22" s="890">
        <v>55.000000000000007</v>
      </c>
      <c r="AT22" s="891" t="s">
        <v>625</v>
      </c>
      <c r="AU22" s="892">
        <v>61.4</v>
      </c>
      <c r="AV22" s="890">
        <v>61.5</v>
      </c>
      <c r="AW22" s="891" t="s">
        <v>625</v>
      </c>
      <c r="AX22" s="892">
        <v>68.899999999999991</v>
      </c>
      <c r="AY22" s="890">
        <v>69</v>
      </c>
      <c r="AZ22" s="891" t="s">
        <v>625</v>
      </c>
      <c r="BA22" s="892">
        <v>75.8</v>
      </c>
      <c r="BB22" s="890">
        <v>75.900000000000006</v>
      </c>
      <c r="BC22" s="891" t="s">
        <v>625</v>
      </c>
      <c r="BD22" s="892">
        <v>83.3</v>
      </c>
      <c r="BE22" s="893">
        <v>83.399999999999991</v>
      </c>
      <c r="BF22" s="894" t="s">
        <v>625</v>
      </c>
      <c r="BG22" s="892">
        <v>89.600000000000009</v>
      </c>
      <c r="BH22" s="893">
        <v>89.7</v>
      </c>
      <c r="BI22" s="891" t="s">
        <v>625</v>
      </c>
      <c r="BJ22" s="892">
        <v>96.3</v>
      </c>
      <c r="BK22" s="893">
        <v>96.399999999999991</v>
      </c>
      <c r="BL22" s="895" t="s">
        <v>625</v>
      </c>
    </row>
    <row r="23" spans="1:64" ht="24.75" customHeight="1" x14ac:dyDescent="0.2">
      <c r="A23" s="887" t="s">
        <v>995</v>
      </c>
      <c r="B23" s="888" t="s">
        <v>996</v>
      </c>
      <c r="C23" s="889">
        <v>600</v>
      </c>
      <c r="D23" s="890" t="s">
        <v>625</v>
      </c>
      <c r="E23" s="891">
        <v>62.5</v>
      </c>
      <c r="F23" s="890">
        <v>62.6</v>
      </c>
      <c r="G23" s="891" t="s">
        <v>625</v>
      </c>
      <c r="H23" s="892">
        <v>74.5</v>
      </c>
      <c r="I23" s="893">
        <v>74.599999999999994</v>
      </c>
      <c r="J23" s="891" t="s">
        <v>625</v>
      </c>
      <c r="K23" s="892">
        <v>84.899999999999991</v>
      </c>
      <c r="L23" s="890">
        <v>85</v>
      </c>
      <c r="M23" s="891" t="s">
        <v>625</v>
      </c>
      <c r="N23" s="892">
        <v>91.7</v>
      </c>
      <c r="O23" s="890">
        <v>91.8</v>
      </c>
      <c r="P23" s="891" t="s">
        <v>625</v>
      </c>
      <c r="Q23" s="892">
        <v>98</v>
      </c>
      <c r="R23" s="890">
        <v>98.1</v>
      </c>
      <c r="S23" s="891" t="s">
        <v>625</v>
      </c>
      <c r="T23" s="892">
        <v>101.29999999999998</v>
      </c>
      <c r="U23" s="890">
        <v>101.39999999999998</v>
      </c>
      <c r="V23" s="891" t="s">
        <v>625</v>
      </c>
      <c r="W23" s="892">
        <v>103.8</v>
      </c>
      <c r="X23" s="893">
        <v>103.89999999999999</v>
      </c>
      <c r="Y23" s="894" t="s">
        <v>625</v>
      </c>
      <c r="Z23" s="892">
        <v>107.60000000000001</v>
      </c>
      <c r="AA23" s="893">
        <v>107.69999999999999</v>
      </c>
      <c r="AB23" s="891" t="s">
        <v>625</v>
      </c>
      <c r="AC23" s="892">
        <v>113.79999999999998</v>
      </c>
      <c r="AD23" s="893">
        <v>113.89999999999998</v>
      </c>
      <c r="AE23" s="895" t="s">
        <v>625</v>
      </c>
      <c r="AF23" s="896"/>
      <c r="AH23" s="948" t="s">
        <v>350</v>
      </c>
      <c r="AI23" s="888" t="s">
        <v>996</v>
      </c>
      <c r="AJ23" s="889">
        <v>280</v>
      </c>
      <c r="AK23" s="890" t="s">
        <v>625</v>
      </c>
      <c r="AL23" s="891">
        <v>44</v>
      </c>
      <c r="AM23" s="890">
        <v>44.1</v>
      </c>
      <c r="AN23" s="891" t="s">
        <v>625</v>
      </c>
      <c r="AO23" s="892">
        <v>54.300000000000004</v>
      </c>
      <c r="AP23" s="893">
        <v>54.400000000000006</v>
      </c>
      <c r="AQ23" s="891" t="s">
        <v>625</v>
      </c>
      <c r="AR23" s="892">
        <v>60</v>
      </c>
      <c r="AS23" s="890">
        <v>60.099999999999994</v>
      </c>
      <c r="AT23" s="891" t="s">
        <v>625</v>
      </c>
      <c r="AU23" s="892">
        <v>66</v>
      </c>
      <c r="AV23" s="890">
        <v>66.100000000000009</v>
      </c>
      <c r="AW23" s="891" t="s">
        <v>625</v>
      </c>
      <c r="AX23" s="892">
        <v>70.599999999999994</v>
      </c>
      <c r="AY23" s="890">
        <v>70.7</v>
      </c>
      <c r="AZ23" s="891" t="s">
        <v>625</v>
      </c>
      <c r="BA23" s="892">
        <v>76.3</v>
      </c>
      <c r="BB23" s="890">
        <v>76.400000000000006</v>
      </c>
      <c r="BC23" s="891" t="s">
        <v>625</v>
      </c>
      <c r="BD23" s="892">
        <v>81.899999999999991</v>
      </c>
      <c r="BE23" s="893">
        <v>82</v>
      </c>
      <c r="BF23" s="894" t="s">
        <v>625</v>
      </c>
      <c r="BG23" s="892">
        <v>89</v>
      </c>
      <c r="BH23" s="893">
        <v>89.1</v>
      </c>
      <c r="BI23" s="891" t="s">
        <v>625</v>
      </c>
      <c r="BJ23" s="892">
        <v>98.5</v>
      </c>
      <c r="BK23" s="893">
        <v>98.6</v>
      </c>
      <c r="BL23" s="895" t="s">
        <v>625</v>
      </c>
    </row>
    <row r="24" spans="1:64" ht="24.75" customHeight="1" x14ac:dyDescent="0.2">
      <c r="A24" s="887" t="s">
        <v>990</v>
      </c>
      <c r="B24" s="888" t="s">
        <v>997</v>
      </c>
      <c r="C24" s="889">
        <v>600</v>
      </c>
      <c r="D24" s="890" t="s">
        <v>625</v>
      </c>
      <c r="E24" s="891">
        <v>71.899999999999991</v>
      </c>
      <c r="F24" s="890">
        <v>72</v>
      </c>
      <c r="G24" s="891" t="s">
        <v>625</v>
      </c>
      <c r="H24" s="892">
        <v>83.5</v>
      </c>
      <c r="I24" s="893">
        <v>83.6</v>
      </c>
      <c r="J24" s="891" t="s">
        <v>625</v>
      </c>
      <c r="K24" s="892">
        <v>89.2</v>
      </c>
      <c r="L24" s="890">
        <v>89.3</v>
      </c>
      <c r="M24" s="891" t="s">
        <v>625</v>
      </c>
      <c r="N24" s="892">
        <v>95</v>
      </c>
      <c r="O24" s="890">
        <v>95.1</v>
      </c>
      <c r="P24" s="891" t="s">
        <v>625</v>
      </c>
      <c r="Q24" s="892">
        <v>99.6</v>
      </c>
      <c r="R24" s="890">
        <v>99.7</v>
      </c>
      <c r="S24" s="891" t="s">
        <v>625</v>
      </c>
      <c r="T24" s="892">
        <v>102.49999999999999</v>
      </c>
      <c r="U24" s="890">
        <v>102.59999999999998</v>
      </c>
      <c r="V24" s="891" t="s">
        <v>625</v>
      </c>
      <c r="W24" s="892">
        <v>104.80000000000001</v>
      </c>
      <c r="X24" s="893">
        <v>104.89999999999999</v>
      </c>
      <c r="Y24" s="894" t="s">
        <v>625</v>
      </c>
      <c r="Z24" s="892">
        <v>107</v>
      </c>
      <c r="AA24" s="893">
        <v>107.1</v>
      </c>
      <c r="AB24" s="891" t="s">
        <v>625</v>
      </c>
      <c r="AC24" s="892">
        <v>110.80000000000001</v>
      </c>
      <c r="AD24" s="893">
        <v>110.9</v>
      </c>
      <c r="AE24" s="895" t="s">
        <v>625</v>
      </c>
      <c r="AF24" s="896"/>
      <c r="AH24" s="948" t="s">
        <v>342</v>
      </c>
      <c r="AI24" s="888" t="s">
        <v>997</v>
      </c>
      <c r="AJ24" s="889">
        <v>280</v>
      </c>
      <c r="AK24" s="890" t="s">
        <v>625</v>
      </c>
      <c r="AL24" s="891">
        <v>49.3</v>
      </c>
      <c r="AM24" s="890">
        <v>49.4</v>
      </c>
      <c r="AN24" s="891" t="s">
        <v>625</v>
      </c>
      <c r="AO24" s="892">
        <v>58.099999999999994</v>
      </c>
      <c r="AP24" s="893">
        <v>58.199999999999996</v>
      </c>
      <c r="AQ24" s="891" t="s">
        <v>625</v>
      </c>
      <c r="AR24" s="892">
        <v>65</v>
      </c>
      <c r="AS24" s="890">
        <v>65.100000000000009</v>
      </c>
      <c r="AT24" s="891" t="s">
        <v>625</v>
      </c>
      <c r="AU24" s="892">
        <v>69.399999999999991</v>
      </c>
      <c r="AV24" s="890">
        <v>69.5</v>
      </c>
      <c r="AW24" s="891" t="s">
        <v>625</v>
      </c>
      <c r="AX24" s="892">
        <v>74.8</v>
      </c>
      <c r="AY24" s="890">
        <v>74.900000000000006</v>
      </c>
      <c r="AZ24" s="891" t="s">
        <v>625</v>
      </c>
      <c r="BA24" s="892">
        <v>80</v>
      </c>
      <c r="BB24" s="890">
        <v>80.100000000000009</v>
      </c>
      <c r="BC24" s="891" t="s">
        <v>625</v>
      </c>
      <c r="BD24" s="892">
        <v>85.3</v>
      </c>
      <c r="BE24" s="893">
        <v>85.399999999999991</v>
      </c>
      <c r="BF24" s="894" t="s">
        <v>625</v>
      </c>
      <c r="BG24" s="892">
        <v>91.5</v>
      </c>
      <c r="BH24" s="893">
        <v>91.600000000000009</v>
      </c>
      <c r="BI24" s="891" t="s">
        <v>625</v>
      </c>
      <c r="BJ24" s="892">
        <v>98.7</v>
      </c>
      <c r="BK24" s="893">
        <v>98.8</v>
      </c>
      <c r="BL24" s="895" t="s">
        <v>625</v>
      </c>
    </row>
    <row r="25" spans="1:64" ht="24.75" customHeight="1" x14ac:dyDescent="0.2">
      <c r="A25" s="887" t="s">
        <v>998</v>
      </c>
      <c r="B25" s="888" t="s">
        <v>999</v>
      </c>
      <c r="C25" s="889">
        <v>597</v>
      </c>
      <c r="D25" s="890" t="s">
        <v>625</v>
      </c>
      <c r="E25" s="891">
        <v>5.2</v>
      </c>
      <c r="F25" s="890">
        <v>5.0999999999999996</v>
      </c>
      <c r="G25" s="891" t="s">
        <v>625</v>
      </c>
      <c r="H25" s="892">
        <v>4.2</v>
      </c>
      <c r="I25" s="893">
        <v>4.1000000000000005</v>
      </c>
      <c r="J25" s="891" t="s">
        <v>625</v>
      </c>
      <c r="K25" s="892">
        <v>3.5999999999999996</v>
      </c>
      <c r="L25" s="890">
        <v>3.4999999999999996</v>
      </c>
      <c r="M25" s="891" t="s">
        <v>625</v>
      </c>
      <c r="N25" s="892">
        <v>3</v>
      </c>
      <c r="O25" s="890">
        <v>2.9</v>
      </c>
      <c r="P25" s="891" t="s">
        <v>625</v>
      </c>
      <c r="Q25" s="892">
        <v>2.6</v>
      </c>
      <c r="R25" s="890">
        <v>2.5</v>
      </c>
      <c r="S25" s="891" t="s">
        <v>625</v>
      </c>
      <c r="T25" s="892">
        <v>2.2999999999999998</v>
      </c>
      <c r="U25" s="890">
        <v>2.1999999999999997</v>
      </c>
      <c r="V25" s="891" t="s">
        <v>625</v>
      </c>
      <c r="W25" s="892">
        <v>1.9</v>
      </c>
      <c r="X25" s="893">
        <v>1.7999999999999998</v>
      </c>
      <c r="Y25" s="894" t="s">
        <v>625</v>
      </c>
      <c r="Z25" s="892">
        <v>1.5</v>
      </c>
      <c r="AA25" s="893">
        <v>1.4</v>
      </c>
      <c r="AB25" s="891" t="s">
        <v>625</v>
      </c>
      <c r="AC25" s="892">
        <v>1.0999999999999999</v>
      </c>
      <c r="AD25" s="893">
        <v>0.99999999999999989</v>
      </c>
      <c r="AE25" s="895" t="s">
        <v>625</v>
      </c>
      <c r="AH25" s="948" t="s">
        <v>998</v>
      </c>
      <c r="AI25" s="888" t="s">
        <v>999</v>
      </c>
      <c r="AJ25" s="889">
        <v>286</v>
      </c>
      <c r="AK25" s="890" t="s">
        <v>625</v>
      </c>
      <c r="AL25" s="891">
        <v>6.6000000000000005</v>
      </c>
      <c r="AM25" s="890">
        <v>6.5</v>
      </c>
      <c r="AN25" s="891" t="s">
        <v>625</v>
      </c>
      <c r="AO25" s="892">
        <v>5.5</v>
      </c>
      <c r="AP25" s="893">
        <v>5.4</v>
      </c>
      <c r="AQ25" s="891" t="s">
        <v>625</v>
      </c>
      <c r="AR25" s="892">
        <v>4.8</v>
      </c>
      <c r="AS25" s="890">
        <v>4.7</v>
      </c>
      <c r="AT25" s="891" t="s">
        <v>625</v>
      </c>
      <c r="AU25" s="892">
        <v>4.2</v>
      </c>
      <c r="AV25" s="890">
        <v>4.1000000000000005</v>
      </c>
      <c r="AW25" s="891" t="s">
        <v>625</v>
      </c>
      <c r="AX25" s="892">
        <v>3.6999999999999997</v>
      </c>
      <c r="AY25" s="890">
        <v>3.5999999999999996</v>
      </c>
      <c r="AZ25" s="891" t="s">
        <v>625</v>
      </c>
      <c r="BA25" s="892">
        <v>3.1</v>
      </c>
      <c r="BB25" s="890">
        <v>3</v>
      </c>
      <c r="BC25" s="891" t="s">
        <v>625</v>
      </c>
      <c r="BD25" s="892">
        <v>2.6</v>
      </c>
      <c r="BE25" s="893">
        <v>2.5</v>
      </c>
      <c r="BF25" s="894" t="s">
        <v>625</v>
      </c>
      <c r="BG25" s="892">
        <v>2.1</v>
      </c>
      <c r="BH25" s="893">
        <v>2</v>
      </c>
      <c r="BI25" s="891" t="s">
        <v>625</v>
      </c>
      <c r="BJ25" s="892">
        <v>1.5</v>
      </c>
      <c r="BK25" s="893">
        <v>1.4</v>
      </c>
      <c r="BL25" s="895" t="s">
        <v>625</v>
      </c>
    </row>
    <row r="26" spans="1:64" ht="24.75" customHeight="1" x14ac:dyDescent="0.2">
      <c r="A26" s="887" t="s">
        <v>1000</v>
      </c>
      <c r="B26" s="888" t="s">
        <v>1001</v>
      </c>
      <c r="C26" s="889">
        <v>612</v>
      </c>
      <c r="D26" s="890" t="s">
        <v>625</v>
      </c>
      <c r="E26" s="891">
        <v>12.3</v>
      </c>
      <c r="F26" s="890">
        <v>12.2</v>
      </c>
      <c r="G26" s="891" t="s">
        <v>625</v>
      </c>
      <c r="H26" s="892">
        <v>7.3</v>
      </c>
      <c r="I26" s="893">
        <v>7.1999999999999993</v>
      </c>
      <c r="J26" s="891" t="s">
        <v>625</v>
      </c>
      <c r="K26" s="892">
        <v>5.4</v>
      </c>
      <c r="L26" s="890">
        <v>5.3</v>
      </c>
      <c r="M26" s="891" t="s">
        <v>625</v>
      </c>
      <c r="N26" s="892">
        <v>3.6999999999999997</v>
      </c>
      <c r="O26" s="890">
        <v>3.5999999999999996</v>
      </c>
      <c r="P26" s="891" t="s">
        <v>625</v>
      </c>
      <c r="Q26" s="892">
        <v>2.7</v>
      </c>
      <c r="R26" s="890">
        <v>2.6</v>
      </c>
      <c r="S26" s="891" t="s">
        <v>625</v>
      </c>
      <c r="T26" s="892">
        <v>2.1</v>
      </c>
      <c r="U26" s="890">
        <v>2</v>
      </c>
      <c r="V26" s="891" t="s">
        <v>625</v>
      </c>
      <c r="W26" s="892">
        <v>1.6</v>
      </c>
      <c r="X26" s="893">
        <v>1.5</v>
      </c>
      <c r="Y26" s="894" t="s">
        <v>625</v>
      </c>
      <c r="Z26" s="892">
        <v>1.0999999999999999</v>
      </c>
      <c r="AA26" s="893">
        <v>0.99999999999999989</v>
      </c>
      <c r="AB26" s="891" t="s">
        <v>625</v>
      </c>
      <c r="AC26" s="892">
        <v>0.6</v>
      </c>
      <c r="AD26" s="893">
        <v>0.5</v>
      </c>
      <c r="AE26" s="895" t="s">
        <v>625</v>
      </c>
      <c r="AH26" s="948" t="s">
        <v>1000</v>
      </c>
      <c r="AI26" s="888" t="s">
        <v>1001</v>
      </c>
      <c r="AJ26" s="889">
        <v>286</v>
      </c>
      <c r="AK26" s="890" t="s">
        <v>625</v>
      </c>
      <c r="AL26" s="891">
        <v>13.3</v>
      </c>
      <c r="AM26" s="890">
        <v>13.200000000000001</v>
      </c>
      <c r="AN26" s="891" t="s">
        <v>625</v>
      </c>
      <c r="AO26" s="892">
        <v>8.6999999999999993</v>
      </c>
      <c r="AP26" s="893">
        <v>8.6</v>
      </c>
      <c r="AQ26" s="891" t="s">
        <v>625</v>
      </c>
      <c r="AR26" s="892">
        <v>6.8000000000000007</v>
      </c>
      <c r="AS26" s="890">
        <v>6.7</v>
      </c>
      <c r="AT26" s="891" t="s">
        <v>625</v>
      </c>
      <c r="AU26" s="892">
        <v>4.7</v>
      </c>
      <c r="AV26" s="890">
        <v>4.5999999999999996</v>
      </c>
      <c r="AW26" s="891" t="s">
        <v>625</v>
      </c>
      <c r="AX26" s="892">
        <v>3.3000000000000003</v>
      </c>
      <c r="AY26" s="890">
        <v>3.2</v>
      </c>
      <c r="AZ26" s="891" t="s">
        <v>625</v>
      </c>
      <c r="BA26" s="892">
        <v>2.5</v>
      </c>
      <c r="BB26" s="890">
        <v>2.4</v>
      </c>
      <c r="BC26" s="891" t="s">
        <v>625</v>
      </c>
      <c r="BD26" s="892">
        <v>1.7999999999999998</v>
      </c>
      <c r="BE26" s="893">
        <v>1.6999999999999997</v>
      </c>
      <c r="BF26" s="894" t="s">
        <v>625</v>
      </c>
      <c r="BG26" s="892">
        <v>1.0999999999999999</v>
      </c>
      <c r="BH26" s="893">
        <v>0.99999999999999989</v>
      </c>
      <c r="BI26" s="891" t="s">
        <v>625</v>
      </c>
      <c r="BJ26" s="892">
        <v>0.4</v>
      </c>
      <c r="BK26" s="893">
        <v>0.3</v>
      </c>
      <c r="BL26" s="895" t="s">
        <v>625</v>
      </c>
    </row>
    <row r="27" spans="1:64" ht="24.75" customHeight="1" x14ac:dyDescent="0.2">
      <c r="A27" s="887" t="s">
        <v>1002</v>
      </c>
      <c r="B27" s="888" t="s">
        <v>1304</v>
      </c>
      <c r="C27" s="889">
        <v>618</v>
      </c>
      <c r="D27" s="890" t="s">
        <v>625</v>
      </c>
      <c r="E27" s="891">
        <v>8.5</v>
      </c>
      <c r="F27" s="890">
        <v>8.6</v>
      </c>
      <c r="G27" s="891" t="s">
        <v>625</v>
      </c>
      <c r="H27" s="892">
        <v>11.6</v>
      </c>
      <c r="I27" s="893">
        <v>11.7</v>
      </c>
      <c r="J27" s="891" t="s">
        <v>625</v>
      </c>
      <c r="K27" s="892">
        <v>13.6</v>
      </c>
      <c r="L27" s="890">
        <v>13.7</v>
      </c>
      <c r="M27" s="891" t="s">
        <v>625</v>
      </c>
      <c r="N27" s="892">
        <v>16.2</v>
      </c>
      <c r="O27" s="890">
        <v>16.3</v>
      </c>
      <c r="P27" s="891" t="s">
        <v>625</v>
      </c>
      <c r="Q27" s="892">
        <v>19</v>
      </c>
      <c r="R27" s="890">
        <v>19.100000000000001</v>
      </c>
      <c r="S27" s="891" t="s">
        <v>625</v>
      </c>
      <c r="T27" s="892">
        <v>21.6</v>
      </c>
      <c r="U27" s="890">
        <v>21.700000000000003</v>
      </c>
      <c r="V27" s="891" t="s">
        <v>625</v>
      </c>
      <c r="W27" s="892">
        <v>24.8</v>
      </c>
      <c r="X27" s="893">
        <v>24.900000000000002</v>
      </c>
      <c r="Y27" s="894" t="s">
        <v>625</v>
      </c>
      <c r="Z27" s="892">
        <v>29.3</v>
      </c>
      <c r="AA27" s="893">
        <v>29.400000000000002</v>
      </c>
      <c r="AB27" s="891" t="s">
        <v>625</v>
      </c>
      <c r="AC27" s="892">
        <v>34.4</v>
      </c>
      <c r="AD27" s="893">
        <v>34.5</v>
      </c>
      <c r="AE27" s="895" t="s">
        <v>625</v>
      </c>
      <c r="AH27" s="948" t="s">
        <v>1002</v>
      </c>
      <c r="AI27" s="888" t="s">
        <v>1304</v>
      </c>
      <c r="AJ27" s="889">
        <v>284</v>
      </c>
      <c r="AK27" s="890" t="s">
        <v>625</v>
      </c>
      <c r="AL27" s="891">
        <v>6.5</v>
      </c>
      <c r="AM27" s="890">
        <v>6.6</v>
      </c>
      <c r="AN27" s="891" t="s">
        <v>625</v>
      </c>
      <c r="AO27" s="892">
        <v>8.1999999999999993</v>
      </c>
      <c r="AP27" s="893">
        <v>8.2999999999999989</v>
      </c>
      <c r="AQ27" s="891" t="s">
        <v>625</v>
      </c>
      <c r="AR27" s="892">
        <v>10</v>
      </c>
      <c r="AS27" s="890">
        <v>10.1</v>
      </c>
      <c r="AT27" s="891" t="s">
        <v>625</v>
      </c>
      <c r="AU27" s="892">
        <v>11</v>
      </c>
      <c r="AV27" s="890">
        <v>11.1</v>
      </c>
      <c r="AW27" s="891" t="s">
        <v>625</v>
      </c>
      <c r="AX27" s="892">
        <v>12.1</v>
      </c>
      <c r="AY27" s="890">
        <v>12.2</v>
      </c>
      <c r="AZ27" s="891" t="s">
        <v>625</v>
      </c>
      <c r="BA27" s="892">
        <v>13.3</v>
      </c>
      <c r="BB27" s="890">
        <v>13.4</v>
      </c>
      <c r="BC27" s="891" t="s">
        <v>625</v>
      </c>
      <c r="BD27" s="892">
        <v>15</v>
      </c>
      <c r="BE27" s="893">
        <v>15.1</v>
      </c>
      <c r="BF27" s="894" t="s">
        <v>625</v>
      </c>
      <c r="BG27" s="892">
        <v>16.7</v>
      </c>
      <c r="BH27" s="893">
        <v>16.8</v>
      </c>
      <c r="BI27" s="891" t="s">
        <v>625</v>
      </c>
      <c r="BJ27" s="892">
        <v>19.100000000000001</v>
      </c>
      <c r="BK27" s="893">
        <v>19.200000000000003</v>
      </c>
      <c r="BL27" s="895" t="s">
        <v>625</v>
      </c>
    </row>
    <row r="28" spans="1:64" ht="24.75" customHeight="1" x14ac:dyDescent="0.2">
      <c r="A28" s="887" t="s">
        <v>1003</v>
      </c>
      <c r="B28" s="888" t="s">
        <v>1004</v>
      </c>
      <c r="C28" s="889">
        <v>618</v>
      </c>
      <c r="D28" s="890" t="s">
        <v>625</v>
      </c>
      <c r="E28" s="891">
        <v>51.5</v>
      </c>
      <c r="F28" s="890">
        <v>51.6</v>
      </c>
      <c r="G28" s="891" t="s">
        <v>625</v>
      </c>
      <c r="H28" s="892">
        <v>73.900000000000006</v>
      </c>
      <c r="I28" s="893">
        <v>74</v>
      </c>
      <c r="J28" s="891" t="s">
        <v>625</v>
      </c>
      <c r="K28" s="892">
        <v>91.4</v>
      </c>
      <c r="L28" s="890">
        <v>91.5</v>
      </c>
      <c r="M28" s="891" t="s">
        <v>625</v>
      </c>
      <c r="N28" s="892">
        <v>115.10000000000001</v>
      </c>
      <c r="O28" s="890">
        <v>115.19999999999999</v>
      </c>
      <c r="P28" s="891" t="s">
        <v>625</v>
      </c>
      <c r="Q28" s="892">
        <v>138.9</v>
      </c>
      <c r="R28" s="890">
        <v>139</v>
      </c>
      <c r="S28" s="891" t="s">
        <v>625</v>
      </c>
      <c r="T28" s="892">
        <v>160</v>
      </c>
      <c r="U28" s="890">
        <v>160.1</v>
      </c>
      <c r="V28" s="891" t="s">
        <v>625</v>
      </c>
      <c r="W28" s="892">
        <v>193.2</v>
      </c>
      <c r="X28" s="893">
        <v>193.29999999999998</v>
      </c>
      <c r="Y28" s="894" t="s">
        <v>625</v>
      </c>
      <c r="Z28" s="892">
        <v>228.79999999999998</v>
      </c>
      <c r="AA28" s="893">
        <v>228.89999999999998</v>
      </c>
      <c r="AB28" s="891" t="s">
        <v>625</v>
      </c>
      <c r="AC28" s="892">
        <v>293.10000000000002</v>
      </c>
      <c r="AD28" s="893">
        <v>293.2</v>
      </c>
      <c r="AE28" s="895" t="s">
        <v>625</v>
      </c>
      <c r="AH28" s="948" t="s">
        <v>1003</v>
      </c>
      <c r="AI28" s="888" t="s">
        <v>1004</v>
      </c>
      <c r="AJ28" s="889">
        <v>284</v>
      </c>
      <c r="AK28" s="890" t="s">
        <v>625</v>
      </c>
      <c r="AL28" s="891">
        <v>72.3</v>
      </c>
      <c r="AM28" s="890">
        <v>72.399999999999991</v>
      </c>
      <c r="AN28" s="891" t="s">
        <v>625</v>
      </c>
      <c r="AO28" s="892">
        <v>100</v>
      </c>
      <c r="AP28" s="893">
        <v>100.1</v>
      </c>
      <c r="AQ28" s="891" t="s">
        <v>625</v>
      </c>
      <c r="AR28" s="892">
        <v>128.6</v>
      </c>
      <c r="AS28" s="890">
        <v>128.69999999999999</v>
      </c>
      <c r="AT28" s="891" t="s">
        <v>625</v>
      </c>
      <c r="AU28" s="892">
        <v>150</v>
      </c>
      <c r="AV28" s="890">
        <v>150.1</v>
      </c>
      <c r="AW28" s="891" t="s">
        <v>625</v>
      </c>
      <c r="AX28" s="892">
        <v>169.2</v>
      </c>
      <c r="AY28" s="890">
        <v>169.29999999999998</v>
      </c>
      <c r="AZ28" s="891" t="s">
        <v>625</v>
      </c>
      <c r="BA28" s="892">
        <v>195</v>
      </c>
      <c r="BB28" s="890">
        <v>195.1</v>
      </c>
      <c r="BC28" s="891" t="s">
        <v>625</v>
      </c>
      <c r="BD28" s="892">
        <v>226.7</v>
      </c>
      <c r="BE28" s="893">
        <v>226.79999999999998</v>
      </c>
      <c r="BF28" s="894" t="s">
        <v>625</v>
      </c>
      <c r="BG28" s="892">
        <v>264.8</v>
      </c>
      <c r="BH28" s="893">
        <v>264.89999999999998</v>
      </c>
      <c r="BI28" s="891" t="s">
        <v>625</v>
      </c>
      <c r="BJ28" s="892">
        <v>330</v>
      </c>
      <c r="BK28" s="893">
        <v>330.09999999999997</v>
      </c>
      <c r="BL28" s="895" t="s">
        <v>625</v>
      </c>
    </row>
    <row r="29" spans="1:64" ht="24.75" customHeight="1" x14ac:dyDescent="0.2">
      <c r="A29" s="887" t="s">
        <v>1005</v>
      </c>
      <c r="B29" s="888" t="s">
        <v>1305</v>
      </c>
      <c r="C29" s="889">
        <v>618</v>
      </c>
      <c r="D29" s="890" t="s">
        <v>625</v>
      </c>
      <c r="E29" s="891">
        <v>15.7</v>
      </c>
      <c r="F29" s="890">
        <v>15.799999999999999</v>
      </c>
      <c r="G29" s="891" t="s">
        <v>625</v>
      </c>
      <c r="H29" s="892">
        <v>20.399999999999999</v>
      </c>
      <c r="I29" s="893">
        <v>20.5</v>
      </c>
      <c r="J29" s="891" t="s">
        <v>625</v>
      </c>
      <c r="K29" s="892">
        <v>24.3</v>
      </c>
      <c r="L29" s="890">
        <v>24.400000000000002</v>
      </c>
      <c r="M29" s="891" t="s">
        <v>625</v>
      </c>
      <c r="N29" s="892">
        <v>28.1</v>
      </c>
      <c r="O29" s="890">
        <v>28.200000000000003</v>
      </c>
      <c r="P29" s="891" t="s">
        <v>625</v>
      </c>
      <c r="Q29" s="892">
        <v>31.6</v>
      </c>
      <c r="R29" s="890">
        <v>31.700000000000003</v>
      </c>
      <c r="S29" s="891" t="s">
        <v>625</v>
      </c>
      <c r="T29" s="892">
        <v>35.6</v>
      </c>
      <c r="U29" s="890">
        <v>35.700000000000003</v>
      </c>
      <c r="V29" s="891" t="s">
        <v>625</v>
      </c>
      <c r="W29" s="892">
        <v>39.6</v>
      </c>
      <c r="X29" s="893">
        <v>39.700000000000003</v>
      </c>
      <c r="Y29" s="894" t="s">
        <v>625</v>
      </c>
      <c r="Z29" s="892">
        <v>45.5</v>
      </c>
      <c r="AA29" s="893">
        <v>45.6</v>
      </c>
      <c r="AB29" s="891" t="s">
        <v>625</v>
      </c>
      <c r="AC29" s="892">
        <v>54.7</v>
      </c>
      <c r="AD29" s="893">
        <v>54.800000000000004</v>
      </c>
      <c r="AE29" s="895" t="s">
        <v>625</v>
      </c>
      <c r="AH29" s="948" t="s">
        <v>537</v>
      </c>
      <c r="AI29" s="888" t="s">
        <v>1305</v>
      </c>
      <c r="AJ29" s="889">
        <v>284</v>
      </c>
      <c r="AK29" s="890" t="s">
        <v>625</v>
      </c>
      <c r="AL29" s="891">
        <v>11.5</v>
      </c>
      <c r="AM29" s="890">
        <v>11.6</v>
      </c>
      <c r="AN29" s="891" t="s">
        <v>625</v>
      </c>
      <c r="AO29" s="892">
        <v>14.4</v>
      </c>
      <c r="AP29" s="893">
        <v>14.5</v>
      </c>
      <c r="AQ29" s="891" t="s">
        <v>625</v>
      </c>
      <c r="AR29" s="892">
        <v>17.100000000000001</v>
      </c>
      <c r="AS29" s="890">
        <v>17.200000000000003</v>
      </c>
      <c r="AT29" s="891" t="s">
        <v>625</v>
      </c>
      <c r="AU29" s="892">
        <v>19</v>
      </c>
      <c r="AV29" s="890">
        <v>19.100000000000001</v>
      </c>
      <c r="AW29" s="891" t="s">
        <v>625</v>
      </c>
      <c r="AX29" s="892">
        <v>21.5</v>
      </c>
      <c r="AY29" s="890">
        <v>21.6</v>
      </c>
      <c r="AZ29" s="891" t="s">
        <v>625</v>
      </c>
      <c r="BA29" s="892">
        <v>24.8</v>
      </c>
      <c r="BB29" s="890">
        <v>24.900000000000002</v>
      </c>
      <c r="BC29" s="891" t="s">
        <v>625</v>
      </c>
      <c r="BD29" s="892">
        <v>27.4</v>
      </c>
      <c r="BE29" s="893">
        <v>27.5</v>
      </c>
      <c r="BF29" s="894" t="s">
        <v>625</v>
      </c>
      <c r="BG29" s="892">
        <v>33.700000000000003</v>
      </c>
      <c r="BH29" s="893">
        <v>33.800000000000004</v>
      </c>
      <c r="BI29" s="891" t="s">
        <v>625</v>
      </c>
      <c r="BJ29" s="892">
        <v>42.4</v>
      </c>
      <c r="BK29" s="893">
        <v>42.5</v>
      </c>
      <c r="BL29" s="895" t="s">
        <v>625</v>
      </c>
    </row>
    <row r="30" spans="1:64" ht="24.75" customHeight="1" x14ac:dyDescent="0.2">
      <c r="A30" s="887" t="s">
        <v>1006</v>
      </c>
      <c r="B30" s="888" t="s">
        <v>1007</v>
      </c>
      <c r="C30" s="889">
        <v>618</v>
      </c>
      <c r="D30" s="890" t="s">
        <v>625</v>
      </c>
      <c r="E30" s="891">
        <v>94.699999999999989</v>
      </c>
      <c r="F30" s="890">
        <v>94.6</v>
      </c>
      <c r="G30" s="891" t="s">
        <v>625</v>
      </c>
      <c r="H30" s="892">
        <v>81.100000000000009</v>
      </c>
      <c r="I30" s="893">
        <v>81</v>
      </c>
      <c r="J30" s="891" t="s">
        <v>625</v>
      </c>
      <c r="K30" s="892">
        <v>73.7</v>
      </c>
      <c r="L30" s="890">
        <v>73.599999999999994</v>
      </c>
      <c r="M30" s="891" t="s">
        <v>625</v>
      </c>
      <c r="N30" s="892">
        <v>67.2</v>
      </c>
      <c r="O30" s="890">
        <v>67.100000000000009</v>
      </c>
      <c r="P30" s="891" t="s">
        <v>625</v>
      </c>
      <c r="Q30" s="892">
        <v>59.4</v>
      </c>
      <c r="R30" s="890">
        <v>59.3</v>
      </c>
      <c r="S30" s="891" t="s">
        <v>625</v>
      </c>
      <c r="T30" s="892">
        <v>53.800000000000004</v>
      </c>
      <c r="U30" s="890">
        <v>53.7</v>
      </c>
      <c r="V30" s="891" t="s">
        <v>625</v>
      </c>
      <c r="W30" s="892">
        <v>48.9</v>
      </c>
      <c r="X30" s="893">
        <v>48.8</v>
      </c>
      <c r="Y30" s="894" t="s">
        <v>625</v>
      </c>
      <c r="Z30" s="892">
        <v>43.4</v>
      </c>
      <c r="AA30" s="893">
        <v>43.3</v>
      </c>
      <c r="AB30" s="891" t="s">
        <v>625</v>
      </c>
      <c r="AC30" s="892">
        <v>34</v>
      </c>
      <c r="AD30" s="893">
        <v>33.900000000000006</v>
      </c>
      <c r="AE30" s="895" t="s">
        <v>625</v>
      </c>
      <c r="AH30" s="948" t="s">
        <v>538</v>
      </c>
      <c r="AI30" s="888" t="s">
        <v>1007</v>
      </c>
      <c r="AJ30" s="889">
        <v>284</v>
      </c>
      <c r="AK30" s="890" t="s">
        <v>625</v>
      </c>
      <c r="AL30" s="891">
        <v>92.300000000000011</v>
      </c>
      <c r="AM30" s="890">
        <v>92.2</v>
      </c>
      <c r="AN30" s="891" t="s">
        <v>625</v>
      </c>
      <c r="AO30" s="892">
        <v>80</v>
      </c>
      <c r="AP30" s="893">
        <v>79.900000000000006</v>
      </c>
      <c r="AQ30" s="891" t="s">
        <v>625</v>
      </c>
      <c r="AR30" s="892">
        <v>71.099999999999994</v>
      </c>
      <c r="AS30" s="890">
        <v>71</v>
      </c>
      <c r="AT30" s="891" t="s">
        <v>625</v>
      </c>
      <c r="AU30" s="892">
        <v>62.5</v>
      </c>
      <c r="AV30" s="890">
        <v>62.4</v>
      </c>
      <c r="AW30" s="891" t="s">
        <v>625</v>
      </c>
      <c r="AX30" s="892">
        <v>54.500000000000007</v>
      </c>
      <c r="AY30" s="890">
        <v>54.400000000000006</v>
      </c>
      <c r="AZ30" s="891" t="s">
        <v>625</v>
      </c>
      <c r="BA30" s="892">
        <v>50</v>
      </c>
      <c r="BB30" s="890">
        <v>49.9</v>
      </c>
      <c r="BC30" s="891" t="s">
        <v>625</v>
      </c>
      <c r="BD30" s="892">
        <v>45.5</v>
      </c>
      <c r="BE30" s="893">
        <v>45.4</v>
      </c>
      <c r="BF30" s="894" t="s">
        <v>625</v>
      </c>
      <c r="BG30" s="892">
        <v>37.5</v>
      </c>
      <c r="BH30" s="893">
        <v>37.4</v>
      </c>
      <c r="BI30" s="891" t="s">
        <v>625</v>
      </c>
      <c r="BJ30" s="892">
        <v>27.3</v>
      </c>
      <c r="BK30" s="893">
        <v>27.200000000000003</v>
      </c>
      <c r="BL30" s="895" t="s">
        <v>625</v>
      </c>
    </row>
    <row r="31" spans="1:64" ht="24.75" customHeight="1" x14ac:dyDescent="0.2">
      <c r="A31" s="887" t="s">
        <v>1008</v>
      </c>
      <c r="B31" s="888" t="s">
        <v>1306</v>
      </c>
      <c r="C31" s="889">
        <v>612</v>
      </c>
      <c r="D31" s="890" t="s">
        <v>625</v>
      </c>
      <c r="E31" s="891">
        <v>13.4</v>
      </c>
      <c r="F31" s="890">
        <v>13.3</v>
      </c>
      <c r="G31" s="891" t="s">
        <v>625</v>
      </c>
      <c r="H31" s="892">
        <v>12</v>
      </c>
      <c r="I31" s="893">
        <v>11.9</v>
      </c>
      <c r="J31" s="891" t="s">
        <v>625</v>
      </c>
      <c r="K31" s="892">
        <v>11</v>
      </c>
      <c r="L31" s="890">
        <v>10.9</v>
      </c>
      <c r="M31" s="891" t="s">
        <v>625</v>
      </c>
      <c r="N31" s="892">
        <v>10.1</v>
      </c>
      <c r="O31" s="890">
        <v>10</v>
      </c>
      <c r="P31" s="891" t="s">
        <v>625</v>
      </c>
      <c r="Q31" s="892">
        <v>9.6</v>
      </c>
      <c r="R31" s="890">
        <v>9.5</v>
      </c>
      <c r="S31" s="891" t="s">
        <v>625</v>
      </c>
      <c r="T31" s="892">
        <v>9</v>
      </c>
      <c r="U31" s="890">
        <v>8.9</v>
      </c>
      <c r="V31" s="891" t="s">
        <v>625</v>
      </c>
      <c r="W31" s="892">
        <v>8.4</v>
      </c>
      <c r="X31" s="893">
        <v>8.3000000000000007</v>
      </c>
      <c r="Y31" s="894" t="s">
        <v>625</v>
      </c>
      <c r="Z31" s="892">
        <v>7.7</v>
      </c>
      <c r="AA31" s="893">
        <v>7.6000000000000005</v>
      </c>
      <c r="AB31" s="891" t="s">
        <v>625</v>
      </c>
      <c r="AC31" s="892">
        <v>7</v>
      </c>
      <c r="AD31" s="893">
        <v>6.9</v>
      </c>
      <c r="AE31" s="895" t="s">
        <v>625</v>
      </c>
      <c r="AH31" s="948" t="s">
        <v>1008</v>
      </c>
      <c r="AI31" s="888" t="s">
        <v>1306</v>
      </c>
      <c r="AJ31" s="889">
        <v>286</v>
      </c>
      <c r="AK31" s="890" t="s">
        <v>625</v>
      </c>
      <c r="AL31" s="891">
        <v>10.7</v>
      </c>
      <c r="AM31" s="890">
        <v>10.6</v>
      </c>
      <c r="AN31" s="891" t="s">
        <v>625</v>
      </c>
      <c r="AO31" s="892">
        <v>9.5</v>
      </c>
      <c r="AP31" s="893">
        <v>9.4</v>
      </c>
      <c r="AQ31" s="891" t="s">
        <v>625</v>
      </c>
      <c r="AR31" s="892">
        <v>8.9</v>
      </c>
      <c r="AS31" s="890">
        <v>8.8000000000000007</v>
      </c>
      <c r="AT31" s="891" t="s">
        <v>625</v>
      </c>
      <c r="AU31" s="892">
        <v>8.3000000000000007</v>
      </c>
      <c r="AV31" s="890">
        <v>8.2000000000000011</v>
      </c>
      <c r="AW31" s="891" t="s">
        <v>625</v>
      </c>
      <c r="AX31" s="892">
        <v>7.6</v>
      </c>
      <c r="AY31" s="890">
        <v>7.5</v>
      </c>
      <c r="AZ31" s="891" t="s">
        <v>625</v>
      </c>
      <c r="BA31" s="892">
        <v>6.9</v>
      </c>
      <c r="BB31" s="890">
        <v>6.8000000000000007</v>
      </c>
      <c r="BC31" s="891" t="s">
        <v>625</v>
      </c>
      <c r="BD31" s="892">
        <v>6.5</v>
      </c>
      <c r="BE31" s="893">
        <v>6.4</v>
      </c>
      <c r="BF31" s="894" t="s">
        <v>625</v>
      </c>
      <c r="BG31" s="892">
        <v>6.1</v>
      </c>
      <c r="BH31" s="893">
        <v>6</v>
      </c>
      <c r="BI31" s="891" t="s">
        <v>625</v>
      </c>
      <c r="BJ31" s="892">
        <v>5.4</v>
      </c>
      <c r="BK31" s="893">
        <v>5.3000000000000007</v>
      </c>
      <c r="BL31" s="895" t="s">
        <v>625</v>
      </c>
    </row>
    <row r="32" spans="1:64" ht="24.75" customHeight="1" x14ac:dyDescent="0.2">
      <c r="A32" s="887" t="s">
        <v>1009</v>
      </c>
      <c r="B32" s="888" t="s">
        <v>1307</v>
      </c>
      <c r="C32" s="889">
        <v>612</v>
      </c>
      <c r="D32" s="890" t="s">
        <v>625</v>
      </c>
      <c r="E32" s="891">
        <v>9.5</v>
      </c>
      <c r="F32" s="890">
        <v>9.4</v>
      </c>
      <c r="G32" s="891" t="s">
        <v>625</v>
      </c>
      <c r="H32" s="892">
        <v>8.6</v>
      </c>
      <c r="I32" s="893">
        <v>8.5</v>
      </c>
      <c r="J32" s="891" t="s">
        <v>625</v>
      </c>
      <c r="K32" s="892">
        <v>7.9</v>
      </c>
      <c r="L32" s="890">
        <v>7.8000000000000007</v>
      </c>
      <c r="M32" s="891" t="s">
        <v>625</v>
      </c>
      <c r="N32" s="892">
        <v>7.3</v>
      </c>
      <c r="O32" s="890">
        <v>7.2</v>
      </c>
      <c r="P32" s="891" t="s">
        <v>625</v>
      </c>
      <c r="Q32" s="892">
        <v>6.9</v>
      </c>
      <c r="R32" s="890">
        <v>6.8000000000000007</v>
      </c>
      <c r="S32" s="891" t="s">
        <v>625</v>
      </c>
      <c r="T32" s="892">
        <v>6.4</v>
      </c>
      <c r="U32" s="890">
        <v>6.3000000000000007</v>
      </c>
      <c r="V32" s="891" t="s">
        <v>625</v>
      </c>
      <c r="W32" s="892">
        <v>6</v>
      </c>
      <c r="X32" s="893">
        <v>5.9</v>
      </c>
      <c r="Y32" s="894" t="s">
        <v>625</v>
      </c>
      <c r="Z32" s="892">
        <v>5.4</v>
      </c>
      <c r="AA32" s="893">
        <v>5.3000000000000007</v>
      </c>
      <c r="AB32" s="891" t="s">
        <v>625</v>
      </c>
      <c r="AC32" s="892">
        <v>4.7</v>
      </c>
      <c r="AD32" s="893">
        <v>4.6000000000000005</v>
      </c>
      <c r="AE32" s="895" t="s">
        <v>625</v>
      </c>
      <c r="AH32" s="948" t="s">
        <v>1009</v>
      </c>
      <c r="AI32" s="888" t="s">
        <v>1307</v>
      </c>
      <c r="AJ32" s="889">
        <v>286</v>
      </c>
      <c r="AK32" s="890" t="s">
        <v>625</v>
      </c>
      <c r="AL32" s="891">
        <v>8.3000000000000007</v>
      </c>
      <c r="AM32" s="890">
        <v>8.2000000000000011</v>
      </c>
      <c r="AN32" s="891" t="s">
        <v>625</v>
      </c>
      <c r="AO32" s="892">
        <v>7.4</v>
      </c>
      <c r="AP32" s="893">
        <v>7.3000000000000007</v>
      </c>
      <c r="AQ32" s="891" t="s">
        <v>625</v>
      </c>
      <c r="AR32" s="892">
        <v>6.7</v>
      </c>
      <c r="AS32" s="890">
        <v>6.6000000000000005</v>
      </c>
      <c r="AT32" s="891" t="s">
        <v>625</v>
      </c>
      <c r="AU32" s="892">
        <v>6.3</v>
      </c>
      <c r="AV32" s="890">
        <v>6.2</v>
      </c>
      <c r="AW32" s="891" t="s">
        <v>625</v>
      </c>
      <c r="AX32" s="892">
        <v>5.9</v>
      </c>
      <c r="AY32" s="890">
        <v>5.8000000000000007</v>
      </c>
      <c r="AZ32" s="891" t="s">
        <v>625</v>
      </c>
      <c r="BA32" s="892">
        <v>5.6</v>
      </c>
      <c r="BB32" s="890">
        <v>5.5</v>
      </c>
      <c r="BC32" s="891" t="s">
        <v>625</v>
      </c>
      <c r="BD32" s="892">
        <v>5.2</v>
      </c>
      <c r="BE32" s="893">
        <v>5.1000000000000005</v>
      </c>
      <c r="BF32" s="894" t="s">
        <v>625</v>
      </c>
      <c r="BG32" s="892">
        <v>4.9000000000000004</v>
      </c>
      <c r="BH32" s="893">
        <v>4.8000000000000007</v>
      </c>
      <c r="BI32" s="891" t="s">
        <v>625</v>
      </c>
      <c r="BJ32" s="892">
        <v>4.2</v>
      </c>
      <c r="BK32" s="893">
        <v>4.1000000000000005</v>
      </c>
      <c r="BL32" s="895" t="s">
        <v>625</v>
      </c>
    </row>
    <row r="33" spans="1:64" ht="24.75" customHeight="1" x14ac:dyDescent="0.2">
      <c r="A33" s="887" t="s">
        <v>1010</v>
      </c>
      <c r="B33" s="888" t="s">
        <v>1308</v>
      </c>
      <c r="C33" s="889">
        <v>612</v>
      </c>
      <c r="D33" s="915" t="s">
        <v>625</v>
      </c>
      <c r="E33" s="916">
        <v>755</v>
      </c>
      <c r="F33" s="915">
        <v>754</v>
      </c>
      <c r="G33" s="916" t="s">
        <v>625</v>
      </c>
      <c r="H33" s="917">
        <v>570</v>
      </c>
      <c r="I33" s="918">
        <v>569</v>
      </c>
      <c r="J33" s="916" t="s">
        <v>625</v>
      </c>
      <c r="K33" s="917">
        <v>498</v>
      </c>
      <c r="L33" s="915">
        <v>497</v>
      </c>
      <c r="M33" s="916" t="s">
        <v>625</v>
      </c>
      <c r="N33" s="917">
        <v>460</v>
      </c>
      <c r="O33" s="915">
        <v>459</v>
      </c>
      <c r="P33" s="916" t="s">
        <v>625</v>
      </c>
      <c r="Q33" s="917">
        <v>420</v>
      </c>
      <c r="R33" s="915">
        <v>419</v>
      </c>
      <c r="S33" s="916" t="s">
        <v>625</v>
      </c>
      <c r="T33" s="917">
        <v>387</v>
      </c>
      <c r="U33" s="915">
        <v>386</v>
      </c>
      <c r="V33" s="916" t="s">
        <v>625</v>
      </c>
      <c r="W33" s="917">
        <v>358</v>
      </c>
      <c r="X33" s="918">
        <v>357</v>
      </c>
      <c r="Y33" s="919" t="s">
        <v>625</v>
      </c>
      <c r="Z33" s="917">
        <v>329</v>
      </c>
      <c r="AA33" s="918">
        <v>328</v>
      </c>
      <c r="AB33" s="916" t="s">
        <v>625</v>
      </c>
      <c r="AC33" s="917">
        <v>298</v>
      </c>
      <c r="AD33" s="918">
        <v>297</v>
      </c>
      <c r="AE33" s="920" t="s">
        <v>625</v>
      </c>
      <c r="AH33" s="948" t="s">
        <v>787</v>
      </c>
      <c r="AI33" s="888" t="s">
        <v>1308</v>
      </c>
      <c r="AJ33" s="889">
        <v>286</v>
      </c>
      <c r="AK33" s="915" t="s">
        <v>625</v>
      </c>
      <c r="AL33" s="916">
        <v>665</v>
      </c>
      <c r="AM33" s="915">
        <v>664</v>
      </c>
      <c r="AN33" s="916" t="s">
        <v>625</v>
      </c>
      <c r="AO33" s="917">
        <v>531</v>
      </c>
      <c r="AP33" s="918">
        <v>530</v>
      </c>
      <c r="AQ33" s="916" t="s">
        <v>625</v>
      </c>
      <c r="AR33" s="917">
        <v>489</v>
      </c>
      <c r="AS33" s="915">
        <v>488</v>
      </c>
      <c r="AT33" s="916" t="s">
        <v>625</v>
      </c>
      <c r="AU33" s="917">
        <v>427</v>
      </c>
      <c r="AV33" s="915">
        <v>426</v>
      </c>
      <c r="AW33" s="916" t="s">
        <v>625</v>
      </c>
      <c r="AX33" s="917">
        <v>397</v>
      </c>
      <c r="AY33" s="915">
        <v>396</v>
      </c>
      <c r="AZ33" s="916" t="s">
        <v>625</v>
      </c>
      <c r="BA33" s="917">
        <v>369</v>
      </c>
      <c r="BB33" s="915">
        <v>368</v>
      </c>
      <c r="BC33" s="916" t="s">
        <v>625</v>
      </c>
      <c r="BD33" s="917">
        <v>343</v>
      </c>
      <c r="BE33" s="918">
        <v>342</v>
      </c>
      <c r="BF33" s="919" t="s">
        <v>625</v>
      </c>
      <c r="BG33" s="917">
        <v>312</v>
      </c>
      <c r="BH33" s="918">
        <v>311</v>
      </c>
      <c r="BI33" s="916" t="s">
        <v>625</v>
      </c>
      <c r="BJ33" s="917">
        <v>283</v>
      </c>
      <c r="BK33" s="918">
        <v>282</v>
      </c>
      <c r="BL33" s="920" t="s">
        <v>625</v>
      </c>
    </row>
    <row r="34" spans="1:64" ht="24.75" customHeight="1" x14ac:dyDescent="0.2">
      <c r="A34" s="921" t="s">
        <v>1011</v>
      </c>
      <c r="B34" s="897" t="s">
        <v>1309</v>
      </c>
      <c r="C34" s="898">
        <v>612</v>
      </c>
      <c r="D34" s="922" t="s">
        <v>625</v>
      </c>
      <c r="E34" s="923">
        <v>245</v>
      </c>
      <c r="F34" s="922">
        <v>244</v>
      </c>
      <c r="G34" s="923" t="s">
        <v>625</v>
      </c>
      <c r="H34" s="924">
        <v>173</v>
      </c>
      <c r="I34" s="925">
        <v>172</v>
      </c>
      <c r="J34" s="923" t="s">
        <v>625</v>
      </c>
      <c r="K34" s="924">
        <v>144</v>
      </c>
      <c r="L34" s="922">
        <v>143</v>
      </c>
      <c r="M34" s="923" t="s">
        <v>625</v>
      </c>
      <c r="N34" s="924">
        <v>127</v>
      </c>
      <c r="O34" s="922">
        <v>126</v>
      </c>
      <c r="P34" s="923" t="s">
        <v>625</v>
      </c>
      <c r="Q34" s="924">
        <v>112</v>
      </c>
      <c r="R34" s="922">
        <v>111</v>
      </c>
      <c r="S34" s="923" t="s">
        <v>625</v>
      </c>
      <c r="T34" s="924">
        <v>99</v>
      </c>
      <c r="U34" s="922">
        <v>98</v>
      </c>
      <c r="V34" s="923" t="s">
        <v>625</v>
      </c>
      <c r="W34" s="924">
        <v>86</v>
      </c>
      <c r="X34" s="925">
        <v>85</v>
      </c>
      <c r="Y34" s="926" t="s">
        <v>625</v>
      </c>
      <c r="Z34" s="924">
        <v>75</v>
      </c>
      <c r="AA34" s="925">
        <v>74</v>
      </c>
      <c r="AB34" s="923" t="s">
        <v>625</v>
      </c>
      <c r="AC34" s="924">
        <v>59</v>
      </c>
      <c r="AD34" s="925">
        <v>58</v>
      </c>
      <c r="AE34" s="927" t="s">
        <v>625</v>
      </c>
      <c r="AH34" s="921" t="s">
        <v>789</v>
      </c>
      <c r="AI34" s="897" t="s">
        <v>1309</v>
      </c>
      <c r="AJ34" s="898">
        <v>286</v>
      </c>
      <c r="AK34" s="922" t="s">
        <v>625</v>
      </c>
      <c r="AL34" s="923">
        <v>291</v>
      </c>
      <c r="AM34" s="922">
        <v>290</v>
      </c>
      <c r="AN34" s="923" t="s">
        <v>625</v>
      </c>
      <c r="AO34" s="924">
        <v>220</v>
      </c>
      <c r="AP34" s="925">
        <v>219</v>
      </c>
      <c r="AQ34" s="923" t="s">
        <v>625</v>
      </c>
      <c r="AR34" s="924">
        <v>170</v>
      </c>
      <c r="AS34" s="922">
        <v>169</v>
      </c>
      <c r="AT34" s="923" t="s">
        <v>625</v>
      </c>
      <c r="AU34" s="924">
        <v>149</v>
      </c>
      <c r="AV34" s="922">
        <v>148</v>
      </c>
      <c r="AW34" s="923" t="s">
        <v>625</v>
      </c>
      <c r="AX34" s="924">
        <v>132</v>
      </c>
      <c r="AY34" s="922">
        <v>131</v>
      </c>
      <c r="AZ34" s="923" t="s">
        <v>625</v>
      </c>
      <c r="BA34" s="924">
        <v>115</v>
      </c>
      <c r="BB34" s="922">
        <v>114</v>
      </c>
      <c r="BC34" s="923" t="s">
        <v>625</v>
      </c>
      <c r="BD34" s="924">
        <v>97</v>
      </c>
      <c r="BE34" s="925">
        <v>96</v>
      </c>
      <c r="BF34" s="926" t="s">
        <v>625</v>
      </c>
      <c r="BG34" s="924">
        <v>81</v>
      </c>
      <c r="BH34" s="925">
        <v>80</v>
      </c>
      <c r="BI34" s="923" t="s">
        <v>625</v>
      </c>
      <c r="BJ34" s="924">
        <v>62</v>
      </c>
      <c r="BK34" s="925">
        <v>61</v>
      </c>
      <c r="BL34" s="927" t="s">
        <v>625</v>
      </c>
    </row>
    <row r="35" spans="1:64" s="753" customFormat="1" ht="24.75" customHeight="1" x14ac:dyDescent="0.2">
      <c r="A35" s="901"/>
      <c r="B35" s="737"/>
      <c r="C35" s="902"/>
      <c r="D35" s="928"/>
      <c r="E35" s="929"/>
      <c r="F35" s="929"/>
      <c r="G35" s="929"/>
      <c r="H35" s="930"/>
      <c r="I35" s="930"/>
      <c r="J35" s="929"/>
      <c r="K35" s="930"/>
      <c r="L35" s="929"/>
      <c r="M35" s="929"/>
      <c r="N35" s="930"/>
      <c r="O35" s="929"/>
      <c r="P35" s="929"/>
      <c r="Q35" s="930"/>
      <c r="R35" s="929"/>
      <c r="S35" s="929"/>
      <c r="T35" s="930"/>
      <c r="U35" s="929"/>
      <c r="V35" s="929"/>
      <c r="W35" s="930"/>
      <c r="X35" s="930"/>
      <c r="Y35" s="740"/>
      <c r="Z35" s="930"/>
      <c r="AA35" s="929"/>
      <c r="AB35" s="929"/>
      <c r="AC35" s="930"/>
      <c r="AD35" s="930"/>
      <c r="AE35" s="931"/>
    </row>
    <row r="36" spans="1:64" s="753" customFormat="1" ht="7.5" customHeight="1" x14ac:dyDescent="0.2">
      <c r="A36" s="932"/>
      <c r="B36" s="766"/>
      <c r="C36" s="939"/>
      <c r="D36" s="933"/>
      <c r="E36" s="940"/>
      <c r="F36" s="940"/>
      <c r="G36" s="933"/>
      <c r="H36" s="940"/>
      <c r="I36" s="933"/>
      <c r="J36" s="933"/>
      <c r="K36" s="940"/>
      <c r="L36" s="933"/>
      <c r="M36" s="933"/>
      <c r="N36" s="933"/>
      <c r="O36" s="941"/>
      <c r="P36" s="933"/>
      <c r="Q36" s="933"/>
      <c r="R36" s="933"/>
      <c r="S36" s="933"/>
      <c r="T36" s="941"/>
      <c r="U36" s="933"/>
      <c r="V36" s="933"/>
      <c r="W36" s="933"/>
      <c r="X36" s="941"/>
      <c r="Y36" s="942"/>
      <c r="Z36" s="933"/>
      <c r="AA36" s="933"/>
      <c r="AB36" s="933"/>
      <c r="AC36" s="933"/>
      <c r="AD36" s="933"/>
      <c r="AE36" s="933"/>
    </row>
  </sheetData>
  <mergeCells count="47">
    <mergeCell ref="A3:AE3"/>
    <mergeCell ref="A6:B6"/>
    <mergeCell ref="D6:E6"/>
    <mergeCell ref="F6:H6"/>
    <mergeCell ref="I6:K6"/>
    <mergeCell ref="L6:N6"/>
    <mergeCell ref="O6:Q6"/>
    <mergeCell ref="R6:T6"/>
    <mergeCell ref="U6:W6"/>
    <mergeCell ref="X6:Z6"/>
    <mergeCell ref="AA6:AC6"/>
    <mergeCell ref="AD6:AE6"/>
    <mergeCell ref="I16:K16"/>
    <mergeCell ref="L16:N16"/>
    <mergeCell ref="O16:Q16"/>
    <mergeCell ref="A11:A12"/>
    <mergeCell ref="A16:B16"/>
    <mergeCell ref="D16:E16"/>
    <mergeCell ref="F16:H16"/>
    <mergeCell ref="R16:T16"/>
    <mergeCell ref="U16:W16"/>
    <mergeCell ref="X16:Z16"/>
    <mergeCell ref="AA16:AC16"/>
    <mergeCell ref="AD16:AE16"/>
    <mergeCell ref="BE6:BG6"/>
    <mergeCell ref="BH6:BJ6"/>
    <mergeCell ref="AH6:AI6"/>
    <mergeCell ref="AK6:AL6"/>
    <mergeCell ref="AM6:AO6"/>
    <mergeCell ref="AP6:AR6"/>
    <mergeCell ref="AS6:AU6"/>
    <mergeCell ref="BK6:BL6"/>
    <mergeCell ref="AH11:AH12"/>
    <mergeCell ref="AH16:AI16"/>
    <mergeCell ref="AK16:AL16"/>
    <mergeCell ref="AM16:AO16"/>
    <mergeCell ref="AP16:AR16"/>
    <mergeCell ref="AS16:AU16"/>
    <mergeCell ref="AV16:AX16"/>
    <mergeCell ref="AY16:BA16"/>
    <mergeCell ref="BB16:BD16"/>
    <mergeCell ref="BE16:BG16"/>
    <mergeCell ref="BH16:BJ16"/>
    <mergeCell ref="BK16:BL16"/>
    <mergeCell ref="AV6:AX6"/>
    <mergeCell ref="AY6:BA6"/>
    <mergeCell ref="BB6:BD6"/>
  </mergeCells>
  <phoneticPr fontId="1"/>
  <pageMargins left="0.39370078740157483" right="0.39370078740157483" top="0.39370078740157483" bottom="0.39370078740157483" header="0" footer="0.19685039370078741"/>
  <pageSetup paperSize="9" scale="70" orientation="landscape" r:id="rId1"/>
  <headerFooter scaleWithDoc="0">
    <oddFooter>&amp;P / &amp;N ページ</oddFooter>
  </headerFooter>
  <rowBreaks count="1" manualBreakCount="1">
    <brk id="34" max="3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CC"/>
    <pageSetUpPr fitToPage="1"/>
  </sheetPr>
  <dimension ref="A1:AS45"/>
  <sheetViews>
    <sheetView showGridLines="0" zoomScaleNormal="100" zoomScaleSheetLayoutView="145" workbookViewId="0">
      <selection activeCell="A4" sqref="A4"/>
    </sheetView>
  </sheetViews>
  <sheetFormatPr defaultRowHeight="13.2" x14ac:dyDescent="0.2"/>
  <cols>
    <col min="1" max="1" width="2" customWidth="1"/>
    <col min="2" max="2" width="9.44140625" customWidth="1"/>
    <col min="3" max="3" width="3.21875" customWidth="1"/>
    <col min="4" max="26" width="3.77734375" customWidth="1"/>
    <col min="28" max="28" width="2" customWidth="1"/>
    <col min="29" max="29" width="9.44140625" customWidth="1"/>
    <col min="30" max="30" width="3.21875" customWidth="1"/>
    <col min="31" max="39" width="3.77734375" customWidth="1"/>
    <col min="40" max="40" width="4.33203125" customWidth="1"/>
    <col min="41" max="45" width="3.77734375" customWidth="1"/>
  </cols>
  <sheetData>
    <row r="1" spans="1:45" x14ac:dyDescent="0.2">
      <c r="A1" s="699" t="str">
        <f>"○参考2　"&amp;'学校入力シート（要入力）'!$I$41&amp;"年度版  財務比率等 （学部等系統別）"</f>
        <v>○参考2　2023年度版  財務比率等 （学部等系統別）</v>
      </c>
      <c r="B1" s="700"/>
      <c r="C1" s="700"/>
      <c r="D1" s="699"/>
      <c r="E1" s="699"/>
      <c r="F1" s="699"/>
      <c r="G1" s="699"/>
      <c r="H1" s="699"/>
      <c r="I1" s="699"/>
      <c r="J1" s="699"/>
      <c r="K1" s="699"/>
      <c r="L1" s="701"/>
      <c r="M1" s="699"/>
      <c r="N1" s="699"/>
      <c r="O1" s="699"/>
      <c r="P1" s="699"/>
      <c r="Q1" s="699"/>
      <c r="R1" s="699"/>
      <c r="S1" s="699"/>
      <c r="T1" s="699"/>
      <c r="U1" s="699"/>
      <c r="V1" s="699"/>
      <c r="W1" s="699"/>
      <c r="X1" s="699"/>
      <c r="Y1" s="699"/>
      <c r="Z1" s="699"/>
      <c r="AB1" s="699"/>
      <c r="AC1" s="700"/>
      <c r="AD1" s="700"/>
      <c r="AE1" s="699"/>
      <c r="AF1" s="699"/>
      <c r="AG1" s="699"/>
      <c r="AH1" s="699"/>
      <c r="AI1" s="699"/>
      <c r="AJ1" s="699"/>
      <c r="AK1" s="699"/>
      <c r="AL1" s="699"/>
      <c r="AM1" s="701"/>
      <c r="AN1" s="699"/>
      <c r="AO1" s="699"/>
      <c r="AP1" s="699"/>
      <c r="AQ1" s="699"/>
      <c r="AR1" s="866"/>
      <c r="AS1" s="699"/>
    </row>
    <row r="2" spans="1:45" x14ac:dyDescent="0.2">
      <c r="A2" s="1003" t="str">
        <f>"　※財務は"&amp;'学校入力シート（要入力）'!$H$10&amp;"年度決算値、人数は"&amp;'学校入力シート（要入力）'!$I$41&amp;"年5月1日現在数。ただし、人数を使った比率のうち中途退学者率は"&amp;'学校入力シート（要入力）'!$H$10&amp;"年度実績。　"</f>
        <v>　※財務は2022年度決算値、人数は2023年5月1日現在数。ただし、人数を使った比率のうち中途退学者率は2022年度実績。　</v>
      </c>
      <c r="B2" s="700"/>
      <c r="C2" s="700"/>
      <c r="D2" s="699"/>
      <c r="E2" s="699"/>
      <c r="F2" s="699"/>
      <c r="G2" s="699"/>
      <c r="H2" s="699"/>
      <c r="I2" s="699"/>
      <c r="J2" s="699"/>
      <c r="K2" s="699"/>
      <c r="L2" s="701"/>
      <c r="M2" s="699"/>
      <c r="N2" s="699"/>
      <c r="O2" s="699"/>
      <c r="P2" s="699"/>
      <c r="Q2" s="699"/>
      <c r="R2" s="699"/>
      <c r="S2" s="699"/>
      <c r="T2" s="699"/>
      <c r="U2" s="699"/>
      <c r="V2" s="699"/>
      <c r="W2" s="699"/>
      <c r="X2" s="699"/>
      <c r="Y2" s="699"/>
      <c r="Z2" s="699"/>
      <c r="AB2" s="699"/>
      <c r="AC2" s="700"/>
      <c r="AD2" s="700"/>
      <c r="AE2" s="699"/>
      <c r="AF2" s="699"/>
      <c r="AG2" s="699"/>
      <c r="AH2" s="699"/>
      <c r="AI2" s="699"/>
      <c r="AJ2" s="699"/>
      <c r="AK2" s="699"/>
      <c r="AL2" s="699"/>
      <c r="AM2" s="701"/>
      <c r="AN2" s="699"/>
      <c r="AO2" s="699"/>
      <c r="AP2" s="699"/>
      <c r="AQ2" s="699"/>
      <c r="AR2" s="866"/>
      <c r="AS2" s="699"/>
    </row>
    <row r="3" spans="1:45" x14ac:dyDescent="0.2">
      <c r="A3" s="702" t="s">
        <v>712</v>
      </c>
      <c r="B3" s="703"/>
      <c r="C3" s="703"/>
      <c r="D3" s="704"/>
      <c r="E3" s="705"/>
      <c r="F3" s="706"/>
      <c r="G3" s="706"/>
      <c r="H3" s="706"/>
      <c r="I3" s="706"/>
      <c r="J3" s="706"/>
      <c r="K3" s="706"/>
      <c r="L3" s="706"/>
      <c r="M3" s="706"/>
      <c r="N3" s="706"/>
      <c r="O3" s="706"/>
      <c r="P3" s="706"/>
      <c r="Q3" s="706"/>
      <c r="R3" s="706"/>
      <c r="S3" s="706"/>
      <c r="T3" s="706"/>
      <c r="U3" s="706"/>
      <c r="V3" s="706"/>
      <c r="W3" s="706"/>
      <c r="X3" s="706"/>
      <c r="Y3" s="706"/>
      <c r="Z3" s="706"/>
      <c r="AB3" s="707"/>
      <c r="AC3" s="703"/>
      <c r="AD3" s="703"/>
      <c r="AE3" s="704"/>
      <c r="AF3" s="702"/>
      <c r="AG3" s="706"/>
      <c r="AH3" s="706"/>
      <c r="AI3" s="706"/>
      <c r="AJ3" s="706"/>
      <c r="AK3" s="706"/>
      <c r="AL3" s="706"/>
      <c r="AM3" s="706"/>
      <c r="AN3" s="706"/>
      <c r="AO3" s="706"/>
      <c r="AP3" s="706"/>
      <c r="AQ3" s="706"/>
      <c r="AR3" s="706"/>
      <c r="AS3" s="706"/>
    </row>
    <row r="4" spans="1:45" x14ac:dyDescent="0.2">
      <c r="A4" s="707"/>
      <c r="B4" s="703"/>
      <c r="C4" s="703"/>
      <c r="D4" s="704"/>
      <c r="E4" s="702"/>
      <c r="F4" s="706"/>
      <c r="G4" s="706"/>
      <c r="H4" s="706"/>
      <c r="I4" s="706"/>
      <c r="J4" s="706"/>
      <c r="K4" s="706"/>
      <c r="L4" s="706"/>
      <c r="M4" s="706"/>
      <c r="N4" s="706"/>
      <c r="O4" s="706"/>
      <c r="P4" s="706"/>
      <c r="Q4" s="706"/>
      <c r="R4" s="706"/>
      <c r="S4" s="706"/>
      <c r="T4" s="706"/>
      <c r="U4" s="706"/>
      <c r="V4" s="706"/>
      <c r="W4" s="706"/>
      <c r="X4" s="706"/>
      <c r="Y4" s="706"/>
      <c r="Z4" s="706"/>
      <c r="AB4" s="736"/>
      <c r="AC4" s="723"/>
      <c r="AD4" s="723"/>
      <c r="AE4" s="723"/>
      <c r="AF4" s="723"/>
      <c r="AG4" s="723"/>
      <c r="AH4" s="723"/>
      <c r="AI4" s="723"/>
      <c r="AJ4" s="723"/>
      <c r="AK4" s="723"/>
      <c r="AL4" s="723"/>
      <c r="AM4" s="723"/>
      <c r="AN4" s="723"/>
      <c r="AO4" s="723"/>
      <c r="AP4" s="723"/>
      <c r="AQ4" s="723"/>
      <c r="AR4" s="723"/>
      <c r="AS4" s="723"/>
    </row>
    <row r="5" spans="1:45" x14ac:dyDescent="0.2">
      <c r="A5" s="2257" t="s">
        <v>713</v>
      </c>
      <c r="B5" s="2257"/>
      <c r="C5" s="2257"/>
      <c r="D5" s="2257"/>
      <c r="E5" s="2257"/>
      <c r="F5" s="2257"/>
      <c r="G5" s="2257"/>
      <c r="H5" s="2257"/>
      <c r="I5" s="2257"/>
      <c r="J5" s="2257"/>
      <c r="K5" s="2257"/>
      <c r="L5" s="2257"/>
      <c r="M5" s="2257"/>
      <c r="N5" s="2257"/>
      <c r="O5" s="2257"/>
      <c r="P5" s="2257"/>
      <c r="Q5" s="2257"/>
      <c r="R5" s="2257"/>
      <c r="S5" s="2257"/>
      <c r="T5" s="2257"/>
      <c r="U5" s="2257"/>
      <c r="V5" s="2257"/>
      <c r="W5" s="2257"/>
      <c r="X5" s="2257"/>
      <c r="Y5" s="2257"/>
      <c r="Z5" s="1122"/>
      <c r="AB5" s="743" t="s">
        <v>790</v>
      </c>
      <c r="AC5" s="744"/>
      <c r="AD5" s="745"/>
      <c r="AE5" s="746"/>
      <c r="AF5" s="747"/>
      <c r="AG5" s="748"/>
      <c r="AH5" s="642"/>
      <c r="AI5" s="749"/>
      <c r="AJ5" s="750"/>
      <c r="AK5" s="642"/>
      <c r="AL5" s="751"/>
      <c r="AM5" s="750"/>
      <c r="AN5" s="642"/>
      <c r="AO5" s="642"/>
      <c r="AP5" s="752"/>
      <c r="AQ5" s="642"/>
      <c r="AR5" s="642"/>
      <c r="AS5" s="750"/>
    </row>
    <row r="6" spans="1:45" x14ac:dyDescent="0.2">
      <c r="A6" s="2258" t="s">
        <v>714</v>
      </c>
      <c r="B6" s="2259"/>
      <c r="C6" s="2260"/>
      <c r="D6" s="2267" t="s">
        <v>715</v>
      </c>
      <c r="E6" s="2268"/>
      <c r="F6" s="2268"/>
      <c r="G6" s="2268"/>
      <c r="H6" s="2269"/>
      <c r="I6" s="2273" t="s">
        <v>716</v>
      </c>
      <c r="J6" s="2274"/>
      <c r="K6" s="2274"/>
      <c r="L6" s="2274"/>
      <c r="M6" s="2274"/>
      <c r="N6" s="2274"/>
      <c r="O6" s="2274"/>
      <c r="P6" s="2274"/>
      <c r="Q6" s="2274"/>
      <c r="R6" s="2274"/>
      <c r="S6" s="2274"/>
      <c r="T6" s="2274"/>
      <c r="U6" s="2274"/>
      <c r="V6" s="2274"/>
      <c r="W6" s="2274"/>
      <c r="X6" s="2275"/>
      <c r="Y6" s="2276" t="s">
        <v>717</v>
      </c>
      <c r="Z6" s="761"/>
      <c r="AB6" s="2287" t="s">
        <v>714</v>
      </c>
      <c r="AC6" s="2259"/>
      <c r="AD6" s="2288"/>
      <c r="AE6" s="2292" t="s">
        <v>791</v>
      </c>
      <c r="AF6" s="2293"/>
      <c r="AG6" s="2293"/>
      <c r="AH6" s="2306" t="s">
        <v>792</v>
      </c>
      <c r="AI6" s="2307"/>
      <c r="AJ6" s="2307"/>
      <c r="AK6" s="2307"/>
      <c r="AL6" s="2307"/>
      <c r="AM6" s="2307"/>
      <c r="AN6" s="2307"/>
      <c r="AO6" s="2307"/>
      <c r="AP6" s="2307"/>
      <c r="AQ6" s="2308"/>
      <c r="AR6" s="2276" t="s">
        <v>717</v>
      </c>
      <c r="AS6" s="753"/>
    </row>
    <row r="7" spans="1:45" ht="18" customHeight="1" x14ac:dyDescent="0.2">
      <c r="A7" s="2261"/>
      <c r="B7" s="2262"/>
      <c r="C7" s="2263"/>
      <c r="D7" s="2270"/>
      <c r="E7" s="2271"/>
      <c r="F7" s="2271"/>
      <c r="G7" s="2271"/>
      <c r="H7" s="2272"/>
      <c r="I7" s="2279" t="s">
        <v>718</v>
      </c>
      <c r="J7" s="2280"/>
      <c r="K7" s="2281"/>
      <c r="L7" s="708" t="s">
        <v>719</v>
      </c>
      <c r="M7" s="2279" t="s">
        <v>720</v>
      </c>
      <c r="N7" s="2280"/>
      <c r="O7" s="2281"/>
      <c r="P7" s="2279" t="s">
        <v>721</v>
      </c>
      <c r="Q7" s="2280"/>
      <c r="R7" s="2281"/>
      <c r="S7" s="2279" t="s">
        <v>722</v>
      </c>
      <c r="T7" s="2280"/>
      <c r="U7" s="2280"/>
      <c r="V7" s="2280"/>
      <c r="W7" s="2280"/>
      <c r="X7" s="2281"/>
      <c r="Y7" s="2277"/>
      <c r="Z7" s="761"/>
      <c r="AB7" s="2261"/>
      <c r="AC7" s="2262"/>
      <c r="AD7" s="2263"/>
      <c r="AE7" s="2253"/>
      <c r="AF7" s="2253"/>
      <c r="AG7" s="2253"/>
      <c r="AH7" s="2300" t="s">
        <v>793</v>
      </c>
      <c r="AI7" s="2301"/>
      <c r="AJ7" s="2302"/>
      <c r="AK7" s="2303" t="s">
        <v>794</v>
      </c>
      <c r="AL7" s="2304"/>
      <c r="AM7" s="2305"/>
      <c r="AN7" s="2279" t="s">
        <v>795</v>
      </c>
      <c r="AO7" s="2280"/>
      <c r="AP7" s="2280"/>
      <c r="AQ7" s="2281"/>
      <c r="AR7" s="2277"/>
      <c r="AS7" s="642"/>
    </row>
    <row r="8" spans="1:45" ht="25.2" x14ac:dyDescent="0.2">
      <c r="A8" s="2264"/>
      <c r="B8" s="2265"/>
      <c r="C8" s="2266"/>
      <c r="D8" s="709" t="s">
        <v>723</v>
      </c>
      <c r="E8" s="709" t="s">
        <v>724</v>
      </c>
      <c r="F8" s="709" t="s">
        <v>725</v>
      </c>
      <c r="G8" s="709" t="s">
        <v>726</v>
      </c>
      <c r="H8" s="709" t="s">
        <v>727</v>
      </c>
      <c r="I8" s="709" t="s">
        <v>728</v>
      </c>
      <c r="J8" s="709" t="s">
        <v>729</v>
      </c>
      <c r="K8" s="709" t="s">
        <v>859</v>
      </c>
      <c r="L8" s="709" t="s">
        <v>730</v>
      </c>
      <c r="M8" s="709" t="s">
        <v>731</v>
      </c>
      <c r="N8" s="709" t="s">
        <v>732</v>
      </c>
      <c r="O8" s="709" t="s">
        <v>860</v>
      </c>
      <c r="P8" s="709" t="s">
        <v>733</v>
      </c>
      <c r="Q8" s="709" t="s">
        <v>734</v>
      </c>
      <c r="R8" s="709" t="s">
        <v>861</v>
      </c>
      <c r="S8" s="709" t="s">
        <v>735</v>
      </c>
      <c r="T8" s="709" t="s">
        <v>736</v>
      </c>
      <c r="U8" s="709" t="s">
        <v>737</v>
      </c>
      <c r="V8" s="709" t="s">
        <v>738</v>
      </c>
      <c r="W8" s="709" t="s">
        <v>739</v>
      </c>
      <c r="X8" s="710" t="s">
        <v>862</v>
      </c>
      <c r="Y8" s="2278"/>
      <c r="Z8" s="761"/>
      <c r="AB8" s="2261"/>
      <c r="AC8" s="2262"/>
      <c r="AD8" s="2263"/>
      <c r="AE8" s="710" t="s">
        <v>796</v>
      </c>
      <c r="AF8" s="710" t="s">
        <v>726</v>
      </c>
      <c r="AG8" s="710" t="s">
        <v>727</v>
      </c>
      <c r="AH8" s="710" t="s">
        <v>1256</v>
      </c>
      <c r="AI8" s="710" t="s">
        <v>1257</v>
      </c>
      <c r="AJ8" s="710" t="s">
        <v>1255</v>
      </c>
      <c r="AK8" s="710" t="s">
        <v>798</v>
      </c>
      <c r="AL8" s="710" t="s">
        <v>799</v>
      </c>
      <c r="AM8" s="710" t="s">
        <v>859</v>
      </c>
      <c r="AN8" s="710" t="s">
        <v>800</v>
      </c>
      <c r="AO8" s="710" t="s">
        <v>801</v>
      </c>
      <c r="AP8" s="710" t="s">
        <v>1254</v>
      </c>
      <c r="AQ8" s="710" t="s">
        <v>1255</v>
      </c>
      <c r="AR8" s="2278"/>
      <c r="AS8" s="642"/>
    </row>
    <row r="9" spans="1:45" x14ac:dyDescent="0.2">
      <c r="A9" s="2282" t="s">
        <v>740</v>
      </c>
      <c r="B9" s="2283"/>
      <c r="C9" s="2284"/>
      <c r="D9" s="711">
        <v>36</v>
      </c>
      <c r="E9" s="711">
        <v>32</v>
      </c>
      <c r="F9" s="711">
        <v>174</v>
      </c>
      <c r="G9" s="711">
        <v>134</v>
      </c>
      <c r="H9" s="711">
        <v>25</v>
      </c>
      <c r="I9" s="711">
        <v>3</v>
      </c>
      <c r="J9" s="711">
        <v>3</v>
      </c>
      <c r="K9" s="711">
        <v>6</v>
      </c>
      <c r="L9" s="711">
        <v>6</v>
      </c>
      <c r="M9" s="711">
        <v>34</v>
      </c>
      <c r="N9" s="711">
        <v>13</v>
      </c>
      <c r="O9" s="711">
        <v>47</v>
      </c>
      <c r="P9" s="711">
        <v>15</v>
      </c>
      <c r="Q9" s="711">
        <v>26</v>
      </c>
      <c r="R9" s="711">
        <v>41</v>
      </c>
      <c r="S9" s="711">
        <v>7</v>
      </c>
      <c r="T9" s="711">
        <v>9</v>
      </c>
      <c r="U9" s="711">
        <v>5</v>
      </c>
      <c r="V9" s="711">
        <v>20</v>
      </c>
      <c r="W9" s="711">
        <v>22</v>
      </c>
      <c r="X9" s="711">
        <v>63</v>
      </c>
      <c r="Y9" s="712">
        <v>564</v>
      </c>
      <c r="Z9" s="1123"/>
      <c r="AB9" s="2282" t="s">
        <v>740</v>
      </c>
      <c r="AC9" s="2283"/>
      <c r="AD9" s="2284"/>
      <c r="AE9" s="711">
        <v>12</v>
      </c>
      <c r="AF9" s="711">
        <v>18</v>
      </c>
      <c r="AG9" s="711">
        <v>21</v>
      </c>
      <c r="AH9" s="711">
        <v>3</v>
      </c>
      <c r="AI9" s="711">
        <v>4</v>
      </c>
      <c r="AJ9" s="711">
        <v>7</v>
      </c>
      <c r="AK9" s="711">
        <v>4</v>
      </c>
      <c r="AL9" s="711">
        <v>5</v>
      </c>
      <c r="AM9" s="711">
        <v>9</v>
      </c>
      <c r="AN9" s="711">
        <v>3</v>
      </c>
      <c r="AO9" s="711">
        <v>20</v>
      </c>
      <c r="AP9" s="711">
        <v>5</v>
      </c>
      <c r="AQ9" s="711">
        <v>28</v>
      </c>
      <c r="AR9" s="712">
        <v>95</v>
      </c>
      <c r="AS9" s="642"/>
    </row>
    <row r="10" spans="1:45" ht="18" x14ac:dyDescent="0.2">
      <c r="A10" s="713" t="s">
        <v>741</v>
      </c>
      <c r="B10" s="714" t="s">
        <v>742</v>
      </c>
      <c r="C10" s="715" t="s">
        <v>743</v>
      </c>
      <c r="D10" s="716">
        <v>5.8</v>
      </c>
      <c r="E10" s="716">
        <v>4.2</v>
      </c>
      <c r="F10" s="716">
        <v>4.9000000000000004</v>
      </c>
      <c r="G10" s="716">
        <v>4.2</v>
      </c>
      <c r="H10" s="716">
        <v>0.3</v>
      </c>
      <c r="I10" s="716">
        <v>0.5</v>
      </c>
      <c r="J10" s="716">
        <v>2.4</v>
      </c>
      <c r="K10" s="716">
        <v>0.7</v>
      </c>
      <c r="L10" s="716">
        <v>7.6</v>
      </c>
      <c r="M10" s="716">
        <v>0.4</v>
      </c>
      <c r="N10" s="716">
        <v>13.2</v>
      </c>
      <c r="O10" s="716">
        <v>4.4000000000000004</v>
      </c>
      <c r="P10" s="716">
        <v>-5.8</v>
      </c>
      <c r="Q10" s="716">
        <v>4.5999999999999996</v>
      </c>
      <c r="R10" s="716">
        <v>2.7</v>
      </c>
      <c r="S10" s="716">
        <v>-6.4</v>
      </c>
      <c r="T10" s="716">
        <v>-6.8</v>
      </c>
      <c r="U10" s="716">
        <v>-1.3</v>
      </c>
      <c r="V10" s="716">
        <v>1.6</v>
      </c>
      <c r="W10" s="716">
        <v>2.2000000000000002</v>
      </c>
      <c r="X10" s="716">
        <v>0.2</v>
      </c>
      <c r="Y10" s="717">
        <v>4.7</v>
      </c>
      <c r="Z10" s="1124"/>
      <c r="AB10" s="713" t="s">
        <v>711</v>
      </c>
      <c r="AC10" s="714" t="s">
        <v>742</v>
      </c>
      <c r="AD10" s="715" t="s">
        <v>807</v>
      </c>
      <c r="AE10" s="716">
        <v>-0.7</v>
      </c>
      <c r="AF10" s="716">
        <v>-6.6</v>
      </c>
      <c r="AG10" s="716">
        <v>-2.5</v>
      </c>
      <c r="AH10" s="716">
        <v>-12.3</v>
      </c>
      <c r="AI10" s="716">
        <v>16.600000000000001</v>
      </c>
      <c r="AJ10" s="716">
        <v>6</v>
      </c>
      <c r="AK10" s="716">
        <v>-18.100000000000001</v>
      </c>
      <c r="AL10" s="716">
        <v>5.5</v>
      </c>
      <c r="AM10" s="716">
        <v>0.5</v>
      </c>
      <c r="AN10" s="716">
        <v>-13.3</v>
      </c>
      <c r="AO10" s="716">
        <v>-6.2</v>
      </c>
      <c r="AP10" s="716">
        <v>-5.5</v>
      </c>
      <c r="AQ10" s="716">
        <v>-6.4</v>
      </c>
      <c r="AR10" s="717">
        <v>-3.2</v>
      </c>
      <c r="AS10" s="642"/>
    </row>
    <row r="11" spans="1:45" x14ac:dyDescent="0.2">
      <c r="A11" s="713" t="s">
        <v>744</v>
      </c>
      <c r="B11" s="714" t="s">
        <v>745</v>
      </c>
      <c r="C11" s="715" t="s">
        <v>746</v>
      </c>
      <c r="D11" s="716">
        <v>40.5</v>
      </c>
      <c r="E11" s="716">
        <v>49.3</v>
      </c>
      <c r="F11" s="716">
        <v>50.4</v>
      </c>
      <c r="G11" s="716">
        <v>52.1</v>
      </c>
      <c r="H11" s="716">
        <v>58.4</v>
      </c>
      <c r="I11" s="716">
        <v>38.4</v>
      </c>
      <c r="J11" s="716">
        <v>46.6</v>
      </c>
      <c r="K11" s="716">
        <v>39.4</v>
      </c>
      <c r="L11" s="716">
        <v>40.299999999999997</v>
      </c>
      <c r="M11" s="716">
        <v>51.3</v>
      </c>
      <c r="N11" s="716">
        <v>42.8</v>
      </c>
      <c r="O11" s="716">
        <v>48.6</v>
      </c>
      <c r="P11" s="716">
        <v>63</v>
      </c>
      <c r="Q11" s="716">
        <v>48.7</v>
      </c>
      <c r="R11" s="716">
        <v>51.3</v>
      </c>
      <c r="S11" s="716">
        <v>65</v>
      </c>
      <c r="T11" s="716">
        <v>63.8</v>
      </c>
      <c r="U11" s="716">
        <v>51.4</v>
      </c>
      <c r="V11" s="716">
        <v>51.6</v>
      </c>
      <c r="W11" s="716">
        <v>53.9</v>
      </c>
      <c r="X11" s="716">
        <v>54.4</v>
      </c>
      <c r="Y11" s="717">
        <v>46.1</v>
      </c>
      <c r="Z11" s="1124"/>
      <c r="AB11" s="713" t="s">
        <v>808</v>
      </c>
      <c r="AC11" s="714" t="s">
        <v>809</v>
      </c>
      <c r="AD11" s="715" t="s">
        <v>807</v>
      </c>
      <c r="AE11" s="716">
        <v>55.7</v>
      </c>
      <c r="AF11" s="716">
        <v>61</v>
      </c>
      <c r="AG11" s="716">
        <v>62.4</v>
      </c>
      <c r="AH11" s="716">
        <v>59.2</v>
      </c>
      <c r="AI11" s="716">
        <v>49.8</v>
      </c>
      <c r="AJ11" s="716">
        <v>53.2</v>
      </c>
      <c r="AK11" s="716">
        <v>71.3</v>
      </c>
      <c r="AL11" s="716">
        <v>56.7</v>
      </c>
      <c r="AM11" s="716">
        <v>59.8</v>
      </c>
      <c r="AN11" s="716">
        <v>60.6</v>
      </c>
      <c r="AO11" s="716">
        <v>63.8</v>
      </c>
      <c r="AP11" s="716">
        <v>56.9</v>
      </c>
      <c r="AQ11" s="716">
        <v>61.5</v>
      </c>
      <c r="AR11" s="717">
        <v>60.1</v>
      </c>
      <c r="AS11" s="642"/>
    </row>
    <row r="12" spans="1:45" x14ac:dyDescent="0.2">
      <c r="A12" s="713" t="s">
        <v>747</v>
      </c>
      <c r="B12" s="714" t="s">
        <v>527</v>
      </c>
      <c r="C12" s="715" t="s">
        <v>746</v>
      </c>
      <c r="D12" s="716">
        <v>198.1</v>
      </c>
      <c r="E12" s="716">
        <v>65.3</v>
      </c>
      <c r="F12" s="716">
        <v>67.3</v>
      </c>
      <c r="G12" s="716">
        <v>70.900000000000006</v>
      </c>
      <c r="H12" s="716">
        <v>80.3</v>
      </c>
      <c r="I12" s="716">
        <v>1006.2</v>
      </c>
      <c r="J12" s="716">
        <v>182.4</v>
      </c>
      <c r="K12" s="716">
        <v>603.20000000000005</v>
      </c>
      <c r="L12" s="716">
        <v>48.3</v>
      </c>
      <c r="M12" s="716">
        <v>105.7</v>
      </c>
      <c r="N12" s="716">
        <v>65.400000000000006</v>
      </c>
      <c r="O12" s="716">
        <v>90.2</v>
      </c>
      <c r="P12" s="716">
        <v>105</v>
      </c>
      <c r="Q12" s="716">
        <v>67.099999999999994</v>
      </c>
      <c r="R12" s="716">
        <v>73.099999999999994</v>
      </c>
      <c r="S12" s="716">
        <v>101.7</v>
      </c>
      <c r="T12" s="716">
        <v>103.1</v>
      </c>
      <c r="U12" s="716">
        <v>69</v>
      </c>
      <c r="V12" s="716">
        <v>65.599999999999994</v>
      </c>
      <c r="W12" s="716">
        <v>84.1</v>
      </c>
      <c r="X12" s="716">
        <v>76.2</v>
      </c>
      <c r="Y12" s="717">
        <v>94.7</v>
      </c>
      <c r="Z12" s="1124"/>
      <c r="AB12" s="713" t="s">
        <v>810</v>
      </c>
      <c r="AC12" s="714" t="s">
        <v>527</v>
      </c>
      <c r="AD12" s="715" t="s">
        <v>807</v>
      </c>
      <c r="AE12" s="716">
        <v>83</v>
      </c>
      <c r="AF12" s="716">
        <v>104.9</v>
      </c>
      <c r="AG12" s="716">
        <v>119.1</v>
      </c>
      <c r="AH12" s="716">
        <v>82.3</v>
      </c>
      <c r="AI12" s="716">
        <v>116.4</v>
      </c>
      <c r="AJ12" s="716">
        <v>99.5</v>
      </c>
      <c r="AK12" s="716">
        <v>138</v>
      </c>
      <c r="AL12" s="716">
        <v>89.1</v>
      </c>
      <c r="AM12" s="716">
        <v>97.9</v>
      </c>
      <c r="AN12" s="716">
        <v>88.7</v>
      </c>
      <c r="AO12" s="716">
        <v>128.6</v>
      </c>
      <c r="AP12" s="716">
        <v>90.4</v>
      </c>
      <c r="AQ12" s="716">
        <v>112.2</v>
      </c>
      <c r="AR12" s="717">
        <v>45</v>
      </c>
      <c r="AS12" s="642"/>
    </row>
    <row r="13" spans="1:45" ht="18" x14ac:dyDescent="0.2">
      <c r="A13" s="713" t="s">
        <v>748</v>
      </c>
      <c r="B13" s="714" t="s">
        <v>749</v>
      </c>
      <c r="C13" s="715" t="s">
        <v>746</v>
      </c>
      <c r="D13" s="716">
        <v>10.7</v>
      </c>
      <c r="E13" s="716">
        <v>13.3</v>
      </c>
      <c r="F13" s="716">
        <v>14.3</v>
      </c>
      <c r="G13" s="716">
        <v>13.1</v>
      </c>
      <c r="H13" s="716">
        <v>10.1</v>
      </c>
      <c r="I13" s="716">
        <v>6.6</v>
      </c>
      <c r="J13" s="716">
        <v>9.9</v>
      </c>
      <c r="K13" s="716">
        <v>7</v>
      </c>
      <c r="L13" s="716">
        <v>21</v>
      </c>
      <c r="M13" s="716">
        <v>9.1</v>
      </c>
      <c r="N13" s="716">
        <v>16.7</v>
      </c>
      <c r="O13" s="716">
        <v>11.3</v>
      </c>
      <c r="P13" s="716">
        <v>1.3</v>
      </c>
      <c r="Q13" s="716">
        <v>13.1</v>
      </c>
      <c r="R13" s="716">
        <v>10.9</v>
      </c>
      <c r="S13" s="716">
        <v>4.5</v>
      </c>
      <c r="T13" s="716">
        <v>4.0999999999999996</v>
      </c>
      <c r="U13" s="716">
        <v>11.7</v>
      </c>
      <c r="V13" s="716">
        <v>11.9</v>
      </c>
      <c r="W13" s="716">
        <v>7.2</v>
      </c>
      <c r="X13" s="716">
        <v>9.1999999999999993</v>
      </c>
      <c r="Y13" s="717">
        <v>12</v>
      </c>
      <c r="Z13" s="1124"/>
      <c r="AB13" s="713" t="s">
        <v>811</v>
      </c>
      <c r="AC13" s="714" t="s">
        <v>749</v>
      </c>
      <c r="AD13" s="715" t="s">
        <v>807</v>
      </c>
      <c r="AE13" s="716">
        <v>7.9</v>
      </c>
      <c r="AF13" s="716">
        <v>3.1</v>
      </c>
      <c r="AG13" s="716">
        <v>6.8</v>
      </c>
      <c r="AH13" s="716">
        <v>9.6999999999999993</v>
      </c>
      <c r="AI13" s="716">
        <v>-13</v>
      </c>
      <c r="AJ13" s="716">
        <v>-1.9</v>
      </c>
      <c r="AK13" s="716">
        <v>-4.0999999999999996</v>
      </c>
      <c r="AL13" s="716">
        <v>12.1</v>
      </c>
      <c r="AM13" s="716">
        <v>8.6</v>
      </c>
      <c r="AN13" s="716">
        <v>1</v>
      </c>
      <c r="AO13" s="716">
        <v>4.8</v>
      </c>
      <c r="AP13" s="716">
        <v>3.7</v>
      </c>
      <c r="AQ13" s="716">
        <v>4.2</v>
      </c>
      <c r="AR13" s="717">
        <v>5.2</v>
      </c>
      <c r="AS13" s="642"/>
    </row>
    <row r="14" spans="1:45" x14ac:dyDescent="0.2">
      <c r="A14" s="2285" t="s">
        <v>750</v>
      </c>
      <c r="B14" s="714" t="s">
        <v>751</v>
      </c>
      <c r="C14" s="715" t="s">
        <v>746</v>
      </c>
      <c r="D14" s="716">
        <v>64.8</v>
      </c>
      <c r="E14" s="716">
        <v>76.8</v>
      </c>
      <c r="F14" s="716">
        <v>78.5</v>
      </c>
      <c r="G14" s="716">
        <v>77.5</v>
      </c>
      <c r="H14" s="716">
        <v>59.7</v>
      </c>
      <c r="I14" s="716">
        <v>58.2</v>
      </c>
      <c r="J14" s="716">
        <v>44.5</v>
      </c>
      <c r="K14" s="716">
        <v>54.9</v>
      </c>
      <c r="L14" s="716">
        <v>99.4</v>
      </c>
      <c r="M14" s="716">
        <v>77.2</v>
      </c>
      <c r="N14" s="716">
        <v>131.6</v>
      </c>
      <c r="O14" s="716">
        <v>105.8</v>
      </c>
      <c r="P14" s="716">
        <v>55.5</v>
      </c>
      <c r="Q14" s="716">
        <v>53.2</v>
      </c>
      <c r="R14" s="716">
        <v>53.8</v>
      </c>
      <c r="S14" s="716">
        <v>29.4</v>
      </c>
      <c r="T14" s="716">
        <v>70.400000000000006</v>
      </c>
      <c r="U14" s="716">
        <v>84.4</v>
      </c>
      <c r="V14" s="716">
        <v>77.7</v>
      </c>
      <c r="W14" s="716">
        <v>102.8</v>
      </c>
      <c r="X14" s="716">
        <v>80.2</v>
      </c>
      <c r="Y14" s="717">
        <v>73.400000000000006</v>
      </c>
      <c r="Z14" s="1124"/>
      <c r="AB14" s="2285" t="s">
        <v>812</v>
      </c>
      <c r="AC14" s="714" t="s">
        <v>751</v>
      </c>
      <c r="AD14" s="715" t="s">
        <v>807</v>
      </c>
      <c r="AE14" s="716">
        <v>77.7</v>
      </c>
      <c r="AF14" s="716">
        <v>50.8</v>
      </c>
      <c r="AG14" s="716">
        <v>70</v>
      </c>
      <c r="AH14" s="716">
        <v>48.4</v>
      </c>
      <c r="AI14" s="716">
        <v>105.2</v>
      </c>
      <c r="AJ14" s="716">
        <v>87.1</v>
      </c>
      <c r="AK14" s="716">
        <v>44.9</v>
      </c>
      <c r="AL14" s="716">
        <v>99.9</v>
      </c>
      <c r="AM14" s="716">
        <v>86.5</v>
      </c>
      <c r="AN14" s="716">
        <v>54.4</v>
      </c>
      <c r="AO14" s="716">
        <v>68</v>
      </c>
      <c r="AP14" s="716">
        <v>42.8</v>
      </c>
      <c r="AQ14" s="716">
        <v>59.2</v>
      </c>
      <c r="AR14" s="717">
        <v>70.8</v>
      </c>
      <c r="AS14" s="753"/>
    </row>
    <row r="15" spans="1:45" x14ac:dyDescent="0.2">
      <c r="A15" s="2286"/>
      <c r="B15" s="714" t="s">
        <v>752</v>
      </c>
      <c r="C15" s="715" t="s">
        <v>746</v>
      </c>
      <c r="D15" s="716">
        <v>58</v>
      </c>
      <c r="E15" s="716">
        <v>53.5</v>
      </c>
      <c r="F15" s="716">
        <v>54.9</v>
      </c>
      <c r="G15" s="716">
        <v>55.7</v>
      </c>
      <c r="H15" s="716">
        <v>56.6</v>
      </c>
      <c r="I15" s="716">
        <v>50</v>
      </c>
      <c r="J15" s="716">
        <v>63.7</v>
      </c>
      <c r="K15" s="716">
        <v>53</v>
      </c>
      <c r="L15" s="716">
        <v>56.9</v>
      </c>
      <c r="M15" s="716">
        <v>53.8</v>
      </c>
      <c r="N15" s="716">
        <v>52.4</v>
      </c>
      <c r="O15" s="716">
        <v>53.2</v>
      </c>
      <c r="P15" s="716">
        <v>60.6</v>
      </c>
      <c r="Q15" s="716">
        <v>51.2</v>
      </c>
      <c r="R15" s="716">
        <v>53.2</v>
      </c>
      <c r="S15" s="716">
        <v>61.9</v>
      </c>
      <c r="T15" s="716">
        <v>52.8</v>
      </c>
      <c r="U15" s="716">
        <v>52.2</v>
      </c>
      <c r="V15" s="716">
        <v>58</v>
      </c>
      <c r="W15" s="716">
        <v>58.1</v>
      </c>
      <c r="X15" s="716">
        <v>57.4</v>
      </c>
      <c r="Y15" s="717">
        <v>55.8</v>
      </c>
      <c r="Z15" s="1124"/>
      <c r="AB15" s="2286"/>
      <c r="AC15" s="714" t="s">
        <v>752</v>
      </c>
      <c r="AD15" s="715" t="s">
        <v>807</v>
      </c>
      <c r="AE15" s="716">
        <v>55.7</v>
      </c>
      <c r="AF15" s="716">
        <v>56.3</v>
      </c>
      <c r="AG15" s="716">
        <v>56.6</v>
      </c>
      <c r="AH15" s="716">
        <v>61.8</v>
      </c>
      <c r="AI15" s="716">
        <v>57.6</v>
      </c>
      <c r="AJ15" s="716">
        <v>59.5</v>
      </c>
      <c r="AK15" s="716">
        <v>55.9</v>
      </c>
      <c r="AL15" s="716">
        <v>59.2</v>
      </c>
      <c r="AM15" s="716">
        <v>58.3</v>
      </c>
      <c r="AN15" s="716">
        <v>67.8</v>
      </c>
      <c r="AO15" s="716">
        <v>58.8</v>
      </c>
      <c r="AP15" s="716">
        <v>56.8</v>
      </c>
      <c r="AQ15" s="716">
        <v>58.9</v>
      </c>
      <c r="AR15" s="717">
        <v>57.4</v>
      </c>
      <c r="AS15" s="753"/>
    </row>
    <row r="16" spans="1:45" x14ac:dyDescent="0.2">
      <c r="A16" s="731" t="s">
        <v>349</v>
      </c>
      <c r="B16" s="720" t="s">
        <v>345</v>
      </c>
      <c r="C16" s="721" t="s">
        <v>746</v>
      </c>
      <c r="D16" s="847">
        <v>266.3</v>
      </c>
      <c r="E16" s="847">
        <v>225.1</v>
      </c>
      <c r="F16" s="847">
        <v>261.10000000000002</v>
      </c>
      <c r="G16" s="847">
        <v>265.89999999999998</v>
      </c>
      <c r="H16" s="847">
        <v>280.3</v>
      </c>
      <c r="I16" s="847">
        <v>245.5</v>
      </c>
      <c r="J16" s="847">
        <v>335.4</v>
      </c>
      <c r="K16" s="847">
        <v>252.4</v>
      </c>
      <c r="L16" s="847">
        <v>243.1</v>
      </c>
      <c r="M16" s="847">
        <v>229</v>
      </c>
      <c r="N16" s="847">
        <v>586.20000000000005</v>
      </c>
      <c r="O16" s="847">
        <v>346.2</v>
      </c>
      <c r="P16" s="847">
        <v>347.1</v>
      </c>
      <c r="Q16" s="847">
        <v>208.9</v>
      </c>
      <c r="R16" s="847">
        <v>224.7</v>
      </c>
      <c r="S16" s="847">
        <v>218.8</v>
      </c>
      <c r="T16" s="847">
        <v>477.8</v>
      </c>
      <c r="U16" s="847">
        <v>303.3</v>
      </c>
      <c r="V16" s="847">
        <v>263.60000000000002</v>
      </c>
      <c r="W16" s="847">
        <v>331.9</v>
      </c>
      <c r="X16" s="847">
        <v>293.7</v>
      </c>
      <c r="Y16" s="848">
        <v>263.8</v>
      </c>
      <c r="Z16" s="1124"/>
      <c r="AB16" s="731" t="s">
        <v>349</v>
      </c>
      <c r="AC16" s="720" t="s">
        <v>345</v>
      </c>
      <c r="AD16" s="721" t="s">
        <v>807</v>
      </c>
      <c r="AE16" s="847">
        <v>423.1</v>
      </c>
      <c r="AF16" s="847">
        <v>267.39999999999998</v>
      </c>
      <c r="AG16" s="847">
        <v>497.6</v>
      </c>
      <c r="AH16" s="847">
        <v>239</v>
      </c>
      <c r="AI16" s="847">
        <v>567</v>
      </c>
      <c r="AJ16" s="847">
        <v>398.3</v>
      </c>
      <c r="AK16" s="847">
        <v>259.5</v>
      </c>
      <c r="AL16" s="847">
        <v>290</v>
      </c>
      <c r="AM16" s="847">
        <v>284.60000000000002</v>
      </c>
      <c r="AN16" s="847">
        <v>103.1</v>
      </c>
      <c r="AO16" s="847">
        <v>210.7</v>
      </c>
      <c r="AP16" s="847">
        <v>131.6</v>
      </c>
      <c r="AQ16" s="847">
        <v>170.8</v>
      </c>
      <c r="AR16" s="848">
        <v>308.7</v>
      </c>
      <c r="AS16" s="753"/>
    </row>
    <row r="17" spans="1:45" x14ac:dyDescent="0.2">
      <c r="A17" s="722"/>
      <c r="B17" s="723"/>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B17" s="722"/>
      <c r="AC17" s="737"/>
      <c r="AD17" s="737"/>
      <c r="AE17" s="754"/>
      <c r="AF17" s="755"/>
      <c r="AG17" s="755"/>
      <c r="AH17" s="754"/>
      <c r="AI17" s="755"/>
      <c r="AJ17" s="755"/>
      <c r="AK17" s="754"/>
      <c r="AL17" s="755"/>
      <c r="AM17" s="755"/>
      <c r="AN17" s="754"/>
      <c r="AO17" s="755"/>
      <c r="AP17" s="754"/>
      <c r="AQ17" s="755"/>
      <c r="AR17" s="755"/>
      <c r="AS17" s="754"/>
    </row>
    <row r="18" spans="1:45" x14ac:dyDescent="0.2">
      <c r="A18" s="2257" t="s">
        <v>753</v>
      </c>
      <c r="B18" s="2257"/>
      <c r="C18" s="2257"/>
      <c r="D18" s="2257"/>
      <c r="E18" s="2257"/>
      <c r="F18" s="2257"/>
      <c r="G18" s="2257"/>
      <c r="H18" s="2257"/>
      <c r="I18" s="2257"/>
      <c r="J18" s="2257"/>
      <c r="K18" s="2257"/>
      <c r="L18" s="2257"/>
      <c r="M18" s="2257"/>
      <c r="N18" s="2257"/>
      <c r="O18" s="2257"/>
      <c r="P18" s="2257"/>
      <c r="Q18" s="2257"/>
      <c r="R18" s="2257"/>
      <c r="S18" s="2257"/>
      <c r="T18" s="2257"/>
      <c r="U18" s="2257"/>
      <c r="V18" s="2257"/>
      <c r="W18" s="2257"/>
      <c r="X18" s="2257"/>
      <c r="Y18" s="2257"/>
      <c r="Z18" s="1122"/>
      <c r="AB18" s="756" t="s">
        <v>803</v>
      </c>
      <c r="AC18" s="723"/>
      <c r="AD18" s="757"/>
      <c r="AE18" s="758"/>
      <c r="AF18" s="759"/>
      <c r="AG18" s="760"/>
      <c r="AH18" s="753"/>
      <c r="AI18" s="751"/>
      <c r="AJ18" s="761"/>
      <c r="AK18" s="753"/>
      <c r="AL18" s="751"/>
      <c r="AM18" s="758"/>
      <c r="AN18" s="758"/>
      <c r="AO18" s="758"/>
      <c r="AP18" s="758"/>
      <c r="AQ18" s="758"/>
      <c r="AR18" s="758"/>
      <c r="AS18" s="758"/>
    </row>
    <row r="19" spans="1:45" ht="13.5" customHeight="1" x14ac:dyDescent="0.2">
      <c r="A19" s="2287" t="s">
        <v>714</v>
      </c>
      <c r="B19" s="2259"/>
      <c r="C19" s="2288"/>
      <c r="D19" s="2267" t="s">
        <v>715</v>
      </c>
      <c r="E19" s="2268"/>
      <c r="F19" s="2268"/>
      <c r="G19" s="2268"/>
      <c r="H19" s="2269"/>
      <c r="I19" s="2294" t="s">
        <v>716</v>
      </c>
      <c r="J19" s="2295"/>
      <c r="K19" s="2295"/>
      <c r="L19" s="2295"/>
      <c r="M19" s="2295"/>
      <c r="N19" s="2295"/>
      <c r="O19" s="2295"/>
      <c r="P19" s="2295"/>
      <c r="Q19" s="2295"/>
      <c r="R19" s="2295"/>
      <c r="S19" s="2295"/>
      <c r="T19" s="2295"/>
      <c r="U19" s="2295"/>
      <c r="V19" s="2295"/>
      <c r="W19" s="2295"/>
      <c r="X19" s="2295"/>
      <c r="Y19" s="2296"/>
      <c r="Z19" s="2276" t="s">
        <v>717</v>
      </c>
      <c r="AB19" s="2289" t="s">
        <v>714</v>
      </c>
      <c r="AC19" s="2290"/>
      <c r="AD19" s="2291"/>
      <c r="AE19" s="2292" t="s">
        <v>791</v>
      </c>
      <c r="AF19" s="2293"/>
      <c r="AG19" s="2293"/>
      <c r="AH19" s="2292" t="s">
        <v>792</v>
      </c>
      <c r="AI19" s="2293"/>
      <c r="AJ19" s="2293"/>
      <c r="AK19" s="2293"/>
      <c r="AL19" s="2293"/>
      <c r="AM19" s="2293"/>
      <c r="AN19" s="2293"/>
      <c r="AO19" s="2293"/>
      <c r="AP19" s="2293"/>
      <c r="AQ19" s="2293"/>
      <c r="AR19" s="2293"/>
      <c r="AS19" s="2276" t="s">
        <v>717</v>
      </c>
    </row>
    <row r="20" spans="1:45" x14ac:dyDescent="0.2">
      <c r="A20" s="2261"/>
      <c r="B20" s="2262"/>
      <c r="C20" s="2263"/>
      <c r="D20" s="2270"/>
      <c r="E20" s="2271"/>
      <c r="F20" s="2271"/>
      <c r="G20" s="2271"/>
      <c r="H20" s="2272"/>
      <c r="I20" s="2279" t="s">
        <v>718</v>
      </c>
      <c r="J20" s="2280"/>
      <c r="K20" s="2281"/>
      <c r="L20" s="708" t="s">
        <v>719</v>
      </c>
      <c r="M20" s="2279" t="s">
        <v>720</v>
      </c>
      <c r="N20" s="2280"/>
      <c r="O20" s="2280"/>
      <c r="P20" s="2281"/>
      <c r="Q20" s="2279" t="s">
        <v>721</v>
      </c>
      <c r="R20" s="2280"/>
      <c r="S20" s="2281"/>
      <c r="T20" s="2279" t="s">
        <v>722</v>
      </c>
      <c r="U20" s="2280"/>
      <c r="V20" s="2280"/>
      <c r="W20" s="2280"/>
      <c r="X20" s="2280"/>
      <c r="Y20" s="2281"/>
      <c r="Z20" s="2277"/>
      <c r="AB20" s="2261"/>
      <c r="AC20" s="2262"/>
      <c r="AD20" s="2263"/>
      <c r="AE20" s="2253"/>
      <c r="AF20" s="2253"/>
      <c r="AG20" s="2253"/>
      <c r="AH20" s="2252" t="s">
        <v>793</v>
      </c>
      <c r="AI20" s="2253"/>
      <c r="AJ20" s="2253"/>
      <c r="AK20" s="2252" t="s">
        <v>794</v>
      </c>
      <c r="AL20" s="2253"/>
      <c r="AM20" s="2253"/>
      <c r="AN20" s="2297" t="s">
        <v>804</v>
      </c>
      <c r="AO20" s="2298"/>
      <c r="AP20" s="2298"/>
      <c r="AQ20" s="2298"/>
      <c r="AR20" s="2299"/>
      <c r="AS20" s="2277"/>
    </row>
    <row r="21" spans="1:45" ht="25.2" x14ac:dyDescent="0.2">
      <c r="A21" s="2264"/>
      <c r="B21" s="2265"/>
      <c r="C21" s="2266"/>
      <c r="D21" s="709" t="s">
        <v>723</v>
      </c>
      <c r="E21" s="709" t="s">
        <v>724</v>
      </c>
      <c r="F21" s="709" t="s">
        <v>725</v>
      </c>
      <c r="G21" s="709" t="s">
        <v>726</v>
      </c>
      <c r="H21" s="709" t="s">
        <v>727</v>
      </c>
      <c r="I21" s="709" t="s">
        <v>728</v>
      </c>
      <c r="J21" s="709" t="s">
        <v>729</v>
      </c>
      <c r="K21" s="709" t="s">
        <v>859</v>
      </c>
      <c r="L21" s="709" t="s">
        <v>730</v>
      </c>
      <c r="M21" s="709" t="s">
        <v>731</v>
      </c>
      <c r="N21" s="709" t="s">
        <v>1234</v>
      </c>
      <c r="O21" s="1136" t="s">
        <v>1233</v>
      </c>
      <c r="P21" s="709" t="s">
        <v>860</v>
      </c>
      <c r="Q21" s="709" t="s">
        <v>733</v>
      </c>
      <c r="R21" s="709" t="s">
        <v>734</v>
      </c>
      <c r="S21" s="709" t="s">
        <v>861</v>
      </c>
      <c r="T21" s="709" t="s">
        <v>735</v>
      </c>
      <c r="U21" s="709" t="s">
        <v>736</v>
      </c>
      <c r="V21" s="709" t="s">
        <v>737</v>
      </c>
      <c r="W21" s="709" t="s">
        <v>738</v>
      </c>
      <c r="X21" s="709" t="s">
        <v>739</v>
      </c>
      <c r="Y21" s="710" t="s">
        <v>862</v>
      </c>
      <c r="Z21" s="2278"/>
      <c r="AB21" s="2264"/>
      <c r="AC21" s="2265"/>
      <c r="AD21" s="2266"/>
      <c r="AE21" s="710" t="s">
        <v>796</v>
      </c>
      <c r="AF21" s="710" t="s">
        <v>726</v>
      </c>
      <c r="AG21" s="710" t="s">
        <v>727</v>
      </c>
      <c r="AH21" s="710" t="s">
        <v>731</v>
      </c>
      <c r="AI21" s="710" t="s">
        <v>797</v>
      </c>
      <c r="AJ21" s="710" t="s">
        <v>859</v>
      </c>
      <c r="AK21" s="710" t="s">
        <v>798</v>
      </c>
      <c r="AL21" s="710" t="s">
        <v>799</v>
      </c>
      <c r="AM21" s="710" t="s">
        <v>860</v>
      </c>
      <c r="AN21" s="710" t="s">
        <v>800</v>
      </c>
      <c r="AO21" s="710" t="s">
        <v>801</v>
      </c>
      <c r="AP21" s="710" t="s">
        <v>738</v>
      </c>
      <c r="AQ21" s="710" t="s">
        <v>739</v>
      </c>
      <c r="AR21" s="710" t="s">
        <v>861</v>
      </c>
      <c r="AS21" s="2278"/>
    </row>
    <row r="22" spans="1:45" x14ac:dyDescent="0.2">
      <c r="A22" s="2254" t="s">
        <v>754</v>
      </c>
      <c r="B22" s="2255"/>
      <c r="C22" s="2256"/>
      <c r="D22" s="711">
        <v>33</v>
      </c>
      <c r="E22" s="711">
        <v>35</v>
      </c>
      <c r="F22" s="711">
        <v>176</v>
      </c>
      <c r="G22" s="711">
        <v>142</v>
      </c>
      <c r="H22" s="711">
        <v>25</v>
      </c>
      <c r="I22" s="711">
        <v>5</v>
      </c>
      <c r="J22" s="711">
        <v>4</v>
      </c>
      <c r="K22" s="711">
        <v>9</v>
      </c>
      <c r="L22" s="711">
        <v>7</v>
      </c>
      <c r="M22" s="711">
        <v>47</v>
      </c>
      <c r="N22" s="711">
        <v>14</v>
      </c>
      <c r="O22" s="711">
        <v>3</v>
      </c>
      <c r="P22" s="711">
        <v>64</v>
      </c>
      <c r="Q22" s="711">
        <v>17</v>
      </c>
      <c r="R22" s="711">
        <v>29</v>
      </c>
      <c r="S22" s="711">
        <v>46</v>
      </c>
      <c r="T22" s="711">
        <v>9</v>
      </c>
      <c r="U22" s="711">
        <v>10</v>
      </c>
      <c r="V22" s="711">
        <v>5</v>
      </c>
      <c r="W22" s="711">
        <v>24</v>
      </c>
      <c r="X22" s="711">
        <v>27</v>
      </c>
      <c r="Y22" s="711">
        <v>75</v>
      </c>
      <c r="Z22" s="712">
        <v>612</v>
      </c>
      <c r="AB22" s="2254" t="s">
        <v>754</v>
      </c>
      <c r="AC22" s="2255"/>
      <c r="AD22" s="2256"/>
      <c r="AE22" s="711">
        <v>28</v>
      </c>
      <c r="AF22" s="711">
        <v>57</v>
      </c>
      <c r="AG22" s="711">
        <v>73</v>
      </c>
      <c r="AH22" s="711">
        <v>9</v>
      </c>
      <c r="AI22" s="711">
        <v>9</v>
      </c>
      <c r="AJ22" s="711">
        <v>18</v>
      </c>
      <c r="AK22" s="711">
        <v>9</v>
      </c>
      <c r="AL22" s="711">
        <v>13</v>
      </c>
      <c r="AM22" s="711">
        <v>22</v>
      </c>
      <c r="AN22" s="711">
        <v>14</v>
      </c>
      <c r="AO22" s="711">
        <v>53</v>
      </c>
      <c r="AP22" s="711">
        <v>12</v>
      </c>
      <c r="AQ22" s="711">
        <v>9</v>
      </c>
      <c r="AR22" s="711">
        <v>88</v>
      </c>
      <c r="AS22" s="712">
        <v>286</v>
      </c>
    </row>
    <row r="23" spans="1:45" x14ac:dyDescent="0.2">
      <c r="A23" s="2249" t="s">
        <v>755</v>
      </c>
      <c r="B23" s="2250"/>
      <c r="C23" s="2251"/>
      <c r="D23" s="711">
        <v>33</v>
      </c>
      <c r="E23" s="711">
        <v>35</v>
      </c>
      <c r="F23" s="711">
        <v>176</v>
      </c>
      <c r="G23" s="711">
        <v>142</v>
      </c>
      <c r="H23" s="711">
        <v>25</v>
      </c>
      <c r="I23" s="711">
        <v>5</v>
      </c>
      <c r="J23" s="711">
        <v>4</v>
      </c>
      <c r="K23" s="711">
        <v>9</v>
      </c>
      <c r="L23" s="711">
        <v>7</v>
      </c>
      <c r="M23" s="711">
        <v>47</v>
      </c>
      <c r="N23" s="711">
        <v>14</v>
      </c>
      <c r="O23" s="711">
        <v>3</v>
      </c>
      <c r="P23" s="711">
        <v>64</v>
      </c>
      <c r="Q23" s="711">
        <v>17</v>
      </c>
      <c r="R23" s="711">
        <v>29</v>
      </c>
      <c r="S23" s="711">
        <v>46</v>
      </c>
      <c r="T23" s="711">
        <v>9</v>
      </c>
      <c r="U23" s="711">
        <v>10</v>
      </c>
      <c r="V23" s="711">
        <v>5</v>
      </c>
      <c r="W23" s="711">
        <v>24</v>
      </c>
      <c r="X23" s="711">
        <v>27</v>
      </c>
      <c r="Y23" s="711">
        <v>75</v>
      </c>
      <c r="Z23" s="712">
        <v>612</v>
      </c>
      <c r="AB23" s="2249" t="s">
        <v>755</v>
      </c>
      <c r="AC23" s="2250"/>
      <c r="AD23" s="2251"/>
      <c r="AE23" s="711">
        <v>28</v>
      </c>
      <c r="AF23" s="711">
        <v>57</v>
      </c>
      <c r="AG23" s="711">
        <v>73</v>
      </c>
      <c r="AH23" s="711">
        <v>9</v>
      </c>
      <c r="AI23" s="711">
        <v>9</v>
      </c>
      <c r="AJ23" s="711">
        <v>18</v>
      </c>
      <c r="AK23" s="711">
        <v>9</v>
      </c>
      <c r="AL23" s="711">
        <v>13</v>
      </c>
      <c r="AM23" s="711">
        <v>22</v>
      </c>
      <c r="AN23" s="711">
        <v>14</v>
      </c>
      <c r="AO23" s="711">
        <v>53</v>
      </c>
      <c r="AP23" s="711">
        <v>12</v>
      </c>
      <c r="AQ23" s="711">
        <v>9</v>
      </c>
      <c r="AR23" s="711">
        <v>88</v>
      </c>
      <c r="AS23" s="712">
        <v>286</v>
      </c>
    </row>
    <row r="24" spans="1:45" x14ac:dyDescent="0.2">
      <c r="A24" s="2249" t="s">
        <v>756</v>
      </c>
      <c r="B24" s="2250"/>
      <c r="C24" s="2251"/>
      <c r="D24" s="711">
        <v>34</v>
      </c>
      <c r="E24" s="711">
        <v>35</v>
      </c>
      <c r="F24" s="711">
        <v>180</v>
      </c>
      <c r="G24" s="711">
        <v>138</v>
      </c>
      <c r="H24" s="711">
        <v>25</v>
      </c>
      <c r="I24" s="711">
        <v>5</v>
      </c>
      <c r="J24" s="711">
        <v>4</v>
      </c>
      <c r="K24" s="711">
        <v>9</v>
      </c>
      <c r="L24" s="711">
        <v>7</v>
      </c>
      <c r="M24" s="711">
        <v>46</v>
      </c>
      <c r="N24" s="711">
        <v>11</v>
      </c>
      <c r="O24" s="711">
        <v>3</v>
      </c>
      <c r="P24" s="711">
        <v>60</v>
      </c>
      <c r="Q24" s="711">
        <v>16</v>
      </c>
      <c r="R24" s="711">
        <v>26</v>
      </c>
      <c r="S24" s="711">
        <v>42</v>
      </c>
      <c r="T24" s="711">
        <v>9</v>
      </c>
      <c r="U24" s="711">
        <v>11</v>
      </c>
      <c r="V24" s="711">
        <v>5</v>
      </c>
      <c r="W24" s="711">
        <v>22</v>
      </c>
      <c r="X24" s="711">
        <v>23</v>
      </c>
      <c r="Y24" s="711">
        <v>70</v>
      </c>
      <c r="Z24" s="712">
        <v>600</v>
      </c>
      <c r="AB24" s="2249" t="s">
        <v>756</v>
      </c>
      <c r="AC24" s="2250"/>
      <c r="AD24" s="2251"/>
      <c r="AE24" s="711">
        <v>27</v>
      </c>
      <c r="AF24" s="711">
        <v>55</v>
      </c>
      <c r="AG24" s="711">
        <v>70</v>
      </c>
      <c r="AH24" s="711">
        <v>8</v>
      </c>
      <c r="AI24" s="711">
        <v>11</v>
      </c>
      <c r="AJ24" s="711">
        <v>19</v>
      </c>
      <c r="AK24" s="711">
        <v>9</v>
      </c>
      <c r="AL24" s="711">
        <v>13</v>
      </c>
      <c r="AM24" s="711">
        <v>22</v>
      </c>
      <c r="AN24" s="711">
        <v>13</v>
      </c>
      <c r="AO24" s="711">
        <v>54</v>
      </c>
      <c r="AP24" s="711">
        <v>12</v>
      </c>
      <c r="AQ24" s="711">
        <v>8</v>
      </c>
      <c r="AR24" s="711">
        <v>87</v>
      </c>
      <c r="AS24" s="712">
        <v>280</v>
      </c>
    </row>
    <row r="25" spans="1:45" x14ac:dyDescent="0.2">
      <c r="A25" s="2249" t="s">
        <v>757</v>
      </c>
      <c r="B25" s="2250"/>
      <c r="C25" s="2251"/>
      <c r="D25" s="711">
        <v>34</v>
      </c>
      <c r="E25" s="711">
        <v>35</v>
      </c>
      <c r="F25" s="711">
        <v>174</v>
      </c>
      <c r="G25" s="711">
        <v>141</v>
      </c>
      <c r="H25" s="711">
        <v>25</v>
      </c>
      <c r="I25" s="711">
        <v>5</v>
      </c>
      <c r="J25" s="711">
        <v>4</v>
      </c>
      <c r="K25" s="711">
        <v>9</v>
      </c>
      <c r="L25" s="711">
        <v>7</v>
      </c>
      <c r="M25" s="711">
        <v>46</v>
      </c>
      <c r="N25" s="711">
        <v>11</v>
      </c>
      <c r="O25" s="711">
        <v>3</v>
      </c>
      <c r="P25" s="711">
        <v>60</v>
      </c>
      <c r="Q25" s="711">
        <v>16</v>
      </c>
      <c r="R25" s="711">
        <v>26</v>
      </c>
      <c r="S25" s="711">
        <v>42</v>
      </c>
      <c r="T25" s="711">
        <v>9</v>
      </c>
      <c r="U25" s="711">
        <v>11</v>
      </c>
      <c r="V25" s="711">
        <v>5</v>
      </c>
      <c r="W25" s="711">
        <v>23</v>
      </c>
      <c r="X25" s="711">
        <v>22</v>
      </c>
      <c r="Y25" s="711">
        <v>70</v>
      </c>
      <c r="Z25" s="712">
        <v>597</v>
      </c>
      <c r="AB25" s="2249" t="s">
        <v>757</v>
      </c>
      <c r="AC25" s="2250"/>
      <c r="AD25" s="2251"/>
      <c r="AE25" s="711">
        <v>30</v>
      </c>
      <c r="AF25" s="711">
        <v>58</v>
      </c>
      <c r="AG25" s="711">
        <v>72</v>
      </c>
      <c r="AH25" s="711">
        <v>9</v>
      </c>
      <c r="AI25" s="711">
        <v>9</v>
      </c>
      <c r="AJ25" s="711">
        <v>18</v>
      </c>
      <c r="AK25" s="711">
        <v>9</v>
      </c>
      <c r="AL25" s="711">
        <v>13</v>
      </c>
      <c r="AM25" s="711">
        <v>22</v>
      </c>
      <c r="AN25" s="711">
        <v>13</v>
      </c>
      <c r="AO25" s="711">
        <v>53</v>
      </c>
      <c r="AP25" s="711">
        <v>12</v>
      </c>
      <c r="AQ25" s="711">
        <v>8</v>
      </c>
      <c r="AR25" s="711">
        <v>86</v>
      </c>
      <c r="AS25" s="712">
        <v>286</v>
      </c>
    </row>
    <row r="26" spans="1:45" x14ac:dyDescent="0.2">
      <c r="A26" s="2249" t="s">
        <v>758</v>
      </c>
      <c r="B26" s="2250"/>
      <c r="C26" s="2251"/>
      <c r="D26" s="711">
        <v>34</v>
      </c>
      <c r="E26" s="711">
        <v>35</v>
      </c>
      <c r="F26" s="711">
        <v>180</v>
      </c>
      <c r="G26" s="711">
        <v>139</v>
      </c>
      <c r="H26" s="711">
        <v>27</v>
      </c>
      <c r="I26" s="711">
        <v>5</v>
      </c>
      <c r="J26" s="711">
        <v>4</v>
      </c>
      <c r="K26" s="711">
        <v>9</v>
      </c>
      <c r="L26" s="711">
        <v>7</v>
      </c>
      <c r="M26" s="711">
        <v>46</v>
      </c>
      <c r="N26" s="711">
        <v>14</v>
      </c>
      <c r="O26" s="711">
        <v>3</v>
      </c>
      <c r="P26" s="711">
        <v>63</v>
      </c>
      <c r="Q26" s="711">
        <v>17</v>
      </c>
      <c r="R26" s="711">
        <v>30</v>
      </c>
      <c r="S26" s="711">
        <v>47</v>
      </c>
      <c r="T26" s="711">
        <v>9</v>
      </c>
      <c r="U26" s="711">
        <v>11</v>
      </c>
      <c r="V26" s="711">
        <v>5</v>
      </c>
      <c r="W26" s="711">
        <v>24</v>
      </c>
      <c r="X26" s="711">
        <v>28</v>
      </c>
      <c r="Y26" s="711">
        <v>77</v>
      </c>
      <c r="Z26" s="712">
        <v>618</v>
      </c>
      <c r="AB26" s="2249" t="s">
        <v>758</v>
      </c>
      <c r="AC26" s="2250"/>
      <c r="AD26" s="2251"/>
      <c r="AE26" s="711">
        <v>28</v>
      </c>
      <c r="AF26" s="711">
        <v>57</v>
      </c>
      <c r="AG26" s="711">
        <v>70</v>
      </c>
      <c r="AH26" s="711">
        <v>9</v>
      </c>
      <c r="AI26" s="711">
        <v>11</v>
      </c>
      <c r="AJ26" s="711">
        <v>20</v>
      </c>
      <c r="AK26" s="711">
        <v>9</v>
      </c>
      <c r="AL26" s="711">
        <v>13</v>
      </c>
      <c r="AM26" s="711">
        <v>22</v>
      </c>
      <c r="AN26" s="711">
        <v>13</v>
      </c>
      <c r="AO26" s="711">
        <v>54</v>
      </c>
      <c r="AP26" s="711">
        <v>12</v>
      </c>
      <c r="AQ26" s="711">
        <v>8</v>
      </c>
      <c r="AR26" s="711">
        <v>87</v>
      </c>
      <c r="AS26" s="712">
        <v>284</v>
      </c>
    </row>
    <row r="27" spans="1:45" ht="18" x14ac:dyDescent="0.2">
      <c r="A27" s="713" t="s">
        <v>759</v>
      </c>
      <c r="B27" s="724" t="s">
        <v>760</v>
      </c>
      <c r="C27" s="715" t="s">
        <v>761</v>
      </c>
      <c r="D27" s="716">
        <v>-12.4</v>
      </c>
      <c r="E27" s="716">
        <v>6.8</v>
      </c>
      <c r="F27" s="716">
        <v>8.3000000000000007</v>
      </c>
      <c r="G27" s="716">
        <v>7</v>
      </c>
      <c r="H27" s="716">
        <v>7.7</v>
      </c>
      <c r="I27" s="716">
        <v>-64.599999999999994</v>
      </c>
      <c r="J27" s="716">
        <v>-6.3</v>
      </c>
      <c r="K27" s="716">
        <v>-48.1</v>
      </c>
      <c r="L27" s="716">
        <v>10</v>
      </c>
      <c r="M27" s="716">
        <v>2.1</v>
      </c>
      <c r="N27" s="716">
        <v>1</v>
      </c>
      <c r="O27" s="716">
        <v>6.8</v>
      </c>
      <c r="P27" s="716">
        <v>2</v>
      </c>
      <c r="Q27" s="716">
        <v>-5.3</v>
      </c>
      <c r="R27" s="716">
        <v>1.6</v>
      </c>
      <c r="S27" s="716">
        <v>-0.5</v>
      </c>
      <c r="T27" s="716">
        <v>-8.6999999999999993</v>
      </c>
      <c r="U27" s="716">
        <v>-5.0999999999999996</v>
      </c>
      <c r="V27" s="716">
        <v>5.7</v>
      </c>
      <c r="W27" s="716">
        <v>7.3</v>
      </c>
      <c r="X27" s="716">
        <v>5.8</v>
      </c>
      <c r="Y27" s="716">
        <v>5.4</v>
      </c>
      <c r="Z27" s="717">
        <v>2.7</v>
      </c>
      <c r="AB27" s="713" t="s">
        <v>814</v>
      </c>
      <c r="AC27" s="724" t="s">
        <v>802</v>
      </c>
      <c r="AD27" s="715" t="s">
        <v>807</v>
      </c>
      <c r="AE27" s="716">
        <v>-10.8</v>
      </c>
      <c r="AF27" s="716">
        <v>-13.1</v>
      </c>
      <c r="AG27" s="716">
        <v>-13.4</v>
      </c>
      <c r="AH27" s="716">
        <v>-15.6</v>
      </c>
      <c r="AI27" s="716">
        <v>-43.6</v>
      </c>
      <c r="AJ27" s="716">
        <v>-28.7</v>
      </c>
      <c r="AK27" s="716">
        <v>-2</v>
      </c>
      <c r="AL27" s="716">
        <v>-17.5</v>
      </c>
      <c r="AM27" s="716">
        <v>-9.3000000000000007</v>
      </c>
      <c r="AN27" s="716">
        <v>-34.4</v>
      </c>
      <c r="AO27" s="716">
        <v>-17.7</v>
      </c>
      <c r="AP27" s="716">
        <v>-7.9</v>
      </c>
      <c r="AQ27" s="716">
        <v>-4.2</v>
      </c>
      <c r="AR27" s="716">
        <v>-16.100000000000001</v>
      </c>
      <c r="AS27" s="717">
        <v>-14</v>
      </c>
    </row>
    <row r="28" spans="1:45" x14ac:dyDescent="0.2">
      <c r="A28" s="713" t="s">
        <v>762</v>
      </c>
      <c r="B28" s="724" t="s">
        <v>763</v>
      </c>
      <c r="C28" s="715" t="s">
        <v>764</v>
      </c>
      <c r="D28" s="716">
        <v>62</v>
      </c>
      <c r="E28" s="716">
        <v>46</v>
      </c>
      <c r="F28" s="716">
        <v>46.6</v>
      </c>
      <c r="G28" s="716">
        <v>48</v>
      </c>
      <c r="H28" s="716">
        <v>50.3</v>
      </c>
      <c r="I28" s="716">
        <v>115.4</v>
      </c>
      <c r="J28" s="716">
        <v>66.2</v>
      </c>
      <c r="K28" s="716">
        <v>101.5</v>
      </c>
      <c r="L28" s="716">
        <v>37.9</v>
      </c>
      <c r="M28" s="716">
        <v>54.7</v>
      </c>
      <c r="N28" s="716">
        <v>45.5</v>
      </c>
      <c r="O28" s="716">
        <v>40.1</v>
      </c>
      <c r="P28" s="716">
        <v>51.7</v>
      </c>
      <c r="Q28" s="716">
        <v>59.9</v>
      </c>
      <c r="R28" s="716">
        <v>48.4</v>
      </c>
      <c r="S28" s="716">
        <v>51.9</v>
      </c>
      <c r="T28" s="716">
        <v>57.9</v>
      </c>
      <c r="U28" s="716">
        <v>58.6</v>
      </c>
      <c r="V28" s="716">
        <v>45.3</v>
      </c>
      <c r="W28" s="716">
        <v>46.7</v>
      </c>
      <c r="X28" s="716">
        <v>47.5</v>
      </c>
      <c r="Y28" s="716">
        <v>47.9</v>
      </c>
      <c r="Z28" s="717">
        <v>50.9</v>
      </c>
      <c r="AB28" s="713" t="s">
        <v>808</v>
      </c>
      <c r="AC28" s="724" t="s">
        <v>763</v>
      </c>
      <c r="AD28" s="715" t="s">
        <v>807</v>
      </c>
      <c r="AE28" s="716">
        <v>61.8</v>
      </c>
      <c r="AF28" s="716">
        <v>65.400000000000006</v>
      </c>
      <c r="AG28" s="716">
        <v>63.2</v>
      </c>
      <c r="AH28" s="716">
        <v>67.400000000000006</v>
      </c>
      <c r="AI28" s="716">
        <v>78.8</v>
      </c>
      <c r="AJ28" s="716">
        <v>72.7</v>
      </c>
      <c r="AK28" s="716">
        <v>53.7</v>
      </c>
      <c r="AL28" s="716">
        <v>65.400000000000006</v>
      </c>
      <c r="AM28" s="716">
        <v>59.2</v>
      </c>
      <c r="AN28" s="716">
        <v>70.900000000000006</v>
      </c>
      <c r="AO28" s="716">
        <v>65.8</v>
      </c>
      <c r="AP28" s="716">
        <v>58.1</v>
      </c>
      <c r="AQ28" s="716">
        <v>57.1</v>
      </c>
      <c r="AR28" s="716">
        <v>63.8</v>
      </c>
      <c r="AS28" s="717">
        <v>63.9</v>
      </c>
    </row>
    <row r="29" spans="1:45" x14ac:dyDescent="0.2">
      <c r="A29" s="713" t="s">
        <v>765</v>
      </c>
      <c r="B29" s="724" t="s">
        <v>766</v>
      </c>
      <c r="C29" s="715" t="s">
        <v>767</v>
      </c>
      <c r="D29" s="718">
        <v>9.68</v>
      </c>
      <c r="E29" s="718">
        <v>7.7</v>
      </c>
      <c r="F29" s="718">
        <v>8.68</v>
      </c>
      <c r="G29" s="718">
        <v>4.8899999999999997</v>
      </c>
      <c r="H29" s="718">
        <v>3.24</v>
      </c>
      <c r="I29" s="718">
        <v>20.57</v>
      </c>
      <c r="J29" s="718">
        <v>3.38</v>
      </c>
      <c r="K29" s="718">
        <v>14.01</v>
      </c>
      <c r="L29" s="718">
        <v>7.7</v>
      </c>
      <c r="M29" s="718">
        <v>2.63</v>
      </c>
      <c r="N29" s="718">
        <v>3.09</v>
      </c>
      <c r="O29" s="718">
        <v>1.96</v>
      </c>
      <c r="P29" s="718">
        <v>2.7</v>
      </c>
      <c r="Q29" s="718">
        <v>1.77</v>
      </c>
      <c r="R29" s="718">
        <v>1.55</v>
      </c>
      <c r="S29" s="718">
        <v>1.61</v>
      </c>
      <c r="T29" s="718">
        <v>1.28</v>
      </c>
      <c r="U29" s="718">
        <v>1.98</v>
      </c>
      <c r="V29" s="718">
        <v>1.17</v>
      </c>
      <c r="W29" s="718">
        <v>4.16</v>
      </c>
      <c r="X29" s="718">
        <v>3.15</v>
      </c>
      <c r="Y29" s="718">
        <v>3.13</v>
      </c>
      <c r="Z29" s="719">
        <v>7.39</v>
      </c>
      <c r="AB29" s="713" t="s">
        <v>810</v>
      </c>
      <c r="AC29" s="724" t="s">
        <v>766</v>
      </c>
      <c r="AD29" s="715" t="s">
        <v>767</v>
      </c>
      <c r="AE29" s="718">
        <v>1</v>
      </c>
      <c r="AF29" s="718">
        <v>0.95</v>
      </c>
      <c r="AG29" s="718">
        <v>0.88</v>
      </c>
      <c r="AH29" s="718">
        <v>1.28</v>
      </c>
      <c r="AI29" s="718">
        <v>1.5</v>
      </c>
      <c r="AJ29" s="718">
        <v>1.41</v>
      </c>
      <c r="AK29" s="718">
        <v>0.96</v>
      </c>
      <c r="AL29" s="718">
        <v>1.56</v>
      </c>
      <c r="AM29" s="718">
        <v>1.22</v>
      </c>
      <c r="AN29" s="718">
        <v>0.68</v>
      </c>
      <c r="AO29" s="718">
        <v>0.78</v>
      </c>
      <c r="AP29" s="718">
        <v>1.33</v>
      </c>
      <c r="AQ29" s="718">
        <v>1.05</v>
      </c>
      <c r="AR29" s="718">
        <v>0.87</v>
      </c>
      <c r="AS29" s="719">
        <v>0.95</v>
      </c>
    </row>
    <row r="30" spans="1:45" x14ac:dyDescent="0.2">
      <c r="A30" s="713" t="s">
        <v>768</v>
      </c>
      <c r="B30" s="724" t="s">
        <v>483</v>
      </c>
      <c r="C30" s="715" t="s">
        <v>764</v>
      </c>
      <c r="D30" s="716">
        <v>34.9</v>
      </c>
      <c r="E30" s="716">
        <v>46.8</v>
      </c>
      <c r="F30" s="716">
        <v>39.6</v>
      </c>
      <c r="G30" s="716">
        <v>53.8</v>
      </c>
      <c r="H30" s="716">
        <v>58.6</v>
      </c>
      <c r="I30" s="716">
        <v>10.8</v>
      </c>
      <c r="J30" s="716">
        <v>56.1</v>
      </c>
      <c r="K30" s="716">
        <v>14.9</v>
      </c>
      <c r="L30" s="716">
        <v>41.6</v>
      </c>
      <c r="M30" s="716">
        <v>66.8</v>
      </c>
      <c r="N30" s="716">
        <v>70.7</v>
      </c>
      <c r="O30" s="716">
        <v>78</v>
      </c>
      <c r="P30" s="716">
        <v>68.2</v>
      </c>
      <c r="Q30" s="716">
        <v>86.3</v>
      </c>
      <c r="R30" s="716">
        <v>85.8</v>
      </c>
      <c r="S30" s="716">
        <v>86</v>
      </c>
      <c r="T30" s="716">
        <v>90.3</v>
      </c>
      <c r="U30" s="716">
        <v>79.099999999999994</v>
      </c>
      <c r="V30" s="716">
        <v>95.9</v>
      </c>
      <c r="W30" s="716">
        <v>39.299999999999997</v>
      </c>
      <c r="X30" s="716">
        <v>64.400000000000006</v>
      </c>
      <c r="Y30" s="716">
        <v>53.3</v>
      </c>
      <c r="Z30" s="717">
        <v>42.2</v>
      </c>
      <c r="AB30" s="713" t="s">
        <v>811</v>
      </c>
      <c r="AC30" s="724" t="s">
        <v>483</v>
      </c>
      <c r="AD30" s="715" t="s">
        <v>807</v>
      </c>
      <c r="AE30" s="716">
        <v>94.1</v>
      </c>
      <c r="AF30" s="716">
        <v>94.2</v>
      </c>
      <c r="AG30" s="716">
        <v>96.5</v>
      </c>
      <c r="AH30" s="716">
        <v>82.5</v>
      </c>
      <c r="AI30" s="716">
        <v>72.900000000000006</v>
      </c>
      <c r="AJ30" s="716">
        <v>76.400000000000006</v>
      </c>
      <c r="AK30" s="716">
        <v>98.5</v>
      </c>
      <c r="AL30" s="716">
        <v>71.7</v>
      </c>
      <c r="AM30" s="716">
        <v>83.8</v>
      </c>
      <c r="AN30" s="716">
        <v>98.7</v>
      </c>
      <c r="AO30" s="716">
        <v>97.6</v>
      </c>
      <c r="AP30" s="716">
        <v>80.400000000000006</v>
      </c>
      <c r="AQ30" s="716">
        <v>85.8</v>
      </c>
      <c r="AR30" s="716">
        <v>92.4</v>
      </c>
      <c r="AS30" s="717">
        <v>92.7</v>
      </c>
    </row>
    <row r="31" spans="1:45" x14ac:dyDescent="0.2">
      <c r="A31" s="713" t="s">
        <v>769</v>
      </c>
      <c r="B31" s="724" t="s">
        <v>484</v>
      </c>
      <c r="C31" s="715" t="s">
        <v>770</v>
      </c>
      <c r="D31" s="716">
        <v>32</v>
      </c>
      <c r="E31" s="716">
        <v>28.7</v>
      </c>
      <c r="F31" s="716">
        <v>30.6</v>
      </c>
      <c r="G31" s="716">
        <v>39.299999999999997</v>
      </c>
      <c r="H31" s="716">
        <v>48.5</v>
      </c>
      <c r="I31" s="716">
        <v>48.3</v>
      </c>
      <c r="J31" s="716">
        <v>47.7</v>
      </c>
      <c r="K31" s="716">
        <v>48.1</v>
      </c>
      <c r="L31" s="716">
        <v>34.1</v>
      </c>
      <c r="M31" s="716">
        <v>55.3</v>
      </c>
      <c r="N31" s="716">
        <v>40.200000000000003</v>
      </c>
      <c r="O31" s="716">
        <v>67.7</v>
      </c>
      <c r="P31" s="716">
        <v>51.7</v>
      </c>
      <c r="Q31" s="716">
        <v>49.8</v>
      </c>
      <c r="R31" s="716">
        <v>64.599999999999994</v>
      </c>
      <c r="S31" s="716">
        <v>59.8</v>
      </c>
      <c r="T31" s="716">
        <v>71.599999999999994</v>
      </c>
      <c r="U31" s="716">
        <v>60.5</v>
      </c>
      <c r="V31" s="716">
        <v>84.1</v>
      </c>
      <c r="W31" s="716">
        <v>68</v>
      </c>
      <c r="X31" s="716">
        <v>48.5</v>
      </c>
      <c r="Y31" s="716">
        <v>61.3</v>
      </c>
      <c r="Z31" s="717">
        <v>33.5</v>
      </c>
      <c r="AB31" s="713" t="s">
        <v>812</v>
      </c>
      <c r="AC31" s="724" t="s">
        <v>484</v>
      </c>
      <c r="AD31" s="715" t="s">
        <v>807</v>
      </c>
      <c r="AE31" s="716">
        <v>82.2</v>
      </c>
      <c r="AF31" s="716">
        <v>80.5</v>
      </c>
      <c r="AG31" s="716">
        <v>88.5</v>
      </c>
      <c r="AH31" s="716">
        <v>83.4</v>
      </c>
      <c r="AI31" s="716">
        <v>71</v>
      </c>
      <c r="AJ31" s="716">
        <v>75.900000000000006</v>
      </c>
      <c r="AK31" s="716">
        <v>60.3</v>
      </c>
      <c r="AL31" s="716">
        <v>77.599999999999994</v>
      </c>
      <c r="AM31" s="716">
        <v>68.5</v>
      </c>
      <c r="AN31" s="716">
        <v>88.4</v>
      </c>
      <c r="AO31" s="716">
        <v>93.4</v>
      </c>
      <c r="AP31" s="716">
        <v>87.7</v>
      </c>
      <c r="AQ31" s="716">
        <v>84.7</v>
      </c>
      <c r="AR31" s="716">
        <v>90.5</v>
      </c>
      <c r="AS31" s="717">
        <v>83.9</v>
      </c>
    </row>
    <row r="32" spans="1:45" x14ac:dyDescent="0.2">
      <c r="A32" s="713" t="s">
        <v>771</v>
      </c>
      <c r="B32" s="724" t="s">
        <v>485</v>
      </c>
      <c r="C32" s="715" t="s">
        <v>772</v>
      </c>
      <c r="D32" s="716">
        <v>48.8</v>
      </c>
      <c r="E32" s="716">
        <v>50.2</v>
      </c>
      <c r="F32" s="716">
        <v>51.7</v>
      </c>
      <c r="G32" s="716">
        <v>60.6</v>
      </c>
      <c r="H32" s="716">
        <v>55.5</v>
      </c>
      <c r="I32" s="716">
        <v>17</v>
      </c>
      <c r="J32" s="716">
        <v>31.9</v>
      </c>
      <c r="K32" s="716">
        <v>22</v>
      </c>
      <c r="L32" s="716">
        <v>41.8</v>
      </c>
      <c r="M32" s="716">
        <v>53.8</v>
      </c>
      <c r="N32" s="716">
        <v>58.7</v>
      </c>
      <c r="O32" s="716">
        <v>28.7</v>
      </c>
      <c r="P32" s="716">
        <v>53.6</v>
      </c>
      <c r="Q32" s="716">
        <v>54</v>
      </c>
      <c r="R32" s="716">
        <v>57.9</v>
      </c>
      <c r="S32" s="716">
        <v>56.9</v>
      </c>
      <c r="T32" s="716">
        <v>66.400000000000006</v>
      </c>
      <c r="U32" s="716">
        <v>67.900000000000006</v>
      </c>
      <c r="V32" s="716">
        <v>56.2</v>
      </c>
      <c r="W32" s="716">
        <v>46</v>
      </c>
      <c r="X32" s="716">
        <v>58.7</v>
      </c>
      <c r="Y32" s="716">
        <v>53.8</v>
      </c>
      <c r="Z32" s="717">
        <v>53.2</v>
      </c>
      <c r="AB32" s="713" t="s">
        <v>815</v>
      </c>
      <c r="AC32" s="724" t="s">
        <v>485</v>
      </c>
      <c r="AD32" s="715" t="s">
        <v>807</v>
      </c>
      <c r="AE32" s="716">
        <v>72.400000000000006</v>
      </c>
      <c r="AF32" s="716">
        <v>64.8</v>
      </c>
      <c r="AG32" s="716">
        <v>76.8</v>
      </c>
      <c r="AH32" s="716">
        <v>71.900000000000006</v>
      </c>
      <c r="AI32" s="716">
        <v>50.1</v>
      </c>
      <c r="AJ32" s="716">
        <v>59.6</v>
      </c>
      <c r="AK32" s="716">
        <v>71</v>
      </c>
      <c r="AL32" s="716">
        <v>51.4</v>
      </c>
      <c r="AM32" s="716">
        <v>60.6</v>
      </c>
      <c r="AN32" s="716">
        <v>56</v>
      </c>
      <c r="AO32" s="716">
        <v>64.400000000000006</v>
      </c>
      <c r="AP32" s="716">
        <v>55.3</v>
      </c>
      <c r="AQ32" s="716">
        <v>79.599999999999994</v>
      </c>
      <c r="AR32" s="716">
        <v>63.9</v>
      </c>
      <c r="AS32" s="717">
        <v>68.8</v>
      </c>
    </row>
    <row r="33" spans="1:45" ht="18" x14ac:dyDescent="0.2">
      <c r="A33" s="713" t="s">
        <v>773</v>
      </c>
      <c r="B33" s="724" t="s">
        <v>774</v>
      </c>
      <c r="C33" s="715" t="s">
        <v>772</v>
      </c>
      <c r="D33" s="716">
        <v>101.9</v>
      </c>
      <c r="E33" s="716">
        <v>98.4</v>
      </c>
      <c r="F33" s="716">
        <v>100.5</v>
      </c>
      <c r="G33" s="716">
        <v>99.9</v>
      </c>
      <c r="H33" s="716">
        <v>89.4</v>
      </c>
      <c r="I33" s="716">
        <v>100.3</v>
      </c>
      <c r="J33" s="716">
        <v>82.5</v>
      </c>
      <c r="K33" s="716">
        <v>93.5</v>
      </c>
      <c r="L33" s="716">
        <v>102.7</v>
      </c>
      <c r="M33" s="716">
        <v>93.4</v>
      </c>
      <c r="N33" s="716">
        <v>85.5</v>
      </c>
      <c r="O33" s="716">
        <v>101.2</v>
      </c>
      <c r="P33" s="716">
        <v>92</v>
      </c>
      <c r="Q33" s="716">
        <v>72</v>
      </c>
      <c r="R33" s="716">
        <v>83.8</v>
      </c>
      <c r="S33" s="716">
        <v>80.3</v>
      </c>
      <c r="T33" s="716">
        <v>81.2</v>
      </c>
      <c r="U33" s="716">
        <v>92.8</v>
      </c>
      <c r="V33" s="716">
        <v>93.6</v>
      </c>
      <c r="W33" s="716">
        <v>106.6</v>
      </c>
      <c r="X33" s="716">
        <v>95.2</v>
      </c>
      <c r="Y33" s="716">
        <v>98.6</v>
      </c>
      <c r="Z33" s="717">
        <v>99.6</v>
      </c>
      <c r="AB33" s="713" t="s">
        <v>816</v>
      </c>
      <c r="AC33" s="724" t="s">
        <v>805</v>
      </c>
      <c r="AD33" s="715" t="s">
        <v>807</v>
      </c>
      <c r="AE33" s="716">
        <v>74.8</v>
      </c>
      <c r="AF33" s="716">
        <v>69.599999999999994</v>
      </c>
      <c r="AG33" s="716">
        <v>74.2</v>
      </c>
      <c r="AH33" s="716">
        <v>84.2</v>
      </c>
      <c r="AI33" s="716">
        <v>74.3</v>
      </c>
      <c r="AJ33" s="716">
        <v>78.3</v>
      </c>
      <c r="AK33" s="716">
        <v>56.5</v>
      </c>
      <c r="AL33" s="716">
        <v>84</v>
      </c>
      <c r="AM33" s="716">
        <v>68.400000000000006</v>
      </c>
      <c r="AN33" s="716">
        <v>58.3</v>
      </c>
      <c r="AO33" s="716">
        <v>69.7</v>
      </c>
      <c r="AP33" s="716">
        <v>90</v>
      </c>
      <c r="AQ33" s="716">
        <v>73.3</v>
      </c>
      <c r="AR33" s="716">
        <v>71.099999999999994</v>
      </c>
      <c r="AS33" s="717">
        <v>72.2</v>
      </c>
    </row>
    <row r="34" spans="1:45" ht="18" x14ac:dyDescent="0.2">
      <c r="A34" s="713" t="s">
        <v>775</v>
      </c>
      <c r="B34" s="724" t="s">
        <v>776</v>
      </c>
      <c r="C34" s="715" t="s">
        <v>772</v>
      </c>
      <c r="D34" s="716">
        <v>102.9</v>
      </c>
      <c r="E34" s="716">
        <v>97.8</v>
      </c>
      <c r="F34" s="716">
        <v>101.8</v>
      </c>
      <c r="G34" s="716">
        <v>102.2</v>
      </c>
      <c r="H34" s="716">
        <v>93.3</v>
      </c>
      <c r="I34" s="716">
        <v>102.7</v>
      </c>
      <c r="J34" s="716">
        <v>89.3</v>
      </c>
      <c r="K34" s="716">
        <v>97.2</v>
      </c>
      <c r="L34" s="716">
        <v>101.7</v>
      </c>
      <c r="M34" s="716">
        <v>96.6</v>
      </c>
      <c r="N34" s="716">
        <v>94.4</v>
      </c>
      <c r="O34" s="716">
        <v>99.1</v>
      </c>
      <c r="P34" s="716">
        <v>96.3</v>
      </c>
      <c r="Q34" s="716">
        <v>85.7</v>
      </c>
      <c r="R34" s="716">
        <v>92.4</v>
      </c>
      <c r="S34" s="716">
        <v>90.4</v>
      </c>
      <c r="T34" s="716">
        <v>82.5</v>
      </c>
      <c r="U34" s="716">
        <v>89.9</v>
      </c>
      <c r="V34" s="716">
        <v>94.6</v>
      </c>
      <c r="W34" s="716">
        <v>106.8</v>
      </c>
      <c r="X34" s="716">
        <v>99.3</v>
      </c>
      <c r="Y34" s="716">
        <v>99.9</v>
      </c>
      <c r="Z34" s="717">
        <v>101.1</v>
      </c>
      <c r="AB34" s="713" t="s">
        <v>813</v>
      </c>
      <c r="AC34" s="724" t="s">
        <v>806</v>
      </c>
      <c r="AD34" s="715" t="s">
        <v>807</v>
      </c>
      <c r="AE34" s="716">
        <v>79.400000000000006</v>
      </c>
      <c r="AF34" s="716">
        <v>72.900000000000006</v>
      </c>
      <c r="AG34" s="716">
        <v>77.8</v>
      </c>
      <c r="AH34" s="716">
        <v>90.1</v>
      </c>
      <c r="AI34" s="716">
        <v>78.3</v>
      </c>
      <c r="AJ34" s="716">
        <v>83.2</v>
      </c>
      <c r="AK34" s="716">
        <v>62.6</v>
      </c>
      <c r="AL34" s="716">
        <v>83.9</v>
      </c>
      <c r="AM34" s="716">
        <v>71.900000000000006</v>
      </c>
      <c r="AN34" s="716">
        <v>63</v>
      </c>
      <c r="AO34" s="716">
        <v>74</v>
      </c>
      <c r="AP34" s="716">
        <v>94</v>
      </c>
      <c r="AQ34" s="716">
        <v>74.7</v>
      </c>
      <c r="AR34" s="716">
        <v>75.099999999999994</v>
      </c>
      <c r="AS34" s="717">
        <v>76.099999999999994</v>
      </c>
    </row>
    <row r="35" spans="1:45" x14ac:dyDescent="0.2">
      <c r="A35" s="713" t="s">
        <v>777</v>
      </c>
      <c r="B35" s="724" t="s">
        <v>486</v>
      </c>
      <c r="C35" s="715" t="s">
        <v>772</v>
      </c>
      <c r="D35" s="716">
        <v>1.8</v>
      </c>
      <c r="E35" s="716">
        <v>2.1</v>
      </c>
      <c r="F35" s="716">
        <v>2</v>
      </c>
      <c r="G35" s="716">
        <v>2.4</v>
      </c>
      <c r="H35" s="716">
        <v>2.4</v>
      </c>
      <c r="I35" s="716">
        <v>0.9</v>
      </c>
      <c r="J35" s="716">
        <v>4.2</v>
      </c>
      <c r="K35" s="716">
        <v>2.2000000000000002</v>
      </c>
      <c r="L35" s="716">
        <v>2</v>
      </c>
      <c r="M35" s="716">
        <v>3.2</v>
      </c>
      <c r="N35" s="716">
        <v>4.2</v>
      </c>
      <c r="O35" s="716">
        <v>3</v>
      </c>
      <c r="P35" s="716">
        <v>3.4</v>
      </c>
      <c r="Q35" s="716">
        <v>3.2</v>
      </c>
      <c r="R35" s="716">
        <v>4.2</v>
      </c>
      <c r="S35" s="716">
        <v>3.9</v>
      </c>
      <c r="T35" s="716">
        <v>3.7</v>
      </c>
      <c r="U35" s="716">
        <v>2.2000000000000002</v>
      </c>
      <c r="V35" s="716">
        <v>2.7</v>
      </c>
      <c r="W35" s="716">
        <v>3.1</v>
      </c>
      <c r="X35" s="716">
        <v>2.8</v>
      </c>
      <c r="Y35" s="716">
        <v>2.9</v>
      </c>
      <c r="Z35" s="717">
        <v>2.2000000000000002</v>
      </c>
      <c r="AB35" s="713" t="s">
        <v>817</v>
      </c>
      <c r="AC35" s="724" t="s">
        <v>486</v>
      </c>
      <c r="AD35" s="715" t="s">
        <v>807</v>
      </c>
      <c r="AE35" s="716">
        <v>4.8</v>
      </c>
      <c r="AF35" s="716">
        <v>3.4</v>
      </c>
      <c r="AG35" s="716">
        <v>3.3</v>
      </c>
      <c r="AH35" s="716">
        <v>4.0999999999999996</v>
      </c>
      <c r="AI35" s="716">
        <v>3.9</v>
      </c>
      <c r="AJ35" s="716">
        <v>4</v>
      </c>
      <c r="AK35" s="716">
        <v>5.4</v>
      </c>
      <c r="AL35" s="716">
        <v>4.9000000000000004</v>
      </c>
      <c r="AM35" s="716">
        <v>5.2</v>
      </c>
      <c r="AN35" s="716">
        <v>4.5</v>
      </c>
      <c r="AO35" s="716">
        <v>3.3</v>
      </c>
      <c r="AP35" s="716">
        <v>5.8</v>
      </c>
      <c r="AQ35" s="716">
        <v>3.6</v>
      </c>
      <c r="AR35" s="716">
        <v>3.9</v>
      </c>
      <c r="AS35" s="717">
        <v>3</v>
      </c>
    </row>
    <row r="36" spans="1:45" x14ac:dyDescent="0.2">
      <c r="A36" s="713" t="s">
        <v>778</v>
      </c>
      <c r="B36" s="724" t="s">
        <v>369</v>
      </c>
      <c r="C36" s="715" t="s">
        <v>772</v>
      </c>
      <c r="D36" s="725">
        <v>2.6</v>
      </c>
      <c r="E36" s="725">
        <v>3.1</v>
      </c>
      <c r="F36" s="725">
        <v>3.1</v>
      </c>
      <c r="G36" s="725">
        <v>4.3</v>
      </c>
      <c r="H36" s="725">
        <v>3.1</v>
      </c>
      <c r="I36" s="725">
        <v>0.8</v>
      </c>
      <c r="J36" s="725">
        <v>2.7</v>
      </c>
      <c r="K36" s="725">
        <v>1.5</v>
      </c>
      <c r="L36" s="725">
        <v>3.2</v>
      </c>
      <c r="M36" s="725">
        <v>1.4</v>
      </c>
      <c r="N36" s="725">
        <v>4.9000000000000004</v>
      </c>
      <c r="O36" s="725">
        <v>8.1</v>
      </c>
      <c r="P36" s="725">
        <v>2.5</v>
      </c>
      <c r="Q36" s="725">
        <v>6.4</v>
      </c>
      <c r="R36" s="725">
        <v>10.3</v>
      </c>
      <c r="S36" s="725">
        <v>9.3000000000000007</v>
      </c>
      <c r="T36" s="725">
        <v>3.8</v>
      </c>
      <c r="U36" s="725">
        <v>3.2</v>
      </c>
      <c r="V36" s="725">
        <v>5.9</v>
      </c>
      <c r="W36" s="725">
        <v>2.2999999999999998</v>
      </c>
      <c r="X36" s="725">
        <v>8.5</v>
      </c>
      <c r="Y36" s="725">
        <v>4.4000000000000004</v>
      </c>
      <c r="Z36" s="726">
        <v>3.3</v>
      </c>
      <c r="AB36" s="713" t="s">
        <v>818</v>
      </c>
      <c r="AC36" s="724" t="s">
        <v>369</v>
      </c>
      <c r="AD36" s="715" t="s">
        <v>807</v>
      </c>
      <c r="AE36" s="716">
        <v>4.0999999999999996</v>
      </c>
      <c r="AF36" s="716">
        <v>4.5</v>
      </c>
      <c r="AG36" s="716">
        <v>5</v>
      </c>
      <c r="AH36" s="716">
        <v>3</v>
      </c>
      <c r="AI36" s="716">
        <v>6.5</v>
      </c>
      <c r="AJ36" s="716">
        <v>4.5999999999999996</v>
      </c>
      <c r="AK36" s="716">
        <v>4.8</v>
      </c>
      <c r="AL36" s="716">
        <v>6.4</v>
      </c>
      <c r="AM36" s="716">
        <v>5.6</v>
      </c>
      <c r="AN36" s="716">
        <v>5.3</v>
      </c>
      <c r="AO36" s="716">
        <v>5</v>
      </c>
      <c r="AP36" s="716">
        <v>2.7</v>
      </c>
      <c r="AQ36" s="716">
        <v>3.2</v>
      </c>
      <c r="AR36" s="716">
        <v>4.4000000000000004</v>
      </c>
      <c r="AS36" s="717">
        <v>4.5999999999999996</v>
      </c>
    </row>
    <row r="37" spans="1:45" ht="18" x14ac:dyDescent="0.2">
      <c r="A37" s="713" t="s">
        <v>779</v>
      </c>
      <c r="B37" s="724" t="s">
        <v>1310</v>
      </c>
      <c r="C37" s="715" t="s">
        <v>780</v>
      </c>
      <c r="D37" s="716">
        <v>10.199999999999999</v>
      </c>
      <c r="E37" s="716">
        <v>22.6</v>
      </c>
      <c r="F37" s="716">
        <v>26.3</v>
      </c>
      <c r="G37" s="716">
        <v>30</v>
      </c>
      <c r="H37" s="716">
        <v>18</v>
      </c>
      <c r="I37" s="716">
        <v>2.1</v>
      </c>
      <c r="J37" s="716">
        <v>3.3</v>
      </c>
      <c r="K37" s="716">
        <v>2.4</v>
      </c>
      <c r="L37" s="716">
        <v>22.1</v>
      </c>
      <c r="M37" s="716">
        <v>12.5</v>
      </c>
      <c r="N37" s="716">
        <v>16.5</v>
      </c>
      <c r="O37" s="716">
        <v>18.5</v>
      </c>
      <c r="P37" s="716">
        <v>13.4</v>
      </c>
      <c r="Q37" s="716">
        <v>16</v>
      </c>
      <c r="R37" s="716">
        <v>20.6</v>
      </c>
      <c r="S37" s="716">
        <v>19.100000000000001</v>
      </c>
      <c r="T37" s="716">
        <v>13.5</v>
      </c>
      <c r="U37" s="716">
        <v>18.8</v>
      </c>
      <c r="V37" s="716">
        <v>24.2</v>
      </c>
      <c r="W37" s="716">
        <v>20.9</v>
      </c>
      <c r="X37" s="716">
        <v>18.899999999999999</v>
      </c>
      <c r="Y37" s="716">
        <v>19.7</v>
      </c>
      <c r="Z37" s="717">
        <v>20.3</v>
      </c>
      <c r="AB37" s="713" t="s">
        <v>819</v>
      </c>
      <c r="AC37" s="724" t="s">
        <v>1310</v>
      </c>
      <c r="AD37" s="715" t="s">
        <v>780</v>
      </c>
      <c r="AE37" s="762">
        <v>12.1</v>
      </c>
      <c r="AF37" s="762">
        <v>13.4</v>
      </c>
      <c r="AG37" s="762">
        <v>12.5</v>
      </c>
      <c r="AH37" s="762">
        <v>11.5</v>
      </c>
      <c r="AI37" s="762">
        <v>10.9</v>
      </c>
      <c r="AJ37" s="716">
        <v>11.1</v>
      </c>
      <c r="AK37" s="762">
        <v>15.5</v>
      </c>
      <c r="AL37" s="762">
        <v>14.8</v>
      </c>
      <c r="AM37" s="716">
        <v>15.1</v>
      </c>
      <c r="AN37" s="762">
        <v>9</v>
      </c>
      <c r="AO37" s="762">
        <v>12.4</v>
      </c>
      <c r="AP37" s="762">
        <v>13.7</v>
      </c>
      <c r="AQ37" s="762">
        <v>13.3</v>
      </c>
      <c r="AR37" s="716">
        <v>12.1</v>
      </c>
      <c r="AS37" s="717">
        <v>12.6</v>
      </c>
    </row>
    <row r="38" spans="1:45" ht="18" x14ac:dyDescent="0.2">
      <c r="A38" s="713" t="s">
        <v>781</v>
      </c>
      <c r="B38" s="724" t="s">
        <v>487</v>
      </c>
      <c r="C38" s="715" t="s">
        <v>772</v>
      </c>
      <c r="D38" s="716">
        <v>63.4</v>
      </c>
      <c r="E38" s="716">
        <v>134.9</v>
      </c>
      <c r="F38" s="716">
        <v>183.3</v>
      </c>
      <c r="G38" s="716">
        <v>193.7</v>
      </c>
      <c r="H38" s="716">
        <v>194.5</v>
      </c>
      <c r="I38" s="716">
        <v>24.5</v>
      </c>
      <c r="J38" s="716">
        <v>33.299999999999997</v>
      </c>
      <c r="K38" s="716">
        <v>26.8</v>
      </c>
      <c r="L38" s="716">
        <v>69.3</v>
      </c>
      <c r="M38" s="716">
        <v>155.6</v>
      </c>
      <c r="N38" s="716">
        <v>136.69999999999999</v>
      </c>
      <c r="O38" s="716">
        <v>79.099999999999994</v>
      </c>
      <c r="P38" s="716">
        <v>149.80000000000001</v>
      </c>
      <c r="Q38" s="716">
        <v>227.5</v>
      </c>
      <c r="R38" s="716">
        <v>126.8</v>
      </c>
      <c r="S38" s="716">
        <v>158.5</v>
      </c>
      <c r="T38" s="716">
        <v>113.3</v>
      </c>
      <c r="U38" s="716">
        <v>190.2</v>
      </c>
      <c r="V38" s="716">
        <v>65.5</v>
      </c>
      <c r="W38" s="716">
        <v>484.1</v>
      </c>
      <c r="X38" s="716">
        <v>145.4</v>
      </c>
      <c r="Y38" s="716">
        <v>282.89999999999998</v>
      </c>
      <c r="Z38" s="717">
        <v>143.4</v>
      </c>
      <c r="AB38" s="713" t="s">
        <v>820</v>
      </c>
      <c r="AC38" s="724" t="s">
        <v>487</v>
      </c>
      <c r="AD38" s="715" t="s">
        <v>807</v>
      </c>
      <c r="AE38" s="762">
        <v>187.7</v>
      </c>
      <c r="AF38" s="762">
        <v>186.6</v>
      </c>
      <c r="AG38" s="762">
        <v>252.9</v>
      </c>
      <c r="AH38" s="762">
        <v>125.5</v>
      </c>
      <c r="AI38" s="762">
        <v>70.8</v>
      </c>
      <c r="AJ38" s="716">
        <v>95</v>
      </c>
      <c r="AK38" s="762">
        <v>158.19999999999999</v>
      </c>
      <c r="AL38" s="762">
        <v>225.3</v>
      </c>
      <c r="AM38" s="716">
        <v>193.2</v>
      </c>
      <c r="AN38" s="762">
        <v>137</v>
      </c>
      <c r="AO38" s="762">
        <v>267.89999999999998</v>
      </c>
      <c r="AP38" s="762">
        <v>658</v>
      </c>
      <c r="AQ38" s="762">
        <v>108.9</v>
      </c>
      <c r="AR38" s="716">
        <v>282.3</v>
      </c>
      <c r="AS38" s="717">
        <v>221.5</v>
      </c>
    </row>
    <row r="39" spans="1:45" ht="18" x14ac:dyDescent="0.2">
      <c r="A39" s="713" t="s">
        <v>782</v>
      </c>
      <c r="B39" s="724" t="s">
        <v>1311</v>
      </c>
      <c r="C39" s="715" t="s">
        <v>780</v>
      </c>
      <c r="D39" s="716">
        <v>29.3</v>
      </c>
      <c r="E39" s="716">
        <v>42.7</v>
      </c>
      <c r="F39" s="716">
        <v>43.7</v>
      </c>
      <c r="G39" s="716">
        <v>40.5</v>
      </c>
      <c r="H39" s="716">
        <v>32.200000000000003</v>
      </c>
      <c r="I39" s="716">
        <v>5.3</v>
      </c>
      <c r="J39" s="716">
        <v>12.1</v>
      </c>
      <c r="K39" s="716">
        <v>6.6</v>
      </c>
      <c r="L39" s="716">
        <v>37.299999999999997</v>
      </c>
      <c r="M39" s="716">
        <v>25.5</v>
      </c>
      <c r="N39" s="716">
        <v>25.6</v>
      </c>
      <c r="O39" s="716">
        <v>23</v>
      </c>
      <c r="P39" s="716">
        <v>25.4</v>
      </c>
      <c r="Q39" s="716">
        <v>20.5</v>
      </c>
      <c r="R39" s="716">
        <v>24.4</v>
      </c>
      <c r="S39" s="716">
        <v>23.3</v>
      </c>
      <c r="T39" s="716">
        <v>23.4</v>
      </c>
      <c r="U39" s="716">
        <v>28.1</v>
      </c>
      <c r="V39" s="716">
        <v>31.8</v>
      </c>
      <c r="W39" s="716">
        <v>29.8</v>
      </c>
      <c r="X39" s="716">
        <v>14.8</v>
      </c>
      <c r="Y39" s="716">
        <v>22.2</v>
      </c>
      <c r="Z39" s="717">
        <v>37.1</v>
      </c>
      <c r="AB39" s="713" t="s">
        <v>821</v>
      </c>
      <c r="AC39" s="724" t="s">
        <v>1311</v>
      </c>
      <c r="AD39" s="715" t="s">
        <v>780</v>
      </c>
      <c r="AE39" s="762">
        <v>27.4</v>
      </c>
      <c r="AF39" s="762">
        <v>22.1</v>
      </c>
      <c r="AG39" s="762">
        <v>22.2</v>
      </c>
      <c r="AH39" s="762">
        <v>29</v>
      </c>
      <c r="AI39" s="762">
        <v>23.1</v>
      </c>
      <c r="AJ39" s="716">
        <v>25.4</v>
      </c>
      <c r="AK39" s="762">
        <v>21</v>
      </c>
      <c r="AL39" s="762">
        <v>22.6</v>
      </c>
      <c r="AM39" s="716">
        <v>21.8</v>
      </c>
      <c r="AN39" s="762">
        <v>15.7</v>
      </c>
      <c r="AO39" s="762">
        <v>19.7</v>
      </c>
      <c r="AP39" s="762">
        <v>21.3</v>
      </c>
      <c r="AQ39" s="762">
        <v>27.6</v>
      </c>
      <c r="AR39" s="716">
        <v>20.2</v>
      </c>
      <c r="AS39" s="717">
        <v>22.5</v>
      </c>
    </row>
    <row r="40" spans="1:45" ht="18" x14ac:dyDescent="0.2">
      <c r="A40" s="713" t="s">
        <v>783</v>
      </c>
      <c r="B40" s="724" t="s">
        <v>370</v>
      </c>
      <c r="C40" s="715" t="s">
        <v>772</v>
      </c>
      <c r="D40" s="716">
        <v>34.9</v>
      </c>
      <c r="E40" s="716">
        <v>52.9</v>
      </c>
      <c r="F40" s="716">
        <v>60.2</v>
      </c>
      <c r="G40" s="716">
        <v>74</v>
      </c>
      <c r="H40" s="716">
        <v>56.1</v>
      </c>
      <c r="I40" s="716">
        <v>39</v>
      </c>
      <c r="J40" s="716">
        <v>27.1</v>
      </c>
      <c r="K40" s="716">
        <v>35.9</v>
      </c>
      <c r="L40" s="716">
        <v>59.2</v>
      </c>
      <c r="M40" s="716">
        <v>48.8</v>
      </c>
      <c r="N40" s="716">
        <v>64.3</v>
      </c>
      <c r="O40" s="716">
        <v>80.2</v>
      </c>
      <c r="P40" s="716">
        <v>52.6</v>
      </c>
      <c r="Q40" s="716">
        <v>78.099999999999994</v>
      </c>
      <c r="R40" s="716">
        <v>84.2</v>
      </c>
      <c r="S40" s="716">
        <v>82.3</v>
      </c>
      <c r="T40" s="716">
        <v>57.8</v>
      </c>
      <c r="U40" s="716">
        <v>66.900000000000006</v>
      </c>
      <c r="V40" s="716">
        <v>76.3</v>
      </c>
      <c r="W40" s="716">
        <v>69.900000000000006</v>
      </c>
      <c r="X40" s="716">
        <v>127.5</v>
      </c>
      <c r="Y40" s="716">
        <v>88.6</v>
      </c>
      <c r="Z40" s="717">
        <v>54.6</v>
      </c>
      <c r="AB40" s="713" t="s">
        <v>822</v>
      </c>
      <c r="AC40" s="724" t="s">
        <v>370</v>
      </c>
      <c r="AD40" s="715" t="s">
        <v>807</v>
      </c>
      <c r="AE40" s="762">
        <v>44.1</v>
      </c>
      <c r="AF40" s="762">
        <v>60.7</v>
      </c>
      <c r="AG40" s="762">
        <v>56</v>
      </c>
      <c r="AH40" s="762">
        <v>39.799999999999997</v>
      </c>
      <c r="AI40" s="762">
        <v>47</v>
      </c>
      <c r="AJ40" s="716">
        <v>43.8</v>
      </c>
      <c r="AK40" s="762">
        <v>73.8</v>
      </c>
      <c r="AL40" s="762">
        <v>65.599999999999994</v>
      </c>
      <c r="AM40" s="716">
        <v>69.5</v>
      </c>
      <c r="AN40" s="762">
        <v>57.3</v>
      </c>
      <c r="AO40" s="762">
        <v>62.8</v>
      </c>
      <c r="AP40" s="762">
        <v>64.5</v>
      </c>
      <c r="AQ40" s="762">
        <v>48</v>
      </c>
      <c r="AR40" s="716">
        <v>60.2</v>
      </c>
      <c r="AS40" s="717">
        <v>56.1</v>
      </c>
    </row>
    <row r="41" spans="1:45" ht="18" x14ac:dyDescent="0.2">
      <c r="A41" s="713" t="s">
        <v>784</v>
      </c>
      <c r="B41" s="724" t="s">
        <v>1312</v>
      </c>
      <c r="C41" s="715" t="s">
        <v>785</v>
      </c>
      <c r="D41" s="716">
        <v>10.7</v>
      </c>
      <c r="E41" s="716">
        <v>11.3</v>
      </c>
      <c r="F41" s="716">
        <v>12</v>
      </c>
      <c r="G41" s="716">
        <v>11.2</v>
      </c>
      <c r="H41" s="716">
        <v>9</v>
      </c>
      <c r="I41" s="716">
        <v>15.1</v>
      </c>
      <c r="J41" s="716">
        <v>9.1999999999999993</v>
      </c>
      <c r="K41" s="716">
        <v>13.5</v>
      </c>
      <c r="L41" s="716">
        <v>12.1</v>
      </c>
      <c r="M41" s="716">
        <v>8.6999999999999993</v>
      </c>
      <c r="N41" s="716">
        <v>10.4</v>
      </c>
      <c r="O41" s="716">
        <v>6.8</v>
      </c>
      <c r="P41" s="716">
        <v>9</v>
      </c>
      <c r="Q41" s="716">
        <v>8.4</v>
      </c>
      <c r="R41" s="716">
        <v>8</v>
      </c>
      <c r="S41" s="716">
        <v>8.1</v>
      </c>
      <c r="T41" s="716">
        <v>7.2</v>
      </c>
      <c r="U41" s="716">
        <v>8.8000000000000007</v>
      </c>
      <c r="V41" s="716">
        <v>9.6999999999999993</v>
      </c>
      <c r="W41" s="716">
        <v>9.5</v>
      </c>
      <c r="X41" s="716">
        <v>9.6</v>
      </c>
      <c r="Y41" s="716">
        <v>9.3000000000000007</v>
      </c>
      <c r="Z41" s="717">
        <v>11.2</v>
      </c>
      <c r="AB41" s="713" t="s">
        <v>823</v>
      </c>
      <c r="AC41" s="724" t="s">
        <v>1312</v>
      </c>
      <c r="AD41" s="715" t="s">
        <v>785</v>
      </c>
      <c r="AE41" s="716">
        <v>7.7</v>
      </c>
      <c r="AF41" s="716">
        <v>8</v>
      </c>
      <c r="AG41" s="716">
        <v>7.5</v>
      </c>
      <c r="AH41" s="716">
        <v>8.4</v>
      </c>
      <c r="AI41" s="716">
        <v>8.9</v>
      </c>
      <c r="AJ41" s="716">
        <v>8.6</v>
      </c>
      <c r="AK41" s="716">
        <v>8.6</v>
      </c>
      <c r="AL41" s="716">
        <v>9</v>
      </c>
      <c r="AM41" s="716">
        <v>8.8000000000000007</v>
      </c>
      <c r="AN41" s="716">
        <v>6.5</v>
      </c>
      <c r="AO41" s="716">
        <v>7.6</v>
      </c>
      <c r="AP41" s="716">
        <v>7.8</v>
      </c>
      <c r="AQ41" s="716">
        <v>8</v>
      </c>
      <c r="AR41" s="716">
        <v>7.5</v>
      </c>
      <c r="AS41" s="717">
        <v>7.8</v>
      </c>
    </row>
    <row r="42" spans="1:45" ht="18" x14ac:dyDescent="0.2">
      <c r="A42" s="713" t="s">
        <v>786</v>
      </c>
      <c r="B42" s="724" t="s">
        <v>1313</v>
      </c>
      <c r="C42" s="715" t="s">
        <v>785</v>
      </c>
      <c r="D42" s="716">
        <v>7.5</v>
      </c>
      <c r="E42" s="716">
        <v>7.8</v>
      </c>
      <c r="F42" s="716">
        <v>8.5</v>
      </c>
      <c r="G42" s="716">
        <v>7.8</v>
      </c>
      <c r="H42" s="716">
        <v>7</v>
      </c>
      <c r="I42" s="716">
        <v>6</v>
      </c>
      <c r="J42" s="716">
        <v>6.3</v>
      </c>
      <c r="K42" s="716">
        <v>6</v>
      </c>
      <c r="L42" s="716">
        <v>8.6</v>
      </c>
      <c r="M42" s="716">
        <v>6.8</v>
      </c>
      <c r="N42" s="716">
        <v>6.7</v>
      </c>
      <c r="O42" s="716">
        <v>5.5</v>
      </c>
      <c r="P42" s="716">
        <v>6.7</v>
      </c>
      <c r="Q42" s="716">
        <v>6.1</v>
      </c>
      <c r="R42" s="716">
        <v>5.8</v>
      </c>
      <c r="S42" s="716">
        <v>5.9</v>
      </c>
      <c r="T42" s="716">
        <v>5.9</v>
      </c>
      <c r="U42" s="716">
        <v>6.9</v>
      </c>
      <c r="V42" s="716">
        <v>6.9</v>
      </c>
      <c r="W42" s="716">
        <v>7.9</v>
      </c>
      <c r="X42" s="716">
        <v>6.8</v>
      </c>
      <c r="Y42" s="716">
        <v>7.2</v>
      </c>
      <c r="Z42" s="717">
        <v>7.9</v>
      </c>
      <c r="AB42" s="713" t="s">
        <v>824</v>
      </c>
      <c r="AC42" s="724" t="s">
        <v>1313</v>
      </c>
      <c r="AD42" s="715" t="s">
        <v>785</v>
      </c>
      <c r="AE42" s="716">
        <v>6</v>
      </c>
      <c r="AF42" s="716">
        <v>6</v>
      </c>
      <c r="AG42" s="716">
        <v>6</v>
      </c>
      <c r="AH42" s="716">
        <v>6.2</v>
      </c>
      <c r="AI42" s="716">
        <v>6.9</v>
      </c>
      <c r="AJ42" s="716">
        <v>6.5</v>
      </c>
      <c r="AK42" s="716">
        <v>6.5</v>
      </c>
      <c r="AL42" s="716">
        <v>6.8</v>
      </c>
      <c r="AM42" s="716">
        <v>6.7</v>
      </c>
      <c r="AN42" s="716">
        <v>5.3</v>
      </c>
      <c r="AO42" s="716">
        <v>5.9</v>
      </c>
      <c r="AP42" s="716">
        <v>6.4</v>
      </c>
      <c r="AQ42" s="716">
        <v>5.6</v>
      </c>
      <c r="AR42" s="716">
        <v>5.9</v>
      </c>
      <c r="AS42" s="717">
        <v>6</v>
      </c>
    </row>
    <row r="43" spans="1:45" ht="16.8" x14ac:dyDescent="0.2">
      <c r="A43" s="713" t="s">
        <v>787</v>
      </c>
      <c r="B43" s="727" t="s">
        <v>1314</v>
      </c>
      <c r="C43" s="728" t="s">
        <v>788</v>
      </c>
      <c r="D43" s="729">
        <v>780</v>
      </c>
      <c r="E43" s="729">
        <v>501</v>
      </c>
      <c r="F43" s="729">
        <v>455</v>
      </c>
      <c r="G43" s="729">
        <v>368</v>
      </c>
      <c r="H43" s="729">
        <v>380</v>
      </c>
      <c r="I43" s="729">
        <v>2586</v>
      </c>
      <c r="J43" s="729">
        <v>1126</v>
      </c>
      <c r="K43" s="729">
        <v>2054</v>
      </c>
      <c r="L43" s="729">
        <v>721</v>
      </c>
      <c r="M43" s="729">
        <v>408</v>
      </c>
      <c r="N43" s="729">
        <v>543</v>
      </c>
      <c r="O43" s="729">
        <v>491</v>
      </c>
      <c r="P43" s="729">
        <v>446</v>
      </c>
      <c r="Q43" s="729">
        <v>412</v>
      </c>
      <c r="R43" s="729">
        <v>401</v>
      </c>
      <c r="S43" s="729">
        <v>404</v>
      </c>
      <c r="T43" s="729">
        <v>365</v>
      </c>
      <c r="U43" s="729">
        <v>380</v>
      </c>
      <c r="V43" s="729">
        <v>438</v>
      </c>
      <c r="W43" s="729">
        <v>537</v>
      </c>
      <c r="X43" s="729">
        <v>470</v>
      </c>
      <c r="Y43" s="729">
        <v>485</v>
      </c>
      <c r="Z43" s="730">
        <v>494</v>
      </c>
      <c r="AB43" s="713" t="s">
        <v>825</v>
      </c>
      <c r="AC43" s="727" t="s">
        <v>1314</v>
      </c>
      <c r="AD43" s="728" t="s">
        <v>788</v>
      </c>
      <c r="AE43" s="711">
        <v>401</v>
      </c>
      <c r="AF43" s="711">
        <v>377</v>
      </c>
      <c r="AG43" s="711">
        <v>413</v>
      </c>
      <c r="AH43" s="711">
        <v>368</v>
      </c>
      <c r="AI43" s="711">
        <v>382</v>
      </c>
      <c r="AJ43" s="711">
        <v>376</v>
      </c>
      <c r="AK43" s="711">
        <v>414</v>
      </c>
      <c r="AL43" s="711">
        <v>435</v>
      </c>
      <c r="AM43" s="711">
        <v>424</v>
      </c>
      <c r="AN43" s="711">
        <v>524</v>
      </c>
      <c r="AO43" s="711">
        <v>434</v>
      </c>
      <c r="AP43" s="711">
        <v>553</v>
      </c>
      <c r="AQ43" s="711">
        <v>433</v>
      </c>
      <c r="AR43" s="711">
        <v>464</v>
      </c>
      <c r="AS43" s="712">
        <v>411</v>
      </c>
    </row>
    <row r="44" spans="1:45" ht="16.8" x14ac:dyDescent="0.2">
      <c r="A44" s="731" t="s">
        <v>789</v>
      </c>
      <c r="B44" s="732" t="s">
        <v>1315</v>
      </c>
      <c r="C44" s="733" t="s">
        <v>788</v>
      </c>
      <c r="D44" s="734">
        <v>103</v>
      </c>
      <c r="E44" s="734">
        <v>94</v>
      </c>
      <c r="F44" s="734">
        <v>87</v>
      </c>
      <c r="G44" s="734">
        <v>99</v>
      </c>
      <c r="H44" s="734">
        <v>105</v>
      </c>
      <c r="I44" s="734">
        <v>382</v>
      </c>
      <c r="J44" s="734">
        <v>363</v>
      </c>
      <c r="K44" s="734">
        <v>375</v>
      </c>
      <c r="L44" s="734">
        <v>153</v>
      </c>
      <c r="M44" s="734">
        <v>182</v>
      </c>
      <c r="N44" s="734">
        <v>185</v>
      </c>
      <c r="O44" s="734">
        <v>188</v>
      </c>
      <c r="P44" s="734">
        <v>183</v>
      </c>
      <c r="Q44" s="734">
        <v>134</v>
      </c>
      <c r="R44" s="734">
        <v>144</v>
      </c>
      <c r="S44" s="734">
        <v>141</v>
      </c>
      <c r="T44" s="734">
        <v>154</v>
      </c>
      <c r="U44" s="734">
        <v>132</v>
      </c>
      <c r="V44" s="734">
        <v>108</v>
      </c>
      <c r="W44" s="734">
        <v>172</v>
      </c>
      <c r="X44" s="734">
        <v>137</v>
      </c>
      <c r="Y44" s="734">
        <v>151</v>
      </c>
      <c r="Z44" s="735">
        <v>100</v>
      </c>
      <c r="AB44" s="731" t="s">
        <v>826</v>
      </c>
      <c r="AC44" s="732" t="s">
        <v>1315</v>
      </c>
      <c r="AD44" s="733" t="s">
        <v>788</v>
      </c>
      <c r="AE44" s="763">
        <v>126</v>
      </c>
      <c r="AF44" s="763">
        <v>119</v>
      </c>
      <c r="AG44" s="763">
        <v>138</v>
      </c>
      <c r="AH44" s="763">
        <v>116</v>
      </c>
      <c r="AI44" s="763">
        <v>205</v>
      </c>
      <c r="AJ44" s="763">
        <v>163</v>
      </c>
      <c r="AK44" s="763">
        <v>126</v>
      </c>
      <c r="AL44" s="763">
        <v>213</v>
      </c>
      <c r="AM44" s="763">
        <v>166</v>
      </c>
      <c r="AN44" s="763">
        <v>193</v>
      </c>
      <c r="AO44" s="763">
        <v>152</v>
      </c>
      <c r="AP44" s="763">
        <v>173</v>
      </c>
      <c r="AQ44" s="763">
        <v>154</v>
      </c>
      <c r="AR44" s="763">
        <v>161</v>
      </c>
      <c r="AS44" s="764">
        <v>139</v>
      </c>
    </row>
    <row r="45" spans="1:45" x14ac:dyDescent="0.2">
      <c r="A45" s="736"/>
      <c r="B45" s="737"/>
      <c r="C45" s="737"/>
      <c r="D45" s="738"/>
      <c r="E45" s="739"/>
      <c r="F45" s="739"/>
      <c r="G45" s="740"/>
      <c r="H45" s="739"/>
      <c r="I45" s="741"/>
      <c r="J45" s="740"/>
      <c r="K45" s="739"/>
      <c r="L45" s="741"/>
      <c r="M45" s="740"/>
      <c r="N45" s="741"/>
      <c r="O45" s="742"/>
      <c r="P45" s="740"/>
      <c r="Q45" s="741"/>
      <c r="R45" s="741"/>
      <c r="S45" s="740"/>
      <c r="T45" s="742"/>
      <c r="U45" s="741"/>
      <c r="V45" s="740"/>
      <c r="W45" s="741"/>
      <c r="X45" s="742"/>
      <c r="Y45" s="740"/>
      <c r="Z45" s="740"/>
      <c r="AB45" s="765"/>
      <c r="AC45" s="766"/>
      <c r="AD45" s="766"/>
      <c r="AE45" s="746"/>
      <c r="AF45" s="747"/>
      <c r="AG45" s="748"/>
      <c r="AH45" s="642"/>
      <c r="AI45" s="749"/>
      <c r="AJ45" s="750"/>
      <c r="AK45" s="642"/>
      <c r="AL45" s="749"/>
      <c r="AM45" s="750"/>
      <c r="AN45" s="642"/>
      <c r="AO45" s="642"/>
      <c r="AP45" s="752"/>
      <c r="AQ45" s="642"/>
      <c r="AR45" s="642" t="s">
        <v>827</v>
      </c>
      <c r="AS45" s="750"/>
    </row>
  </sheetData>
  <mergeCells count="46">
    <mergeCell ref="AH7:AJ7"/>
    <mergeCell ref="AK7:AM7"/>
    <mergeCell ref="AN7:AQ7"/>
    <mergeCell ref="AH6:AQ6"/>
    <mergeCell ref="AR6:AR8"/>
    <mergeCell ref="AS19:AS21"/>
    <mergeCell ref="I19:Y19"/>
    <mergeCell ref="M20:P20"/>
    <mergeCell ref="Q20:S20"/>
    <mergeCell ref="T20:Y20"/>
    <mergeCell ref="Z19:Z21"/>
    <mergeCell ref="AN20:AR20"/>
    <mergeCell ref="AH19:AR19"/>
    <mergeCell ref="AB9:AD9"/>
    <mergeCell ref="AB14:AB15"/>
    <mergeCell ref="AB19:AD21"/>
    <mergeCell ref="AE19:AG20"/>
    <mergeCell ref="AB6:AD8"/>
    <mergeCell ref="AE6:AG7"/>
    <mergeCell ref="A26:C26"/>
    <mergeCell ref="A22:C22"/>
    <mergeCell ref="A23:C23"/>
    <mergeCell ref="A24:C24"/>
    <mergeCell ref="A25:C25"/>
    <mergeCell ref="A9:C9"/>
    <mergeCell ref="A14:A15"/>
    <mergeCell ref="A18:Y18"/>
    <mergeCell ref="A19:C21"/>
    <mergeCell ref="D19:H20"/>
    <mergeCell ref="I20:K20"/>
    <mergeCell ref="A5:Y5"/>
    <mergeCell ref="A6:C8"/>
    <mergeCell ref="D6:H7"/>
    <mergeCell ref="I6:X6"/>
    <mergeCell ref="Y6:Y8"/>
    <mergeCell ref="I7:K7"/>
    <mergeCell ref="M7:O7"/>
    <mergeCell ref="P7:R7"/>
    <mergeCell ref="S7:X7"/>
    <mergeCell ref="AB24:AD24"/>
    <mergeCell ref="AB25:AD25"/>
    <mergeCell ref="AB26:AD26"/>
    <mergeCell ref="AH20:AJ20"/>
    <mergeCell ref="AK20:AM20"/>
    <mergeCell ref="AB22:AD22"/>
    <mergeCell ref="AB23:AD23"/>
  </mergeCells>
  <phoneticPr fontId="45"/>
  <pageMargins left="0.39370078740157483" right="0.39370078740157483" top="0.39370078740157483" bottom="0.39370078740157483" header="0" footer="0.19685039370078741"/>
  <pageSetup paperSize="9" scale="77" orientation="landscape" r:id="rId1"/>
  <headerFooter scaleWithDoc="0">
    <oddFooter>&amp;P / &amp;N ページ</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CC"/>
  </sheetPr>
  <dimension ref="A1:AU67"/>
  <sheetViews>
    <sheetView showGridLines="0" zoomScaleNormal="100" zoomScaleSheetLayoutView="130" workbookViewId="0"/>
  </sheetViews>
  <sheetFormatPr defaultRowHeight="9" x14ac:dyDescent="0.2"/>
  <cols>
    <col min="1" max="1" width="7.77734375" style="632" customWidth="1"/>
    <col min="2" max="2" width="3.44140625" style="633" customWidth="1"/>
    <col min="3" max="4" width="4.21875" style="635" bestFit="1" customWidth="1"/>
    <col min="5" max="5" width="1.6640625" style="633" customWidth="1"/>
    <col min="6" max="6" width="4.21875" style="635" bestFit="1" customWidth="1"/>
    <col min="7" max="7" width="4.21875" style="633" bestFit="1" customWidth="1"/>
    <col min="8" max="8" width="1.6640625" style="633" customWidth="1"/>
    <col min="9" max="9" width="4.21875" style="635" bestFit="1" customWidth="1"/>
    <col min="10" max="10" width="4.21875" style="633" bestFit="1" customWidth="1"/>
    <col min="11" max="11" width="1.6640625" style="633" customWidth="1"/>
    <col min="12" max="12" width="3.44140625" style="633" bestFit="1" customWidth="1"/>
    <col min="13" max="13" width="3.44140625" style="634" bestFit="1" customWidth="1"/>
    <col min="14" max="14" width="1.6640625" style="633" customWidth="1"/>
    <col min="15" max="16" width="3.44140625" style="633" bestFit="1" customWidth="1"/>
    <col min="17" max="17" width="1.6640625" style="633" customWidth="1"/>
    <col min="18" max="18" width="3.44140625" style="634" bestFit="1" customWidth="1"/>
    <col min="19" max="19" width="3.44140625" style="633" bestFit="1" customWidth="1"/>
    <col min="20" max="20" width="1.6640625" style="633" customWidth="1"/>
    <col min="21" max="21" width="3.44140625" style="633" bestFit="1" customWidth="1"/>
    <col min="22" max="22" width="3.44140625" style="634" bestFit="1" customWidth="1"/>
    <col min="23" max="23" width="1.6640625" style="632" customWidth="1"/>
    <col min="24" max="25" width="3.44140625" style="633" bestFit="1" customWidth="1"/>
    <col min="26" max="26" width="1.6640625" style="633" customWidth="1"/>
    <col min="27" max="28" width="3.44140625" style="633" bestFit="1" customWidth="1"/>
    <col min="29" max="29" width="3.77734375" style="633" customWidth="1"/>
    <col min="30" max="30" width="0.44140625" style="632" customWidth="1"/>
    <col min="31" max="34" width="1.109375" style="632" customWidth="1"/>
    <col min="35" max="35" width="1.33203125" style="632" customWidth="1"/>
    <col min="36" max="36" width="1.21875" style="632" customWidth="1"/>
    <col min="37" max="37" width="1" style="632" customWidth="1"/>
    <col min="38" max="38" width="1.109375" style="632" customWidth="1"/>
    <col min="39" max="256" width="9" style="632"/>
    <col min="257" max="257" width="7.77734375" style="632" customWidth="1"/>
    <col min="258" max="258" width="3.44140625" style="632" customWidth="1"/>
    <col min="259" max="260" width="4.21875" style="632" bestFit="1" customWidth="1"/>
    <col min="261" max="261" width="1.6640625" style="632" customWidth="1"/>
    <col min="262" max="263" width="4.21875" style="632" bestFit="1" customWidth="1"/>
    <col min="264" max="264" width="1.6640625" style="632" customWidth="1"/>
    <col min="265" max="266" width="4.21875" style="632" bestFit="1" customWidth="1"/>
    <col min="267" max="267" width="1.6640625" style="632" customWidth="1"/>
    <col min="268" max="269" width="3.44140625" style="632" bestFit="1" customWidth="1"/>
    <col min="270" max="270" width="1.6640625" style="632" customWidth="1"/>
    <col min="271" max="272" width="3.44140625" style="632" bestFit="1" customWidth="1"/>
    <col min="273" max="273" width="1.6640625" style="632" customWidth="1"/>
    <col min="274" max="275" width="3.44140625" style="632" bestFit="1" customWidth="1"/>
    <col min="276" max="276" width="1.6640625" style="632" customWidth="1"/>
    <col min="277" max="278" width="3.44140625" style="632" bestFit="1" customWidth="1"/>
    <col min="279" max="279" width="1.6640625" style="632" customWidth="1"/>
    <col min="280" max="281" width="3.44140625" style="632" bestFit="1" customWidth="1"/>
    <col min="282" max="282" width="1.6640625" style="632" customWidth="1"/>
    <col min="283" max="284" width="3.44140625" style="632" bestFit="1" customWidth="1"/>
    <col min="285" max="285" width="3.77734375" style="632" customWidth="1"/>
    <col min="286" max="286" width="0.44140625" style="632" customWidth="1"/>
    <col min="287" max="290" width="1.109375" style="632" customWidth="1"/>
    <col min="291" max="291" width="1.33203125" style="632" customWidth="1"/>
    <col min="292" max="292" width="1.21875" style="632" customWidth="1"/>
    <col min="293" max="293" width="1" style="632" customWidth="1"/>
    <col min="294" max="294" width="1.109375" style="632" customWidth="1"/>
    <col min="295" max="512" width="9" style="632"/>
    <col min="513" max="513" width="7.77734375" style="632" customWidth="1"/>
    <col min="514" max="514" width="3.44140625" style="632" customWidth="1"/>
    <col min="515" max="516" width="4.21875" style="632" bestFit="1" customWidth="1"/>
    <col min="517" max="517" width="1.6640625" style="632" customWidth="1"/>
    <col min="518" max="519" width="4.21875" style="632" bestFit="1" customWidth="1"/>
    <col min="520" max="520" width="1.6640625" style="632" customWidth="1"/>
    <col min="521" max="522" width="4.21875" style="632" bestFit="1" customWidth="1"/>
    <col min="523" max="523" width="1.6640625" style="632" customWidth="1"/>
    <col min="524" max="525" width="3.44140625" style="632" bestFit="1" customWidth="1"/>
    <col min="526" max="526" width="1.6640625" style="632" customWidth="1"/>
    <col min="527" max="528" width="3.44140625" style="632" bestFit="1" customWidth="1"/>
    <col min="529" max="529" width="1.6640625" style="632" customWidth="1"/>
    <col min="530" max="531" width="3.44140625" style="632" bestFit="1" customWidth="1"/>
    <col min="532" max="532" width="1.6640625" style="632" customWidth="1"/>
    <col min="533" max="534" width="3.44140625" style="632" bestFit="1" customWidth="1"/>
    <col min="535" max="535" width="1.6640625" style="632" customWidth="1"/>
    <col min="536" max="537" width="3.44140625" style="632" bestFit="1" customWidth="1"/>
    <col min="538" max="538" width="1.6640625" style="632" customWidth="1"/>
    <col min="539" max="540" width="3.44140625" style="632" bestFit="1" customWidth="1"/>
    <col min="541" max="541" width="3.77734375" style="632" customWidth="1"/>
    <col min="542" max="542" width="0.44140625" style="632" customWidth="1"/>
    <col min="543" max="546" width="1.109375" style="632" customWidth="1"/>
    <col min="547" max="547" width="1.33203125" style="632" customWidth="1"/>
    <col min="548" max="548" width="1.21875" style="632" customWidth="1"/>
    <col min="549" max="549" width="1" style="632" customWidth="1"/>
    <col min="550" max="550" width="1.109375" style="632" customWidth="1"/>
    <col min="551" max="768" width="9" style="632"/>
    <col min="769" max="769" width="7.77734375" style="632" customWidth="1"/>
    <col min="770" max="770" width="3.44140625" style="632" customWidth="1"/>
    <col min="771" max="772" width="4.21875" style="632" bestFit="1" customWidth="1"/>
    <col min="773" max="773" width="1.6640625" style="632" customWidth="1"/>
    <col min="774" max="775" width="4.21875" style="632" bestFit="1" customWidth="1"/>
    <col min="776" max="776" width="1.6640625" style="632" customWidth="1"/>
    <col min="777" max="778" width="4.21875" style="632" bestFit="1" customWidth="1"/>
    <col min="779" max="779" width="1.6640625" style="632" customWidth="1"/>
    <col min="780" max="781" width="3.44140625" style="632" bestFit="1" customWidth="1"/>
    <col min="782" max="782" width="1.6640625" style="632" customWidth="1"/>
    <col min="783" max="784" width="3.44140625" style="632" bestFit="1" customWidth="1"/>
    <col min="785" max="785" width="1.6640625" style="632" customWidth="1"/>
    <col min="786" max="787" width="3.44140625" style="632" bestFit="1" customWidth="1"/>
    <col min="788" max="788" width="1.6640625" style="632" customWidth="1"/>
    <col min="789" max="790" width="3.44140625" style="632" bestFit="1" customWidth="1"/>
    <col min="791" max="791" width="1.6640625" style="632" customWidth="1"/>
    <col min="792" max="793" width="3.44140625" style="632" bestFit="1" customWidth="1"/>
    <col min="794" max="794" width="1.6640625" style="632" customWidth="1"/>
    <col min="795" max="796" width="3.44140625" style="632" bestFit="1" customWidth="1"/>
    <col min="797" max="797" width="3.77734375" style="632" customWidth="1"/>
    <col min="798" max="798" width="0.44140625" style="632" customWidth="1"/>
    <col min="799" max="802" width="1.109375" style="632" customWidth="1"/>
    <col min="803" max="803" width="1.33203125" style="632" customWidth="1"/>
    <col min="804" max="804" width="1.21875" style="632" customWidth="1"/>
    <col min="805" max="805" width="1" style="632" customWidth="1"/>
    <col min="806" max="806" width="1.109375" style="632" customWidth="1"/>
    <col min="807" max="1024" width="9" style="632"/>
    <col min="1025" max="1025" width="7.77734375" style="632" customWidth="1"/>
    <col min="1026" max="1026" width="3.44140625" style="632" customWidth="1"/>
    <col min="1027" max="1028" width="4.21875" style="632" bestFit="1" customWidth="1"/>
    <col min="1029" max="1029" width="1.6640625" style="632" customWidth="1"/>
    <col min="1030" max="1031" width="4.21875" style="632" bestFit="1" customWidth="1"/>
    <col min="1032" max="1032" width="1.6640625" style="632" customWidth="1"/>
    <col min="1033" max="1034" width="4.21875" style="632" bestFit="1" customWidth="1"/>
    <col min="1035" max="1035" width="1.6640625" style="632" customWidth="1"/>
    <col min="1036" max="1037" width="3.44140625" style="632" bestFit="1" customWidth="1"/>
    <col min="1038" max="1038" width="1.6640625" style="632" customWidth="1"/>
    <col min="1039" max="1040" width="3.44140625" style="632" bestFit="1" customWidth="1"/>
    <col min="1041" max="1041" width="1.6640625" style="632" customWidth="1"/>
    <col min="1042" max="1043" width="3.44140625" style="632" bestFit="1" customWidth="1"/>
    <col min="1044" max="1044" width="1.6640625" style="632" customWidth="1"/>
    <col min="1045" max="1046" width="3.44140625" style="632" bestFit="1" customWidth="1"/>
    <col min="1047" max="1047" width="1.6640625" style="632" customWidth="1"/>
    <col min="1048" max="1049" width="3.44140625" style="632" bestFit="1" customWidth="1"/>
    <col min="1050" max="1050" width="1.6640625" style="632" customWidth="1"/>
    <col min="1051" max="1052" width="3.44140625" style="632" bestFit="1" customWidth="1"/>
    <col min="1053" max="1053" width="3.77734375" style="632" customWidth="1"/>
    <col min="1054" max="1054" width="0.44140625" style="632" customWidth="1"/>
    <col min="1055" max="1058" width="1.109375" style="632" customWidth="1"/>
    <col min="1059" max="1059" width="1.33203125" style="632" customWidth="1"/>
    <col min="1060" max="1060" width="1.21875" style="632" customWidth="1"/>
    <col min="1061" max="1061" width="1" style="632" customWidth="1"/>
    <col min="1062" max="1062" width="1.109375" style="632" customWidth="1"/>
    <col min="1063" max="1280" width="9" style="632"/>
    <col min="1281" max="1281" width="7.77734375" style="632" customWidth="1"/>
    <col min="1282" max="1282" width="3.44140625" style="632" customWidth="1"/>
    <col min="1283" max="1284" width="4.21875" style="632" bestFit="1" customWidth="1"/>
    <col min="1285" max="1285" width="1.6640625" style="632" customWidth="1"/>
    <col min="1286" max="1287" width="4.21875" style="632" bestFit="1" customWidth="1"/>
    <col min="1288" max="1288" width="1.6640625" style="632" customWidth="1"/>
    <col min="1289" max="1290" width="4.21875" style="632" bestFit="1" customWidth="1"/>
    <col min="1291" max="1291" width="1.6640625" style="632" customWidth="1"/>
    <col min="1292" max="1293" width="3.44140625" style="632" bestFit="1" customWidth="1"/>
    <col min="1294" max="1294" width="1.6640625" style="632" customWidth="1"/>
    <col min="1295" max="1296" width="3.44140625" style="632" bestFit="1" customWidth="1"/>
    <col min="1297" max="1297" width="1.6640625" style="632" customWidth="1"/>
    <col min="1298" max="1299" width="3.44140625" style="632" bestFit="1" customWidth="1"/>
    <col min="1300" max="1300" width="1.6640625" style="632" customWidth="1"/>
    <col min="1301" max="1302" width="3.44140625" style="632" bestFit="1" customWidth="1"/>
    <col min="1303" max="1303" width="1.6640625" style="632" customWidth="1"/>
    <col min="1304" max="1305" width="3.44140625" style="632" bestFit="1" customWidth="1"/>
    <col min="1306" max="1306" width="1.6640625" style="632" customWidth="1"/>
    <col min="1307" max="1308" width="3.44140625" style="632" bestFit="1" customWidth="1"/>
    <col min="1309" max="1309" width="3.77734375" style="632" customWidth="1"/>
    <col min="1310" max="1310" width="0.44140625" style="632" customWidth="1"/>
    <col min="1311" max="1314" width="1.109375" style="632" customWidth="1"/>
    <col min="1315" max="1315" width="1.33203125" style="632" customWidth="1"/>
    <col min="1316" max="1316" width="1.21875" style="632" customWidth="1"/>
    <col min="1317" max="1317" width="1" style="632" customWidth="1"/>
    <col min="1318" max="1318" width="1.109375" style="632" customWidth="1"/>
    <col min="1319" max="1536" width="9" style="632"/>
    <col min="1537" max="1537" width="7.77734375" style="632" customWidth="1"/>
    <col min="1538" max="1538" width="3.44140625" style="632" customWidth="1"/>
    <col min="1539" max="1540" width="4.21875" style="632" bestFit="1" customWidth="1"/>
    <col min="1541" max="1541" width="1.6640625" style="632" customWidth="1"/>
    <col min="1542" max="1543" width="4.21875" style="632" bestFit="1" customWidth="1"/>
    <col min="1544" max="1544" width="1.6640625" style="632" customWidth="1"/>
    <col min="1545" max="1546" width="4.21875" style="632" bestFit="1" customWidth="1"/>
    <col min="1547" max="1547" width="1.6640625" style="632" customWidth="1"/>
    <col min="1548" max="1549" width="3.44140625" style="632" bestFit="1" customWidth="1"/>
    <col min="1550" max="1550" width="1.6640625" style="632" customWidth="1"/>
    <col min="1551" max="1552" width="3.44140625" style="632" bestFit="1" customWidth="1"/>
    <col min="1553" max="1553" width="1.6640625" style="632" customWidth="1"/>
    <col min="1554" max="1555" width="3.44140625" style="632" bestFit="1" customWidth="1"/>
    <col min="1556" max="1556" width="1.6640625" style="632" customWidth="1"/>
    <col min="1557" max="1558" width="3.44140625" style="632" bestFit="1" customWidth="1"/>
    <col min="1559" max="1559" width="1.6640625" style="632" customWidth="1"/>
    <col min="1560" max="1561" width="3.44140625" style="632" bestFit="1" customWidth="1"/>
    <col min="1562" max="1562" width="1.6640625" style="632" customWidth="1"/>
    <col min="1563" max="1564" width="3.44140625" style="632" bestFit="1" customWidth="1"/>
    <col min="1565" max="1565" width="3.77734375" style="632" customWidth="1"/>
    <col min="1566" max="1566" width="0.44140625" style="632" customWidth="1"/>
    <col min="1567" max="1570" width="1.109375" style="632" customWidth="1"/>
    <col min="1571" max="1571" width="1.33203125" style="632" customWidth="1"/>
    <col min="1572" max="1572" width="1.21875" style="632" customWidth="1"/>
    <col min="1573" max="1573" width="1" style="632" customWidth="1"/>
    <col min="1574" max="1574" width="1.109375" style="632" customWidth="1"/>
    <col min="1575" max="1792" width="9" style="632"/>
    <col min="1793" max="1793" width="7.77734375" style="632" customWidth="1"/>
    <col min="1794" max="1794" width="3.44140625" style="632" customWidth="1"/>
    <col min="1795" max="1796" width="4.21875" style="632" bestFit="1" customWidth="1"/>
    <col min="1797" max="1797" width="1.6640625" style="632" customWidth="1"/>
    <col min="1798" max="1799" width="4.21875" style="632" bestFit="1" customWidth="1"/>
    <col min="1800" max="1800" width="1.6640625" style="632" customWidth="1"/>
    <col min="1801" max="1802" width="4.21875" style="632" bestFit="1" customWidth="1"/>
    <col min="1803" max="1803" width="1.6640625" style="632" customWidth="1"/>
    <col min="1804" max="1805" width="3.44140625" style="632" bestFit="1" customWidth="1"/>
    <col min="1806" max="1806" width="1.6640625" style="632" customWidth="1"/>
    <col min="1807" max="1808" width="3.44140625" style="632" bestFit="1" customWidth="1"/>
    <col min="1809" max="1809" width="1.6640625" style="632" customWidth="1"/>
    <col min="1810" max="1811" width="3.44140625" style="632" bestFit="1" customWidth="1"/>
    <col min="1812" max="1812" width="1.6640625" style="632" customWidth="1"/>
    <col min="1813" max="1814" width="3.44140625" style="632" bestFit="1" customWidth="1"/>
    <col min="1815" max="1815" width="1.6640625" style="632" customWidth="1"/>
    <col min="1816" max="1817" width="3.44140625" style="632" bestFit="1" customWidth="1"/>
    <col min="1818" max="1818" width="1.6640625" style="632" customWidth="1"/>
    <col min="1819" max="1820" width="3.44140625" style="632" bestFit="1" customWidth="1"/>
    <col min="1821" max="1821" width="3.77734375" style="632" customWidth="1"/>
    <col min="1822" max="1822" width="0.44140625" style="632" customWidth="1"/>
    <col min="1823" max="1826" width="1.109375" style="632" customWidth="1"/>
    <col min="1827" max="1827" width="1.33203125" style="632" customWidth="1"/>
    <col min="1828" max="1828" width="1.21875" style="632" customWidth="1"/>
    <col min="1829" max="1829" width="1" style="632" customWidth="1"/>
    <col min="1830" max="1830" width="1.109375" style="632" customWidth="1"/>
    <col min="1831" max="2048" width="9" style="632"/>
    <col min="2049" max="2049" width="7.77734375" style="632" customWidth="1"/>
    <col min="2050" max="2050" width="3.44140625" style="632" customWidth="1"/>
    <col min="2051" max="2052" width="4.21875" style="632" bestFit="1" customWidth="1"/>
    <col min="2053" max="2053" width="1.6640625" style="632" customWidth="1"/>
    <col min="2054" max="2055" width="4.21875" style="632" bestFit="1" customWidth="1"/>
    <col min="2056" max="2056" width="1.6640625" style="632" customWidth="1"/>
    <col min="2057" max="2058" width="4.21875" style="632" bestFit="1" customWidth="1"/>
    <col min="2059" max="2059" width="1.6640625" style="632" customWidth="1"/>
    <col min="2060" max="2061" width="3.44140625" style="632" bestFit="1" customWidth="1"/>
    <col min="2062" max="2062" width="1.6640625" style="632" customWidth="1"/>
    <col min="2063" max="2064" width="3.44140625" style="632" bestFit="1" customWidth="1"/>
    <col min="2065" max="2065" width="1.6640625" style="632" customWidth="1"/>
    <col min="2066" max="2067" width="3.44140625" style="632" bestFit="1" customWidth="1"/>
    <col min="2068" max="2068" width="1.6640625" style="632" customWidth="1"/>
    <col min="2069" max="2070" width="3.44140625" style="632" bestFit="1" customWidth="1"/>
    <col min="2071" max="2071" width="1.6640625" style="632" customWidth="1"/>
    <col min="2072" max="2073" width="3.44140625" style="632" bestFit="1" customWidth="1"/>
    <col min="2074" max="2074" width="1.6640625" style="632" customWidth="1"/>
    <col min="2075" max="2076" width="3.44140625" style="632" bestFit="1" customWidth="1"/>
    <col min="2077" max="2077" width="3.77734375" style="632" customWidth="1"/>
    <col min="2078" max="2078" width="0.44140625" style="632" customWidth="1"/>
    <col min="2079" max="2082" width="1.109375" style="632" customWidth="1"/>
    <col min="2083" max="2083" width="1.33203125" style="632" customWidth="1"/>
    <col min="2084" max="2084" width="1.21875" style="632" customWidth="1"/>
    <col min="2085" max="2085" width="1" style="632" customWidth="1"/>
    <col min="2086" max="2086" width="1.109375" style="632" customWidth="1"/>
    <col min="2087" max="2304" width="9" style="632"/>
    <col min="2305" max="2305" width="7.77734375" style="632" customWidth="1"/>
    <col min="2306" max="2306" width="3.44140625" style="632" customWidth="1"/>
    <col min="2307" max="2308" width="4.21875" style="632" bestFit="1" customWidth="1"/>
    <col min="2309" max="2309" width="1.6640625" style="632" customWidth="1"/>
    <col min="2310" max="2311" width="4.21875" style="632" bestFit="1" customWidth="1"/>
    <col min="2312" max="2312" width="1.6640625" style="632" customWidth="1"/>
    <col min="2313" max="2314" width="4.21875" style="632" bestFit="1" customWidth="1"/>
    <col min="2315" max="2315" width="1.6640625" style="632" customWidth="1"/>
    <col min="2316" max="2317" width="3.44140625" style="632" bestFit="1" customWidth="1"/>
    <col min="2318" max="2318" width="1.6640625" style="632" customWidth="1"/>
    <col min="2319" max="2320" width="3.44140625" style="632" bestFit="1" customWidth="1"/>
    <col min="2321" max="2321" width="1.6640625" style="632" customWidth="1"/>
    <col min="2322" max="2323" width="3.44140625" style="632" bestFit="1" customWidth="1"/>
    <col min="2324" max="2324" width="1.6640625" style="632" customWidth="1"/>
    <col min="2325" max="2326" width="3.44140625" style="632" bestFit="1" customWidth="1"/>
    <col min="2327" max="2327" width="1.6640625" style="632" customWidth="1"/>
    <col min="2328" max="2329" width="3.44140625" style="632" bestFit="1" customWidth="1"/>
    <col min="2330" max="2330" width="1.6640625" style="632" customWidth="1"/>
    <col min="2331" max="2332" width="3.44140625" style="632" bestFit="1" customWidth="1"/>
    <col min="2333" max="2333" width="3.77734375" style="632" customWidth="1"/>
    <col min="2334" max="2334" width="0.44140625" style="632" customWidth="1"/>
    <col min="2335" max="2338" width="1.109375" style="632" customWidth="1"/>
    <col min="2339" max="2339" width="1.33203125" style="632" customWidth="1"/>
    <col min="2340" max="2340" width="1.21875" style="632" customWidth="1"/>
    <col min="2341" max="2341" width="1" style="632" customWidth="1"/>
    <col min="2342" max="2342" width="1.109375" style="632" customWidth="1"/>
    <col min="2343" max="2560" width="9" style="632"/>
    <col min="2561" max="2561" width="7.77734375" style="632" customWidth="1"/>
    <col min="2562" max="2562" width="3.44140625" style="632" customWidth="1"/>
    <col min="2563" max="2564" width="4.21875" style="632" bestFit="1" customWidth="1"/>
    <col min="2565" max="2565" width="1.6640625" style="632" customWidth="1"/>
    <col min="2566" max="2567" width="4.21875" style="632" bestFit="1" customWidth="1"/>
    <col min="2568" max="2568" width="1.6640625" style="632" customWidth="1"/>
    <col min="2569" max="2570" width="4.21875" style="632" bestFit="1" customWidth="1"/>
    <col min="2571" max="2571" width="1.6640625" style="632" customWidth="1"/>
    <col min="2572" max="2573" width="3.44140625" style="632" bestFit="1" customWidth="1"/>
    <col min="2574" max="2574" width="1.6640625" style="632" customWidth="1"/>
    <col min="2575" max="2576" width="3.44140625" style="632" bestFit="1" customWidth="1"/>
    <col min="2577" max="2577" width="1.6640625" style="632" customWidth="1"/>
    <col min="2578" max="2579" width="3.44140625" style="632" bestFit="1" customWidth="1"/>
    <col min="2580" max="2580" width="1.6640625" style="632" customWidth="1"/>
    <col min="2581" max="2582" width="3.44140625" style="632" bestFit="1" customWidth="1"/>
    <col min="2583" max="2583" width="1.6640625" style="632" customWidth="1"/>
    <col min="2584" max="2585" width="3.44140625" style="632" bestFit="1" customWidth="1"/>
    <col min="2586" max="2586" width="1.6640625" style="632" customWidth="1"/>
    <col min="2587" max="2588" width="3.44140625" style="632" bestFit="1" customWidth="1"/>
    <col min="2589" max="2589" width="3.77734375" style="632" customWidth="1"/>
    <col min="2590" max="2590" width="0.44140625" style="632" customWidth="1"/>
    <col min="2591" max="2594" width="1.109375" style="632" customWidth="1"/>
    <col min="2595" max="2595" width="1.33203125" style="632" customWidth="1"/>
    <col min="2596" max="2596" width="1.21875" style="632" customWidth="1"/>
    <col min="2597" max="2597" width="1" style="632" customWidth="1"/>
    <col min="2598" max="2598" width="1.109375" style="632" customWidth="1"/>
    <col min="2599" max="2816" width="9" style="632"/>
    <col min="2817" max="2817" width="7.77734375" style="632" customWidth="1"/>
    <col min="2818" max="2818" width="3.44140625" style="632" customWidth="1"/>
    <col min="2819" max="2820" width="4.21875" style="632" bestFit="1" customWidth="1"/>
    <col min="2821" max="2821" width="1.6640625" style="632" customWidth="1"/>
    <col min="2822" max="2823" width="4.21875" style="632" bestFit="1" customWidth="1"/>
    <col min="2824" max="2824" width="1.6640625" style="632" customWidth="1"/>
    <col min="2825" max="2826" width="4.21875" style="632" bestFit="1" customWidth="1"/>
    <col min="2827" max="2827" width="1.6640625" style="632" customWidth="1"/>
    <col min="2828" max="2829" width="3.44140625" style="632" bestFit="1" customWidth="1"/>
    <col min="2830" max="2830" width="1.6640625" style="632" customWidth="1"/>
    <col min="2831" max="2832" width="3.44140625" style="632" bestFit="1" customWidth="1"/>
    <col min="2833" max="2833" width="1.6640625" style="632" customWidth="1"/>
    <col min="2834" max="2835" width="3.44140625" style="632" bestFit="1" customWidth="1"/>
    <col min="2836" max="2836" width="1.6640625" style="632" customWidth="1"/>
    <col min="2837" max="2838" width="3.44140625" style="632" bestFit="1" customWidth="1"/>
    <col min="2839" max="2839" width="1.6640625" style="632" customWidth="1"/>
    <col min="2840" max="2841" width="3.44140625" style="632" bestFit="1" customWidth="1"/>
    <col min="2842" max="2842" width="1.6640625" style="632" customWidth="1"/>
    <col min="2843" max="2844" width="3.44140625" style="632" bestFit="1" customWidth="1"/>
    <col min="2845" max="2845" width="3.77734375" style="632" customWidth="1"/>
    <col min="2846" max="2846" width="0.44140625" style="632" customWidth="1"/>
    <col min="2847" max="2850" width="1.109375" style="632" customWidth="1"/>
    <col min="2851" max="2851" width="1.33203125" style="632" customWidth="1"/>
    <col min="2852" max="2852" width="1.21875" style="632" customWidth="1"/>
    <col min="2853" max="2853" width="1" style="632" customWidth="1"/>
    <col min="2854" max="2854" width="1.109375" style="632" customWidth="1"/>
    <col min="2855" max="3072" width="9" style="632"/>
    <col min="3073" max="3073" width="7.77734375" style="632" customWidth="1"/>
    <col min="3074" max="3074" width="3.44140625" style="632" customWidth="1"/>
    <col min="3075" max="3076" width="4.21875" style="632" bestFit="1" customWidth="1"/>
    <col min="3077" max="3077" width="1.6640625" style="632" customWidth="1"/>
    <col min="3078" max="3079" width="4.21875" style="632" bestFit="1" customWidth="1"/>
    <col min="3080" max="3080" width="1.6640625" style="632" customWidth="1"/>
    <col min="3081" max="3082" width="4.21875" style="632" bestFit="1" customWidth="1"/>
    <col min="3083" max="3083" width="1.6640625" style="632" customWidth="1"/>
    <col min="3084" max="3085" width="3.44140625" style="632" bestFit="1" customWidth="1"/>
    <col min="3086" max="3086" width="1.6640625" style="632" customWidth="1"/>
    <col min="3087" max="3088" width="3.44140625" style="632" bestFit="1" customWidth="1"/>
    <col min="3089" max="3089" width="1.6640625" style="632" customWidth="1"/>
    <col min="3090" max="3091" width="3.44140625" style="632" bestFit="1" customWidth="1"/>
    <col min="3092" max="3092" width="1.6640625" style="632" customWidth="1"/>
    <col min="3093" max="3094" width="3.44140625" style="632" bestFit="1" customWidth="1"/>
    <col min="3095" max="3095" width="1.6640625" style="632" customWidth="1"/>
    <col min="3096" max="3097" width="3.44140625" style="632" bestFit="1" customWidth="1"/>
    <col min="3098" max="3098" width="1.6640625" style="632" customWidth="1"/>
    <col min="3099" max="3100" width="3.44140625" style="632" bestFit="1" customWidth="1"/>
    <col min="3101" max="3101" width="3.77734375" style="632" customWidth="1"/>
    <col min="3102" max="3102" width="0.44140625" style="632" customWidth="1"/>
    <col min="3103" max="3106" width="1.109375" style="632" customWidth="1"/>
    <col min="3107" max="3107" width="1.33203125" style="632" customWidth="1"/>
    <col min="3108" max="3108" width="1.21875" style="632" customWidth="1"/>
    <col min="3109" max="3109" width="1" style="632" customWidth="1"/>
    <col min="3110" max="3110" width="1.109375" style="632" customWidth="1"/>
    <col min="3111" max="3328" width="9" style="632"/>
    <col min="3329" max="3329" width="7.77734375" style="632" customWidth="1"/>
    <col min="3330" max="3330" width="3.44140625" style="632" customWidth="1"/>
    <col min="3331" max="3332" width="4.21875" style="632" bestFit="1" customWidth="1"/>
    <col min="3333" max="3333" width="1.6640625" style="632" customWidth="1"/>
    <col min="3334" max="3335" width="4.21875" style="632" bestFit="1" customWidth="1"/>
    <col min="3336" max="3336" width="1.6640625" style="632" customWidth="1"/>
    <col min="3337" max="3338" width="4.21875" style="632" bestFit="1" customWidth="1"/>
    <col min="3339" max="3339" width="1.6640625" style="632" customWidth="1"/>
    <col min="3340" max="3341" width="3.44140625" style="632" bestFit="1" customWidth="1"/>
    <col min="3342" max="3342" width="1.6640625" style="632" customWidth="1"/>
    <col min="3343" max="3344" width="3.44140625" style="632" bestFit="1" customWidth="1"/>
    <col min="3345" max="3345" width="1.6640625" style="632" customWidth="1"/>
    <col min="3346" max="3347" width="3.44140625" style="632" bestFit="1" customWidth="1"/>
    <col min="3348" max="3348" width="1.6640625" style="632" customWidth="1"/>
    <col min="3349" max="3350" width="3.44140625" style="632" bestFit="1" customWidth="1"/>
    <col min="3351" max="3351" width="1.6640625" style="632" customWidth="1"/>
    <col min="3352" max="3353" width="3.44140625" style="632" bestFit="1" customWidth="1"/>
    <col min="3354" max="3354" width="1.6640625" style="632" customWidth="1"/>
    <col min="3355" max="3356" width="3.44140625" style="632" bestFit="1" customWidth="1"/>
    <col min="3357" max="3357" width="3.77734375" style="632" customWidth="1"/>
    <col min="3358" max="3358" width="0.44140625" style="632" customWidth="1"/>
    <col min="3359" max="3362" width="1.109375" style="632" customWidth="1"/>
    <col min="3363" max="3363" width="1.33203125" style="632" customWidth="1"/>
    <col min="3364" max="3364" width="1.21875" style="632" customWidth="1"/>
    <col min="3365" max="3365" width="1" style="632" customWidth="1"/>
    <col min="3366" max="3366" width="1.109375" style="632" customWidth="1"/>
    <col min="3367" max="3584" width="9" style="632"/>
    <col min="3585" max="3585" width="7.77734375" style="632" customWidth="1"/>
    <col min="3586" max="3586" width="3.44140625" style="632" customWidth="1"/>
    <col min="3587" max="3588" width="4.21875" style="632" bestFit="1" customWidth="1"/>
    <col min="3589" max="3589" width="1.6640625" style="632" customWidth="1"/>
    <col min="3590" max="3591" width="4.21875" style="632" bestFit="1" customWidth="1"/>
    <col min="3592" max="3592" width="1.6640625" style="632" customWidth="1"/>
    <col min="3593" max="3594" width="4.21875" style="632" bestFit="1" customWidth="1"/>
    <col min="3595" max="3595" width="1.6640625" style="632" customWidth="1"/>
    <col min="3596" max="3597" width="3.44140625" style="632" bestFit="1" customWidth="1"/>
    <col min="3598" max="3598" width="1.6640625" style="632" customWidth="1"/>
    <col min="3599" max="3600" width="3.44140625" style="632" bestFit="1" customWidth="1"/>
    <col min="3601" max="3601" width="1.6640625" style="632" customWidth="1"/>
    <col min="3602" max="3603" width="3.44140625" style="632" bestFit="1" customWidth="1"/>
    <col min="3604" max="3604" width="1.6640625" style="632" customWidth="1"/>
    <col min="3605" max="3606" width="3.44140625" style="632" bestFit="1" customWidth="1"/>
    <col min="3607" max="3607" width="1.6640625" style="632" customWidth="1"/>
    <col min="3608" max="3609" width="3.44140625" style="632" bestFit="1" customWidth="1"/>
    <col min="3610" max="3610" width="1.6640625" style="632" customWidth="1"/>
    <col min="3611" max="3612" width="3.44140625" style="632" bestFit="1" customWidth="1"/>
    <col min="3613" max="3613" width="3.77734375" style="632" customWidth="1"/>
    <col min="3614" max="3614" width="0.44140625" style="632" customWidth="1"/>
    <col min="3615" max="3618" width="1.109375" style="632" customWidth="1"/>
    <col min="3619" max="3619" width="1.33203125" style="632" customWidth="1"/>
    <col min="3620" max="3620" width="1.21875" style="632" customWidth="1"/>
    <col min="3621" max="3621" width="1" style="632" customWidth="1"/>
    <col min="3622" max="3622" width="1.109375" style="632" customWidth="1"/>
    <col min="3623" max="3840" width="9" style="632"/>
    <col min="3841" max="3841" width="7.77734375" style="632" customWidth="1"/>
    <col min="3842" max="3842" width="3.44140625" style="632" customWidth="1"/>
    <col min="3843" max="3844" width="4.21875" style="632" bestFit="1" customWidth="1"/>
    <col min="3845" max="3845" width="1.6640625" style="632" customWidth="1"/>
    <col min="3846" max="3847" width="4.21875" style="632" bestFit="1" customWidth="1"/>
    <col min="3848" max="3848" width="1.6640625" style="632" customWidth="1"/>
    <col min="3849" max="3850" width="4.21875" style="632" bestFit="1" customWidth="1"/>
    <col min="3851" max="3851" width="1.6640625" style="632" customWidth="1"/>
    <col min="3852" max="3853" width="3.44140625" style="632" bestFit="1" customWidth="1"/>
    <col min="3854" max="3854" width="1.6640625" style="632" customWidth="1"/>
    <col min="3855" max="3856" width="3.44140625" style="632" bestFit="1" customWidth="1"/>
    <col min="3857" max="3857" width="1.6640625" style="632" customWidth="1"/>
    <col min="3858" max="3859" width="3.44140625" style="632" bestFit="1" customWidth="1"/>
    <col min="3860" max="3860" width="1.6640625" style="632" customWidth="1"/>
    <col min="3861" max="3862" width="3.44140625" style="632" bestFit="1" customWidth="1"/>
    <col min="3863" max="3863" width="1.6640625" style="632" customWidth="1"/>
    <col min="3864" max="3865" width="3.44140625" style="632" bestFit="1" customWidth="1"/>
    <col min="3866" max="3866" width="1.6640625" style="632" customWidth="1"/>
    <col min="3867" max="3868" width="3.44140625" style="632" bestFit="1" customWidth="1"/>
    <col min="3869" max="3869" width="3.77734375" style="632" customWidth="1"/>
    <col min="3870" max="3870" width="0.44140625" style="632" customWidth="1"/>
    <col min="3871" max="3874" width="1.109375" style="632" customWidth="1"/>
    <col min="3875" max="3875" width="1.33203125" style="632" customWidth="1"/>
    <col min="3876" max="3876" width="1.21875" style="632" customWidth="1"/>
    <col min="3877" max="3877" width="1" style="632" customWidth="1"/>
    <col min="3878" max="3878" width="1.109375" style="632" customWidth="1"/>
    <col min="3879" max="4096" width="9" style="632"/>
    <col min="4097" max="4097" width="7.77734375" style="632" customWidth="1"/>
    <col min="4098" max="4098" width="3.44140625" style="632" customWidth="1"/>
    <col min="4099" max="4100" width="4.21875" style="632" bestFit="1" customWidth="1"/>
    <col min="4101" max="4101" width="1.6640625" style="632" customWidth="1"/>
    <col min="4102" max="4103" width="4.21875" style="632" bestFit="1" customWidth="1"/>
    <col min="4104" max="4104" width="1.6640625" style="632" customWidth="1"/>
    <col min="4105" max="4106" width="4.21875" style="632" bestFit="1" customWidth="1"/>
    <col min="4107" max="4107" width="1.6640625" style="632" customWidth="1"/>
    <col min="4108" max="4109" width="3.44140625" style="632" bestFit="1" customWidth="1"/>
    <col min="4110" max="4110" width="1.6640625" style="632" customWidth="1"/>
    <col min="4111" max="4112" width="3.44140625" style="632" bestFit="1" customWidth="1"/>
    <col min="4113" max="4113" width="1.6640625" style="632" customWidth="1"/>
    <col min="4114" max="4115" width="3.44140625" style="632" bestFit="1" customWidth="1"/>
    <col min="4116" max="4116" width="1.6640625" style="632" customWidth="1"/>
    <col min="4117" max="4118" width="3.44140625" style="632" bestFit="1" customWidth="1"/>
    <col min="4119" max="4119" width="1.6640625" style="632" customWidth="1"/>
    <col min="4120" max="4121" width="3.44140625" style="632" bestFit="1" customWidth="1"/>
    <col min="4122" max="4122" width="1.6640625" style="632" customWidth="1"/>
    <col min="4123" max="4124" width="3.44140625" style="632" bestFit="1" customWidth="1"/>
    <col min="4125" max="4125" width="3.77734375" style="632" customWidth="1"/>
    <col min="4126" max="4126" width="0.44140625" style="632" customWidth="1"/>
    <col min="4127" max="4130" width="1.109375" style="632" customWidth="1"/>
    <col min="4131" max="4131" width="1.33203125" style="632" customWidth="1"/>
    <col min="4132" max="4132" width="1.21875" style="632" customWidth="1"/>
    <col min="4133" max="4133" width="1" style="632" customWidth="1"/>
    <col min="4134" max="4134" width="1.109375" style="632" customWidth="1"/>
    <col min="4135" max="4352" width="9" style="632"/>
    <col min="4353" max="4353" width="7.77734375" style="632" customWidth="1"/>
    <col min="4354" max="4354" width="3.44140625" style="632" customWidth="1"/>
    <col min="4355" max="4356" width="4.21875" style="632" bestFit="1" customWidth="1"/>
    <col min="4357" max="4357" width="1.6640625" style="632" customWidth="1"/>
    <col min="4358" max="4359" width="4.21875" style="632" bestFit="1" customWidth="1"/>
    <col min="4360" max="4360" width="1.6640625" style="632" customWidth="1"/>
    <col min="4361" max="4362" width="4.21875" style="632" bestFit="1" customWidth="1"/>
    <col min="4363" max="4363" width="1.6640625" style="632" customWidth="1"/>
    <col min="4364" max="4365" width="3.44140625" style="632" bestFit="1" customWidth="1"/>
    <col min="4366" max="4366" width="1.6640625" style="632" customWidth="1"/>
    <col min="4367" max="4368" width="3.44140625" style="632" bestFit="1" customWidth="1"/>
    <col min="4369" max="4369" width="1.6640625" style="632" customWidth="1"/>
    <col min="4370" max="4371" width="3.44140625" style="632" bestFit="1" customWidth="1"/>
    <col min="4372" max="4372" width="1.6640625" style="632" customWidth="1"/>
    <col min="4373" max="4374" width="3.44140625" style="632" bestFit="1" customWidth="1"/>
    <col min="4375" max="4375" width="1.6640625" style="632" customWidth="1"/>
    <col min="4376" max="4377" width="3.44140625" style="632" bestFit="1" customWidth="1"/>
    <col min="4378" max="4378" width="1.6640625" style="632" customWidth="1"/>
    <col min="4379" max="4380" width="3.44140625" style="632" bestFit="1" customWidth="1"/>
    <col min="4381" max="4381" width="3.77734375" style="632" customWidth="1"/>
    <col min="4382" max="4382" width="0.44140625" style="632" customWidth="1"/>
    <col min="4383" max="4386" width="1.109375" style="632" customWidth="1"/>
    <col min="4387" max="4387" width="1.33203125" style="632" customWidth="1"/>
    <col min="4388" max="4388" width="1.21875" style="632" customWidth="1"/>
    <col min="4389" max="4389" width="1" style="632" customWidth="1"/>
    <col min="4390" max="4390" width="1.109375" style="632" customWidth="1"/>
    <col min="4391" max="4608" width="9" style="632"/>
    <col min="4609" max="4609" width="7.77734375" style="632" customWidth="1"/>
    <col min="4610" max="4610" width="3.44140625" style="632" customWidth="1"/>
    <col min="4611" max="4612" width="4.21875" style="632" bestFit="1" customWidth="1"/>
    <col min="4613" max="4613" width="1.6640625" style="632" customWidth="1"/>
    <col min="4614" max="4615" width="4.21875" style="632" bestFit="1" customWidth="1"/>
    <col min="4616" max="4616" width="1.6640625" style="632" customWidth="1"/>
    <col min="4617" max="4618" width="4.21875" style="632" bestFit="1" customWidth="1"/>
    <col min="4619" max="4619" width="1.6640625" style="632" customWidth="1"/>
    <col min="4620" max="4621" width="3.44140625" style="632" bestFit="1" customWidth="1"/>
    <col min="4622" max="4622" width="1.6640625" style="632" customWidth="1"/>
    <col min="4623" max="4624" width="3.44140625" style="632" bestFit="1" customWidth="1"/>
    <col min="4625" max="4625" width="1.6640625" style="632" customWidth="1"/>
    <col min="4626" max="4627" width="3.44140625" style="632" bestFit="1" customWidth="1"/>
    <col min="4628" max="4628" width="1.6640625" style="632" customWidth="1"/>
    <col min="4629" max="4630" width="3.44140625" style="632" bestFit="1" customWidth="1"/>
    <col min="4631" max="4631" width="1.6640625" style="632" customWidth="1"/>
    <col min="4632" max="4633" width="3.44140625" style="632" bestFit="1" customWidth="1"/>
    <col min="4634" max="4634" width="1.6640625" style="632" customWidth="1"/>
    <col min="4635" max="4636" width="3.44140625" style="632" bestFit="1" customWidth="1"/>
    <col min="4637" max="4637" width="3.77734375" style="632" customWidth="1"/>
    <col min="4638" max="4638" width="0.44140625" style="632" customWidth="1"/>
    <col min="4639" max="4642" width="1.109375" style="632" customWidth="1"/>
    <col min="4643" max="4643" width="1.33203125" style="632" customWidth="1"/>
    <col min="4644" max="4644" width="1.21875" style="632" customWidth="1"/>
    <col min="4645" max="4645" width="1" style="632" customWidth="1"/>
    <col min="4646" max="4646" width="1.109375" style="632" customWidth="1"/>
    <col min="4647" max="4864" width="9" style="632"/>
    <col min="4865" max="4865" width="7.77734375" style="632" customWidth="1"/>
    <col min="4866" max="4866" width="3.44140625" style="632" customWidth="1"/>
    <col min="4867" max="4868" width="4.21875" style="632" bestFit="1" customWidth="1"/>
    <col min="4869" max="4869" width="1.6640625" style="632" customWidth="1"/>
    <col min="4870" max="4871" width="4.21875" style="632" bestFit="1" customWidth="1"/>
    <col min="4872" max="4872" width="1.6640625" style="632" customWidth="1"/>
    <col min="4873" max="4874" width="4.21875" style="632" bestFit="1" customWidth="1"/>
    <col min="4875" max="4875" width="1.6640625" style="632" customWidth="1"/>
    <col min="4876" max="4877" width="3.44140625" style="632" bestFit="1" customWidth="1"/>
    <col min="4878" max="4878" width="1.6640625" style="632" customWidth="1"/>
    <col min="4879" max="4880" width="3.44140625" style="632" bestFit="1" customWidth="1"/>
    <col min="4881" max="4881" width="1.6640625" style="632" customWidth="1"/>
    <col min="4882" max="4883" width="3.44140625" style="632" bestFit="1" customWidth="1"/>
    <col min="4884" max="4884" width="1.6640625" style="632" customWidth="1"/>
    <col min="4885" max="4886" width="3.44140625" style="632" bestFit="1" customWidth="1"/>
    <col min="4887" max="4887" width="1.6640625" style="632" customWidth="1"/>
    <col min="4888" max="4889" width="3.44140625" style="632" bestFit="1" customWidth="1"/>
    <col min="4890" max="4890" width="1.6640625" style="632" customWidth="1"/>
    <col min="4891" max="4892" width="3.44140625" style="632" bestFit="1" customWidth="1"/>
    <col min="4893" max="4893" width="3.77734375" style="632" customWidth="1"/>
    <col min="4894" max="4894" width="0.44140625" style="632" customWidth="1"/>
    <col min="4895" max="4898" width="1.109375" style="632" customWidth="1"/>
    <col min="4899" max="4899" width="1.33203125" style="632" customWidth="1"/>
    <col min="4900" max="4900" width="1.21875" style="632" customWidth="1"/>
    <col min="4901" max="4901" width="1" style="632" customWidth="1"/>
    <col min="4902" max="4902" width="1.109375" style="632" customWidth="1"/>
    <col min="4903" max="5120" width="9" style="632"/>
    <col min="5121" max="5121" width="7.77734375" style="632" customWidth="1"/>
    <col min="5122" max="5122" width="3.44140625" style="632" customWidth="1"/>
    <col min="5123" max="5124" width="4.21875" style="632" bestFit="1" customWidth="1"/>
    <col min="5125" max="5125" width="1.6640625" style="632" customWidth="1"/>
    <col min="5126" max="5127" width="4.21875" style="632" bestFit="1" customWidth="1"/>
    <col min="5128" max="5128" width="1.6640625" style="632" customWidth="1"/>
    <col min="5129" max="5130" width="4.21875" style="632" bestFit="1" customWidth="1"/>
    <col min="5131" max="5131" width="1.6640625" style="632" customWidth="1"/>
    <col min="5132" max="5133" width="3.44140625" style="632" bestFit="1" customWidth="1"/>
    <col min="5134" max="5134" width="1.6640625" style="632" customWidth="1"/>
    <col min="5135" max="5136" width="3.44140625" style="632" bestFit="1" customWidth="1"/>
    <col min="5137" max="5137" width="1.6640625" style="632" customWidth="1"/>
    <col min="5138" max="5139" width="3.44140625" style="632" bestFit="1" customWidth="1"/>
    <col min="5140" max="5140" width="1.6640625" style="632" customWidth="1"/>
    <col min="5141" max="5142" width="3.44140625" style="632" bestFit="1" customWidth="1"/>
    <col min="5143" max="5143" width="1.6640625" style="632" customWidth="1"/>
    <col min="5144" max="5145" width="3.44140625" style="632" bestFit="1" customWidth="1"/>
    <col min="5146" max="5146" width="1.6640625" style="632" customWidth="1"/>
    <col min="5147" max="5148" width="3.44140625" style="632" bestFit="1" customWidth="1"/>
    <col min="5149" max="5149" width="3.77734375" style="632" customWidth="1"/>
    <col min="5150" max="5150" width="0.44140625" style="632" customWidth="1"/>
    <col min="5151" max="5154" width="1.109375" style="632" customWidth="1"/>
    <col min="5155" max="5155" width="1.33203125" style="632" customWidth="1"/>
    <col min="5156" max="5156" width="1.21875" style="632" customWidth="1"/>
    <col min="5157" max="5157" width="1" style="632" customWidth="1"/>
    <col min="5158" max="5158" width="1.109375" style="632" customWidth="1"/>
    <col min="5159" max="5376" width="9" style="632"/>
    <col min="5377" max="5377" width="7.77734375" style="632" customWidth="1"/>
    <col min="5378" max="5378" width="3.44140625" style="632" customWidth="1"/>
    <col min="5379" max="5380" width="4.21875" style="632" bestFit="1" customWidth="1"/>
    <col min="5381" max="5381" width="1.6640625" style="632" customWidth="1"/>
    <col min="5382" max="5383" width="4.21875" style="632" bestFit="1" customWidth="1"/>
    <col min="5384" max="5384" width="1.6640625" style="632" customWidth="1"/>
    <col min="5385" max="5386" width="4.21875" style="632" bestFit="1" customWidth="1"/>
    <col min="5387" max="5387" width="1.6640625" style="632" customWidth="1"/>
    <col min="5388" max="5389" width="3.44140625" style="632" bestFit="1" customWidth="1"/>
    <col min="5390" max="5390" width="1.6640625" style="632" customWidth="1"/>
    <col min="5391" max="5392" width="3.44140625" style="632" bestFit="1" customWidth="1"/>
    <col min="5393" max="5393" width="1.6640625" style="632" customWidth="1"/>
    <col min="5394" max="5395" width="3.44140625" style="632" bestFit="1" customWidth="1"/>
    <col min="5396" max="5396" width="1.6640625" style="632" customWidth="1"/>
    <col min="5397" max="5398" width="3.44140625" style="632" bestFit="1" customWidth="1"/>
    <col min="5399" max="5399" width="1.6640625" style="632" customWidth="1"/>
    <col min="5400" max="5401" width="3.44140625" style="632" bestFit="1" customWidth="1"/>
    <col min="5402" max="5402" width="1.6640625" style="632" customWidth="1"/>
    <col min="5403" max="5404" width="3.44140625" style="632" bestFit="1" customWidth="1"/>
    <col min="5405" max="5405" width="3.77734375" style="632" customWidth="1"/>
    <col min="5406" max="5406" width="0.44140625" style="632" customWidth="1"/>
    <col min="5407" max="5410" width="1.109375" style="632" customWidth="1"/>
    <col min="5411" max="5411" width="1.33203125" style="632" customWidth="1"/>
    <col min="5412" max="5412" width="1.21875" style="632" customWidth="1"/>
    <col min="5413" max="5413" width="1" style="632" customWidth="1"/>
    <col min="5414" max="5414" width="1.109375" style="632" customWidth="1"/>
    <col min="5415" max="5632" width="9" style="632"/>
    <col min="5633" max="5633" width="7.77734375" style="632" customWidth="1"/>
    <col min="5634" max="5634" width="3.44140625" style="632" customWidth="1"/>
    <col min="5635" max="5636" width="4.21875" style="632" bestFit="1" customWidth="1"/>
    <col min="5637" max="5637" width="1.6640625" style="632" customWidth="1"/>
    <col min="5638" max="5639" width="4.21875" style="632" bestFit="1" customWidth="1"/>
    <col min="5640" max="5640" width="1.6640625" style="632" customWidth="1"/>
    <col min="5641" max="5642" width="4.21875" style="632" bestFit="1" customWidth="1"/>
    <col min="5643" max="5643" width="1.6640625" style="632" customWidth="1"/>
    <col min="5644" max="5645" width="3.44140625" style="632" bestFit="1" customWidth="1"/>
    <col min="5646" max="5646" width="1.6640625" style="632" customWidth="1"/>
    <col min="5647" max="5648" width="3.44140625" style="632" bestFit="1" customWidth="1"/>
    <col min="5649" max="5649" width="1.6640625" style="632" customWidth="1"/>
    <col min="5650" max="5651" width="3.44140625" style="632" bestFit="1" customWidth="1"/>
    <col min="5652" max="5652" width="1.6640625" style="632" customWidth="1"/>
    <col min="5653" max="5654" width="3.44140625" style="632" bestFit="1" customWidth="1"/>
    <col min="5655" max="5655" width="1.6640625" style="632" customWidth="1"/>
    <col min="5656" max="5657" width="3.44140625" style="632" bestFit="1" customWidth="1"/>
    <col min="5658" max="5658" width="1.6640625" style="632" customWidth="1"/>
    <col min="5659" max="5660" width="3.44140625" style="632" bestFit="1" customWidth="1"/>
    <col min="5661" max="5661" width="3.77734375" style="632" customWidth="1"/>
    <col min="5662" max="5662" width="0.44140625" style="632" customWidth="1"/>
    <col min="5663" max="5666" width="1.109375" style="632" customWidth="1"/>
    <col min="5667" max="5667" width="1.33203125" style="632" customWidth="1"/>
    <col min="5668" max="5668" width="1.21875" style="632" customWidth="1"/>
    <col min="5669" max="5669" width="1" style="632" customWidth="1"/>
    <col min="5670" max="5670" width="1.109375" style="632" customWidth="1"/>
    <col min="5671" max="5888" width="9" style="632"/>
    <col min="5889" max="5889" width="7.77734375" style="632" customWidth="1"/>
    <col min="5890" max="5890" width="3.44140625" style="632" customWidth="1"/>
    <col min="5891" max="5892" width="4.21875" style="632" bestFit="1" customWidth="1"/>
    <col min="5893" max="5893" width="1.6640625" style="632" customWidth="1"/>
    <col min="5894" max="5895" width="4.21875" style="632" bestFit="1" customWidth="1"/>
    <col min="5896" max="5896" width="1.6640625" style="632" customWidth="1"/>
    <col min="5897" max="5898" width="4.21875" style="632" bestFit="1" customWidth="1"/>
    <col min="5899" max="5899" width="1.6640625" style="632" customWidth="1"/>
    <col min="5900" max="5901" width="3.44140625" style="632" bestFit="1" customWidth="1"/>
    <col min="5902" max="5902" width="1.6640625" style="632" customWidth="1"/>
    <col min="5903" max="5904" width="3.44140625" style="632" bestFit="1" customWidth="1"/>
    <col min="5905" max="5905" width="1.6640625" style="632" customWidth="1"/>
    <col min="5906" max="5907" width="3.44140625" style="632" bestFit="1" customWidth="1"/>
    <col min="5908" max="5908" width="1.6640625" style="632" customWidth="1"/>
    <col min="5909" max="5910" width="3.44140625" style="632" bestFit="1" customWidth="1"/>
    <col min="5911" max="5911" width="1.6640625" style="632" customWidth="1"/>
    <col min="5912" max="5913" width="3.44140625" style="632" bestFit="1" customWidth="1"/>
    <col min="5914" max="5914" width="1.6640625" style="632" customWidth="1"/>
    <col min="5915" max="5916" width="3.44140625" style="632" bestFit="1" customWidth="1"/>
    <col min="5917" max="5917" width="3.77734375" style="632" customWidth="1"/>
    <col min="5918" max="5918" width="0.44140625" style="632" customWidth="1"/>
    <col min="5919" max="5922" width="1.109375" style="632" customWidth="1"/>
    <col min="5923" max="5923" width="1.33203125" style="632" customWidth="1"/>
    <col min="5924" max="5924" width="1.21875" style="632" customWidth="1"/>
    <col min="5925" max="5925" width="1" style="632" customWidth="1"/>
    <col min="5926" max="5926" width="1.109375" style="632" customWidth="1"/>
    <col min="5927" max="6144" width="9" style="632"/>
    <col min="6145" max="6145" width="7.77734375" style="632" customWidth="1"/>
    <col min="6146" max="6146" width="3.44140625" style="632" customWidth="1"/>
    <col min="6147" max="6148" width="4.21875" style="632" bestFit="1" customWidth="1"/>
    <col min="6149" max="6149" width="1.6640625" style="632" customWidth="1"/>
    <col min="6150" max="6151" width="4.21875" style="632" bestFit="1" customWidth="1"/>
    <col min="6152" max="6152" width="1.6640625" style="632" customWidth="1"/>
    <col min="6153" max="6154" width="4.21875" style="632" bestFit="1" customWidth="1"/>
    <col min="6155" max="6155" width="1.6640625" style="632" customWidth="1"/>
    <col min="6156" max="6157" width="3.44140625" style="632" bestFit="1" customWidth="1"/>
    <col min="6158" max="6158" width="1.6640625" style="632" customWidth="1"/>
    <col min="6159" max="6160" width="3.44140625" style="632" bestFit="1" customWidth="1"/>
    <col min="6161" max="6161" width="1.6640625" style="632" customWidth="1"/>
    <col min="6162" max="6163" width="3.44140625" style="632" bestFit="1" customWidth="1"/>
    <col min="6164" max="6164" width="1.6640625" style="632" customWidth="1"/>
    <col min="6165" max="6166" width="3.44140625" style="632" bestFit="1" customWidth="1"/>
    <col min="6167" max="6167" width="1.6640625" style="632" customWidth="1"/>
    <col min="6168" max="6169" width="3.44140625" style="632" bestFit="1" customWidth="1"/>
    <col min="6170" max="6170" width="1.6640625" style="632" customWidth="1"/>
    <col min="6171" max="6172" width="3.44140625" style="632" bestFit="1" customWidth="1"/>
    <col min="6173" max="6173" width="3.77734375" style="632" customWidth="1"/>
    <col min="6174" max="6174" width="0.44140625" style="632" customWidth="1"/>
    <col min="6175" max="6178" width="1.109375" style="632" customWidth="1"/>
    <col min="6179" max="6179" width="1.33203125" style="632" customWidth="1"/>
    <col min="6180" max="6180" width="1.21875" style="632" customWidth="1"/>
    <col min="6181" max="6181" width="1" style="632" customWidth="1"/>
    <col min="6182" max="6182" width="1.109375" style="632" customWidth="1"/>
    <col min="6183" max="6400" width="9" style="632"/>
    <col min="6401" max="6401" width="7.77734375" style="632" customWidth="1"/>
    <col min="6402" max="6402" width="3.44140625" style="632" customWidth="1"/>
    <col min="6403" max="6404" width="4.21875" style="632" bestFit="1" customWidth="1"/>
    <col min="6405" max="6405" width="1.6640625" style="632" customWidth="1"/>
    <col min="6406" max="6407" width="4.21875" style="632" bestFit="1" customWidth="1"/>
    <col min="6408" max="6408" width="1.6640625" style="632" customWidth="1"/>
    <col min="6409" max="6410" width="4.21875" style="632" bestFit="1" customWidth="1"/>
    <col min="6411" max="6411" width="1.6640625" style="632" customWidth="1"/>
    <col min="6412" max="6413" width="3.44140625" style="632" bestFit="1" customWidth="1"/>
    <col min="6414" max="6414" width="1.6640625" style="632" customWidth="1"/>
    <col min="6415" max="6416" width="3.44140625" style="632" bestFit="1" customWidth="1"/>
    <col min="6417" max="6417" width="1.6640625" style="632" customWidth="1"/>
    <col min="6418" max="6419" width="3.44140625" style="632" bestFit="1" customWidth="1"/>
    <col min="6420" max="6420" width="1.6640625" style="632" customWidth="1"/>
    <col min="6421" max="6422" width="3.44140625" style="632" bestFit="1" customWidth="1"/>
    <col min="6423" max="6423" width="1.6640625" style="632" customWidth="1"/>
    <col min="6424" max="6425" width="3.44140625" style="632" bestFit="1" customWidth="1"/>
    <col min="6426" max="6426" width="1.6640625" style="632" customWidth="1"/>
    <col min="6427" max="6428" width="3.44140625" style="632" bestFit="1" customWidth="1"/>
    <col min="6429" max="6429" width="3.77734375" style="632" customWidth="1"/>
    <col min="6430" max="6430" width="0.44140625" style="632" customWidth="1"/>
    <col min="6431" max="6434" width="1.109375" style="632" customWidth="1"/>
    <col min="6435" max="6435" width="1.33203125" style="632" customWidth="1"/>
    <col min="6436" max="6436" width="1.21875" style="632" customWidth="1"/>
    <col min="6437" max="6437" width="1" style="632" customWidth="1"/>
    <col min="6438" max="6438" width="1.109375" style="632" customWidth="1"/>
    <col min="6439" max="6656" width="9" style="632"/>
    <col min="6657" max="6657" width="7.77734375" style="632" customWidth="1"/>
    <col min="6658" max="6658" width="3.44140625" style="632" customWidth="1"/>
    <col min="6659" max="6660" width="4.21875" style="632" bestFit="1" customWidth="1"/>
    <col min="6661" max="6661" width="1.6640625" style="632" customWidth="1"/>
    <col min="6662" max="6663" width="4.21875" style="632" bestFit="1" customWidth="1"/>
    <col min="6664" max="6664" width="1.6640625" style="632" customWidth="1"/>
    <col min="6665" max="6666" width="4.21875" style="632" bestFit="1" customWidth="1"/>
    <col min="6667" max="6667" width="1.6640625" style="632" customWidth="1"/>
    <col min="6668" max="6669" width="3.44140625" style="632" bestFit="1" customWidth="1"/>
    <col min="6670" max="6670" width="1.6640625" style="632" customWidth="1"/>
    <col min="6671" max="6672" width="3.44140625" style="632" bestFit="1" customWidth="1"/>
    <col min="6673" max="6673" width="1.6640625" style="632" customWidth="1"/>
    <col min="6674" max="6675" width="3.44140625" style="632" bestFit="1" customWidth="1"/>
    <col min="6676" max="6676" width="1.6640625" style="632" customWidth="1"/>
    <col min="6677" max="6678" width="3.44140625" style="632" bestFit="1" customWidth="1"/>
    <col min="6679" max="6679" width="1.6640625" style="632" customWidth="1"/>
    <col min="6680" max="6681" width="3.44140625" style="632" bestFit="1" customWidth="1"/>
    <col min="6682" max="6682" width="1.6640625" style="632" customWidth="1"/>
    <col min="6683" max="6684" width="3.44140625" style="632" bestFit="1" customWidth="1"/>
    <col min="6685" max="6685" width="3.77734375" style="632" customWidth="1"/>
    <col min="6686" max="6686" width="0.44140625" style="632" customWidth="1"/>
    <col min="6687" max="6690" width="1.109375" style="632" customWidth="1"/>
    <col min="6691" max="6691" width="1.33203125" style="632" customWidth="1"/>
    <col min="6692" max="6692" width="1.21875" style="632" customWidth="1"/>
    <col min="6693" max="6693" width="1" style="632" customWidth="1"/>
    <col min="6694" max="6694" width="1.109375" style="632" customWidth="1"/>
    <col min="6695" max="6912" width="9" style="632"/>
    <col min="6913" max="6913" width="7.77734375" style="632" customWidth="1"/>
    <col min="6914" max="6914" width="3.44140625" style="632" customWidth="1"/>
    <col min="6915" max="6916" width="4.21875" style="632" bestFit="1" customWidth="1"/>
    <col min="6917" max="6917" width="1.6640625" style="632" customWidth="1"/>
    <col min="6918" max="6919" width="4.21875" style="632" bestFit="1" customWidth="1"/>
    <col min="6920" max="6920" width="1.6640625" style="632" customWidth="1"/>
    <col min="6921" max="6922" width="4.21875" style="632" bestFit="1" customWidth="1"/>
    <col min="6923" max="6923" width="1.6640625" style="632" customWidth="1"/>
    <col min="6924" max="6925" width="3.44140625" style="632" bestFit="1" customWidth="1"/>
    <col min="6926" max="6926" width="1.6640625" style="632" customWidth="1"/>
    <col min="6927" max="6928" width="3.44140625" style="632" bestFit="1" customWidth="1"/>
    <col min="6929" max="6929" width="1.6640625" style="632" customWidth="1"/>
    <col min="6930" max="6931" width="3.44140625" style="632" bestFit="1" customWidth="1"/>
    <col min="6932" max="6932" width="1.6640625" style="632" customWidth="1"/>
    <col min="6933" max="6934" width="3.44140625" style="632" bestFit="1" customWidth="1"/>
    <col min="6935" max="6935" width="1.6640625" style="632" customWidth="1"/>
    <col min="6936" max="6937" width="3.44140625" style="632" bestFit="1" customWidth="1"/>
    <col min="6938" max="6938" width="1.6640625" style="632" customWidth="1"/>
    <col min="6939" max="6940" width="3.44140625" style="632" bestFit="1" customWidth="1"/>
    <col min="6941" max="6941" width="3.77734375" style="632" customWidth="1"/>
    <col min="6942" max="6942" width="0.44140625" style="632" customWidth="1"/>
    <col min="6943" max="6946" width="1.109375" style="632" customWidth="1"/>
    <col min="6947" max="6947" width="1.33203125" style="632" customWidth="1"/>
    <col min="6948" max="6948" width="1.21875" style="632" customWidth="1"/>
    <col min="6949" max="6949" width="1" style="632" customWidth="1"/>
    <col min="6950" max="6950" width="1.109375" style="632" customWidth="1"/>
    <col min="6951" max="7168" width="9" style="632"/>
    <col min="7169" max="7169" width="7.77734375" style="632" customWidth="1"/>
    <col min="7170" max="7170" width="3.44140625" style="632" customWidth="1"/>
    <col min="7171" max="7172" width="4.21875" style="632" bestFit="1" customWidth="1"/>
    <col min="7173" max="7173" width="1.6640625" style="632" customWidth="1"/>
    <col min="7174" max="7175" width="4.21875" style="632" bestFit="1" customWidth="1"/>
    <col min="7176" max="7176" width="1.6640625" style="632" customWidth="1"/>
    <col min="7177" max="7178" width="4.21875" style="632" bestFit="1" customWidth="1"/>
    <col min="7179" max="7179" width="1.6640625" style="632" customWidth="1"/>
    <col min="7180" max="7181" width="3.44140625" style="632" bestFit="1" customWidth="1"/>
    <col min="7182" max="7182" width="1.6640625" style="632" customWidth="1"/>
    <col min="7183" max="7184" width="3.44140625" style="632" bestFit="1" customWidth="1"/>
    <col min="7185" max="7185" width="1.6640625" style="632" customWidth="1"/>
    <col min="7186" max="7187" width="3.44140625" style="632" bestFit="1" customWidth="1"/>
    <col min="7188" max="7188" width="1.6640625" style="632" customWidth="1"/>
    <col min="7189" max="7190" width="3.44140625" style="632" bestFit="1" customWidth="1"/>
    <col min="7191" max="7191" width="1.6640625" style="632" customWidth="1"/>
    <col min="7192" max="7193" width="3.44140625" style="632" bestFit="1" customWidth="1"/>
    <col min="7194" max="7194" width="1.6640625" style="632" customWidth="1"/>
    <col min="7195" max="7196" width="3.44140625" style="632" bestFit="1" customWidth="1"/>
    <col min="7197" max="7197" width="3.77734375" style="632" customWidth="1"/>
    <col min="7198" max="7198" width="0.44140625" style="632" customWidth="1"/>
    <col min="7199" max="7202" width="1.109375" style="632" customWidth="1"/>
    <col min="7203" max="7203" width="1.33203125" style="632" customWidth="1"/>
    <col min="7204" max="7204" width="1.21875" style="632" customWidth="1"/>
    <col min="7205" max="7205" width="1" style="632" customWidth="1"/>
    <col min="7206" max="7206" width="1.109375" style="632" customWidth="1"/>
    <col min="7207" max="7424" width="9" style="632"/>
    <col min="7425" max="7425" width="7.77734375" style="632" customWidth="1"/>
    <col min="7426" max="7426" width="3.44140625" style="632" customWidth="1"/>
    <col min="7427" max="7428" width="4.21875" style="632" bestFit="1" customWidth="1"/>
    <col min="7429" max="7429" width="1.6640625" style="632" customWidth="1"/>
    <col min="7430" max="7431" width="4.21875" style="632" bestFit="1" customWidth="1"/>
    <col min="7432" max="7432" width="1.6640625" style="632" customWidth="1"/>
    <col min="7433" max="7434" width="4.21875" style="632" bestFit="1" customWidth="1"/>
    <col min="7435" max="7435" width="1.6640625" style="632" customWidth="1"/>
    <col min="7436" max="7437" width="3.44140625" style="632" bestFit="1" customWidth="1"/>
    <col min="7438" max="7438" width="1.6640625" style="632" customWidth="1"/>
    <col min="7439" max="7440" width="3.44140625" style="632" bestFit="1" customWidth="1"/>
    <col min="7441" max="7441" width="1.6640625" style="632" customWidth="1"/>
    <col min="7442" max="7443" width="3.44140625" style="632" bestFit="1" customWidth="1"/>
    <col min="7444" max="7444" width="1.6640625" style="632" customWidth="1"/>
    <col min="7445" max="7446" width="3.44140625" style="632" bestFit="1" customWidth="1"/>
    <col min="7447" max="7447" width="1.6640625" style="632" customWidth="1"/>
    <col min="7448" max="7449" width="3.44140625" style="632" bestFit="1" customWidth="1"/>
    <col min="7450" max="7450" width="1.6640625" style="632" customWidth="1"/>
    <col min="7451" max="7452" width="3.44140625" style="632" bestFit="1" customWidth="1"/>
    <col min="7453" max="7453" width="3.77734375" style="632" customWidth="1"/>
    <col min="7454" max="7454" width="0.44140625" style="632" customWidth="1"/>
    <col min="7455" max="7458" width="1.109375" style="632" customWidth="1"/>
    <col min="7459" max="7459" width="1.33203125" style="632" customWidth="1"/>
    <col min="7460" max="7460" width="1.21875" style="632" customWidth="1"/>
    <col min="7461" max="7461" width="1" style="632" customWidth="1"/>
    <col min="7462" max="7462" width="1.109375" style="632" customWidth="1"/>
    <col min="7463" max="7680" width="9" style="632"/>
    <col min="7681" max="7681" width="7.77734375" style="632" customWidth="1"/>
    <col min="7682" max="7682" width="3.44140625" style="632" customWidth="1"/>
    <col min="7683" max="7684" width="4.21875" style="632" bestFit="1" customWidth="1"/>
    <col min="7685" max="7685" width="1.6640625" style="632" customWidth="1"/>
    <col min="7686" max="7687" width="4.21875" style="632" bestFit="1" customWidth="1"/>
    <col min="7688" max="7688" width="1.6640625" style="632" customWidth="1"/>
    <col min="7689" max="7690" width="4.21875" style="632" bestFit="1" customWidth="1"/>
    <col min="7691" max="7691" width="1.6640625" style="632" customWidth="1"/>
    <col min="7692" max="7693" width="3.44140625" style="632" bestFit="1" customWidth="1"/>
    <col min="7694" max="7694" width="1.6640625" style="632" customWidth="1"/>
    <col min="7695" max="7696" width="3.44140625" style="632" bestFit="1" customWidth="1"/>
    <col min="7697" max="7697" width="1.6640625" style="632" customWidth="1"/>
    <col min="7698" max="7699" width="3.44140625" style="632" bestFit="1" customWidth="1"/>
    <col min="7700" max="7700" width="1.6640625" style="632" customWidth="1"/>
    <col min="7701" max="7702" width="3.44140625" style="632" bestFit="1" customWidth="1"/>
    <col min="7703" max="7703" width="1.6640625" style="632" customWidth="1"/>
    <col min="7704" max="7705" width="3.44140625" style="632" bestFit="1" customWidth="1"/>
    <col min="7706" max="7706" width="1.6640625" style="632" customWidth="1"/>
    <col min="7707" max="7708" width="3.44140625" style="632" bestFit="1" customWidth="1"/>
    <col min="7709" max="7709" width="3.77734375" style="632" customWidth="1"/>
    <col min="7710" max="7710" width="0.44140625" style="632" customWidth="1"/>
    <col min="7711" max="7714" width="1.109375" style="632" customWidth="1"/>
    <col min="7715" max="7715" width="1.33203125" style="632" customWidth="1"/>
    <col min="7716" max="7716" width="1.21875" style="632" customWidth="1"/>
    <col min="7717" max="7717" width="1" style="632" customWidth="1"/>
    <col min="7718" max="7718" width="1.109375" style="632" customWidth="1"/>
    <col min="7719" max="7936" width="9" style="632"/>
    <col min="7937" max="7937" width="7.77734375" style="632" customWidth="1"/>
    <col min="7938" max="7938" width="3.44140625" style="632" customWidth="1"/>
    <col min="7939" max="7940" width="4.21875" style="632" bestFit="1" customWidth="1"/>
    <col min="7941" max="7941" width="1.6640625" style="632" customWidth="1"/>
    <col min="7942" max="7943" width="4.21875" style="632" bestFit="1" customWidth="1"/>
    <col min="7944" max="7944" width="1.6640625" style="632" customWidth="1"/>
    <col min="7945" max="7946" width="4.21875" style="632" bestFit="1" customWidth="1"/>
    <col min="7947" max="7947" width="1.6640625" style="632" customWidth="1"/>
    <col min="7948" max="7949" width="3.44140625" style="632" bestFit="1" customWidth="1"/>
    <col min="7950" max="7950" width="1.6640625" style="632" customWidth="1"/>
    <col min="7951" max="7952" width="3.44140625" style="632" bestFit="1" customWidth="1"/>
    <col min="7953" max="7953" width="1.6640625" style="632" customWidth="1"/>
    <col min="7954" max="7955" width="3.44140625" style="632" bestFit="1" customWidth="1"/>
    <col min="7956" max="7956" width="1.6640625" style="632" customWidth="1"/>
    <col min="7957" max="7958" width="3.44140625" style="632" bestFit="1" customWidth="1"/>
    <col min="7959" max="7959" width="1.6640625" style="632" customWidth="1"/>
    <col min="7960" max="7961" width="3.44140625" style="632" bestFit="1" customWidth="1"/>
    <col min="7962" max="7962" width="1.6640625" style="632" customWidth="1"/>
    <col min="7963" max="7964" width="3.44140625" style="632" bestFit="1" customWidth="1"/>
    <col min="7965" max="7965" width="3.77734375" style="632" customWidth="1"/>
    <col min="7966" max="7966" width="0.44140625" style="632" customWidth="1"/>
    <col min="7967" max="7970" width="1.109375" style="632" customWidth="1"/>
    <col min="7971" max="7971" width="1.33203125" style="632" customWidth="1"/>
    <col min="7972" max="7972" width="1.21875" style="632" customWidth="1"/>
    <col min="7973" max="7973" width="1" style="632" customWidth="1"/>
    <col min="7974" max="7974" width="1.109375" style="632" customWidth="1"/>
    <col min="7975" max="8192" width="9" style="632"/>
    <col min="8193" max="8193" width="7.77734375" style="632" customWidth="1"/>
    <col min="8194" max="8194" width="3.44140625" style="632" customWidth="1"/>
    <col min="8195" max="8196" width="4.21875" style="632" bestFit="1" customWidth="1"/>
    <col min="8197" max="8197" width="1.6640625" style="632" customWidth="1"/>
    <col min="8198" max="8199" width="4.21875" style="632" bestFit="1" customWidth="1"/>
    <col min="8200" max="8200" width="1.6640625" style="632" customWidth="1"/>
    <col min="8201" max="8202" width="4.21875" style="632" bestFit="1" customWidth="1"/>
    <col min="8203" max="8203" width="1.6640625" style="632" customWidth="1"/>
    <col min="8204" max="8205" width="3.44140625" style="632" bestFit="1" customWidth="1"/>
    <col min="8206" max="8206" width="1.6640625" style="632" customWidth="1"/>
    <col min="8207" max="8208" width="3.44140625" style="632" bestFit="1" customWidth="1"/>
    <col min="8209" max="8209" width="1.6640625" style="632" customWidth="1"/>
    <col min="8210" max="8211" width="3.44140625" style="632" bestFit="1" customWidth="1"/>
    <col min="8212" max="8212" width="1.6640625" style="632" customWidth="1"/>
    <col min="8213" max="8214" width="3.44140625" style="632" bestFit="1" customWidth="1"/>
    <col min="8215" max="8215" width="1.6640625" style="632" customWidth="1"/>
    <col min="8216" max="8217" width="3.44140625" style="632" bestFit="1" customWidth="1"/>
    <col min="8218" max="8218" width="1.6640625" style="632" customWidth="1"/>
    <col min="8219" max="8220" width="3.44140625" style="632" bestFit="1" customWidth="1"/>
    <col min="8221" max="8221" width="3.77734375" style="632" customWidth="1"/>
    <col min="8222" max="8222" width="0.44140625" style="632" customWidth="1"/>
    <col min="8223" max="8226" width="1.109375" style="632" customWidth="1"/>
    <col min="8227" max="8227" width="1.33203125" style="632" customWidth="1"/>
    <col min="8228" max="8228" width="1.21875" style="632" customWidth="1"/>
    <col min="8229" max="8229" width="1" style="632" customWidth="1"/>
    <col min="8230" max="8230" width="1.109375" style="632" customWidth="1"/>
    <col min="8231" max="8448" width="9" style="632"/>
    <col min="8449" max="8449" width="7.77734375" style="632" customWidth="1"/>
    <col min="8450" max="8450" width="3.44140625" style="632" customWidth="1"/>
    <col min="8451" max="8452" width="4.21875" style="632" bestFit="1" customWidth="1"/>
    <col min="8453" max="8453" width="1.6640625" style="632" customWidth="1"/>
    <col min="8454" max="8455" width="4.21875" style="632" bestFit="1" customWidth="1"/>
    <col min="8456" max="8456" width="1.6640625" style="632" customWidth="1"/>
    <col min="8457" max="8458" width="4.21875" style="632" bestFit="1" customWidth="1"/>
    <col min="8459" max="8459" width="1.6640625" style="632" customWidth="1"/>
    <col min="8460" max="8461" width="3.44140625" style="632" bestFit="1" customWidth="1"/>
    <col min="8462" max="8462" width="1.6640625" style="632" customWidth="1"/>
    <col min="8463" max="8464" width="3.44140625" style="632" bestFit="1" customWidth="1"/>
    <col min="8465" max="8465" width="1.6640625" style="632" customWidth="1"/>
    <col min="8466" max="8467" width="3.44140625" style="632" bestFit="1" customWidth="1"/>
    <col min="8468" max="8468" width="1.6640625" style="632" customWidth="1"/>
    <col min="8469" max="8470" width="3.44140625" style="632" bestFit="1" customWidth="1"/>
    <col min="8471" max="8471" width="1.6640625" style="632" customWidth="1"/>
    <col min="8472" max="8473" width="3.44140625" style="632" bestFit="1" customWidth="1"/>
    <col min="8474" max="8474" width="1.6640625" style="632" customWidth="1"/>
    <col min="8475" max="8476" width="3.44140625" style="632" bestFit="1" customWidth="1"/>
    <col min="8477" max="8477" width="3.77734375" style="632" customWidth="1"/>
    <col min="8478" max="8478" width="0.44140625" style="632" customWidth="1"/>
    <col min="8479" max="8482" width="1.109375" style="632" customWidth="1"/>
    <col min="8483" max="8483" width="1.33203125" style="632" customWidth="1"/>
    <col min="8484" max="8484" width="1.21875" style="632" customWidth="1"/>
    <col min="8485" max="8485" width="1" style="632" customWidth="1"/>
    <col min="8486" max="8486" width="1.109375" style="632" customWidth="1"/>
    <col min="8487" max="8704" width="9" style="632"/>
    <col min="8705" max="8705" width="7.77734375" style="632" customWidth="1"/>
    <col min="8706" max="8706" width="3.44140625" style="632" customWidth="1"/>
    <col min="8707" max="8708" width="4.21875" style="632" bestFit="1" customWidth="1"/>
    <col min="8709" max="8709" width="1.6640625" style="632" customWidth="1"/>
    <col min="8710" max="8711" width="4.21875" style="632" bestFit="1" customWidth="1"/>
    <col min="8712" max="8712" width="1.6640625" style="632" customWidth="1"/>
    <col min="8713" max="8714" width="4.21875" style="632" bestFit="1" customWidth="1"/>
    <col min="8715" max="8715" width="1.6640625" style="632" customWidth="1"/>
    <col min="8716" max="8717" width="3.44140625" style="632" bestFit="1" customWidth="1"/>
    <col min="8718" max="8718" width="1.6640625" style="632" customWidth="1"/>
    <col min="8719" max="8720" width="3.44140625" style="632" bestFit="1" customWidth="1"/>
    <col min="8721" max="8721" width="1.6640625" style="632" customWidth="1"/>
    <col min="8722" max="8723" width="3.44140625" style="632" bestFit="1" customWidth="1"/>
    <col min="8724" max="8724" width="1.6640625" style="632" customWidth="1"/>
    <col min="8725" max="8726" width="3.44140625" style="632" bestFit="1" customWidth="1"/>
    <col min="8727" max="8727" width="1.6640625" style="632" customWidth="1"/>
    <col min="8728" max="8729" width="3.44140625" style="632" bestFit="1" customWidth="1"/>
    <col min="8730" max="8730" width="1.6640625" style="632" customWidth="1"/>
    <col min="8731" max="8732" width="3.44140625" style="632" bestFit="1" customWidth="1"/>
    <col min="8733" max="8733" width="3.77734375" style="632" customWidth="1"/>
    <col min="8734" max="8734" width="0.44140625" style="632" customWidth="1"/>
    <col min="8735" max="8738" width="1.109375" style="632" customWidth="1"/>
    <col min="8739" max="8739" width="1.33203125" style="632" customWidth="1"/>
    <col min="8740" max="8740" width="1.21875" style="632" customWidth="1"/>
    <col min="8741" max="8741" width="1" style="632" customWidth="1"/>
    <col min="8742" max="8742" width="1.109375" style="632" customWidth="1"/>
    <col min="8743" max="8960" width="9" style="632"/>
    <col min="8961" max="8961" width="7.77734375" style="632" customWidth="1"/>
    <col min="8962" max="8962" width="3.44140625" style="632" customWidth="1"/>
    <col min="8963" max="8964" width="4.21875" style="632" bestFit="1" customWidth="1"/>
    <col min="8965" max="8965" width="1.6640625" style="632" customWidth="1"/>
    <col min="8966" max="8967" width="4.21875" style="632" bestFit="1" customWidth="1"/>
    <col min="8968" max="8968" width="1.6640625" style="632" customWidth="1"/>
    <col min="8969" max="8970" width="4.21875" style="632" bestFit="1" customWidth="1"/>
    <col min="8971" max="8971" width="1.6640625" style="632" customWidth="1"/>
    <col min="8972" max="8973" width="3.44140625" style="632" bestFit="1" customWidth="1"/>
    <col min="8974" max="8974" width="1.6640625" style="632" customWidth="1"/>
    <col min="8975" max="8976" width="3.44140625" style="632" bestFit="1" customWidth="1"/>
    <col min="8977" max="8977" width="1.6640625" style="632" customWidth="1"/>
    <col min="8978" max="8979" width="3.44140625" style="632" bestFit="1" customWidth="1"/>
    <col min="8980" max="8980" width="1.6640625" style="632" customWidth="1"/>
    <col min="8981" max="8982" width="3.44140625" style="632" bestFit="1" customWidth="1"/>
    <col min="8983" max="8983" width="1.6640625" style="632" customWidth="1"/>
    <col min="8984" max="8985" width="3.44140625" style="632" bestFit="1" customWidth="1"/>
    <col min="8986" max="8986" width="1.6640625" style="632" customWidth="1"/>
    <col min="8987" max="8988" width="3.44140625" style="632" bestFit="1" customWidth="1"/>
    <col min="8989" max="8989" width="3.77734375" style="632" customWidth="1"/>
    <col min="8990" max="8990" width="0.44140625" style="632" customWidth="1"/>
    <col min="8991" max="8994" width="1.109375" style="632" customWidth="1"/>
    <col min="8995" max="8995" width="1.33203125" style="632" customWidth="1"/>
    <col min="8996" max="8996" width="1.21875" style="632" customWidth="1"/>
    <col min="8997" max="8997" width="1" style="632" customWidth="1"/>
    <col min="8998" max="8998" width="1.109375" style="632" customWidth="1"/>
    <col min="8999" max="9216" width="9" style="632"/>
    <col min="9217" max="9217" width="7.77734375" style="632" customWidth="1"/>
    <col min="9218" max="9218" width="3.44140625" style="632" customWidth="1"/>
    <col min="9219" max="9220" width="4.21875" style="632" bestFit="1" customWidth="1"/>
    <col min="9221" max="9221" width="1.6640625" style="632" customWidth="1"/>
    <col min="9222" max="9223" width="4.21875" style="632" bestFit="1" customWidth="1"/>
    <col min="9224" max="9224" width="1.6640625" style="632" customWidth="1"/>
    <col min="9225" max="9226" width="4.21875" style="632" bestFit="1" customWidth="1"/>
    <col min="9227" max="9227" width="1.6640625" style="632" customWidth="1"/>
    <col min="9228" max="9229" width="3.44140625" style="632" bestFit="1" customWidth="1"/>
    <col min="9230" max="9230" width="1.6640625" style="632" customWidth="1"/>
    <col min="9231" max="9232" width="3.44140625" style="632" bestFit="1" customWidth="1"/>
    <col min="9233" max="9233" width="1.6640625" style="632" customWidth="1"/>
    <col min="9234" max="9235" width="3.44140625" style="632" bestFit="1" customWidth="1"/>
    <col min="9236" max="9236" width="1.6640625" style="632" customWidth="1"/>
    <col min="9237" max="9238" width="3.44140625" style="632" bestFit="1" customWidth="1"/>
    <col min="9239" max="9239" width="1.6640625" style="632" customWidth="1"/>
    <col min="9240" max="9241" width="3.44140625" style="632" bestFit="1" customWidth="1"/>
    <col min="9242" max="9242" width="1.6640625" style="632" customWidth="1"/>
    <col min="9243" max="9244" width="3.44140625" style="632" bestFit="1" customWidth="1"/>
    <col min="9245" max="9245" width="3.77734375" style="632" customWidth="1"/>
    <col min="9246" max="9246" width="0.44140625" style="632" customWidth="1"/>
    <col min="9247" max="9250" width="1.109375" style="632" customWidth="1"/>
    <col min="9251" max="9251" width="1.33203125" style="632" customWidth="1"/>
    <col min="9252" max="9252" width="1.21875" style="632" customWidth="1"/>
    <col min="9253" max="9253" width="1" style="632" customWidth="1"/>
    <col min="9254" max="9254" width="1.109375" style="632" customWidth="1"/>
    <col min="9255" max="9472" width="9" style="632"/>
    <col min="9473" max="9473" width="7.77734375" style="632" customWidth="1"/>
    <col min="9474" max="9474" width="3.44140625" style="632" customWidth="1"/>
    <col min="9475" max="9476" width="4.21875" style="632" bestFit="1" customWidth="1"/>
    <col min="9477" max="9477" width="1.6640625" style="632" customWidth="1"/>
    <col min="9478" max="9479" width="4.21875" style="632" bestFit="1" customWidth="1"/>
    <col min="9480" max="9480" width="1.6640625" style="632" customWidth="1"/>
    <col min="9481" max="9482" width="4.21875" style="632" bestFit="1" customWidth="1"/>
    <col min="9483" max="9483" width="1.6640625" style="632" customWidth="1"/>
    <col min="9484" max="9485" width="3.44140625" style="632" bestFit="1" customWidth="1"/>
    <col min="9486" max="9486" width="1.6640625" style="632" customWidth="1"/>
    <col min="9487" max="9488" width="3.44140625" style="632" bestFit="1" customWidth="1"/>
    <col min="9489" max="9489" width="1.6640625" style="632" customWidth="1"/>
    <col min="9490" max="9491" width="3.44140625" style="632" bestFit="1" customWidth="1"/>
    <col min="9492" max="9492" width="1.6640625" style="632" customWidth="1"/>
    <col min="9493" max="9494" width="3.44140625" style="632" bestFit="1" customWidth="1"/>
    <col min="9495" max="9495" width="1.6640625" style="632" customWidth="1"/>
    <col min="9496" max="9497" width="3.44140625" style="632" bestFit="1" customWidth="1"/>
    <col min="9498" max="9498" width="1.6640625" style="632" customWidth="1"/>
    <col min="9499" max="9500" width="3.44140625" style="632" bestFit="1" customWidth="1"/>
    <col min="9501" max="9501" width="3.77734375" style="632" customWidth="1"/>
    <col min="9502" max="9502" width="0.44140625" style="632" customWidth="1"/>
    <col min="9503" max="9506" width="1.109375" style="632" customWidth="1"/>
    <col min="9507" max="9507" width="1.33203125" style="632" customWidth="1"/>
    <col min="9508" max="9508" width="1.21875" style="632" customWidth="1"/>
    <col min="9509" max="9509" width="1" style="632" customWidth="1"/>
    <col min="9510" max="9510" width="1.109375" style="632" customWidth="1"/>
    <col min="9511" max="9728" width="9" style="632"/>
    <col min="9729" max="9729" width="7.77734375" style="632" customWidth="1"/>
    <col min="9730" max="9730" width="3.44140625" style="632" customWidth="1"/>
    <col min="9731" max="9732" width="4.21875" style="632" bestFit="1" customWidth="1"/>
    <col min="9733" max="9733" width="1.6640625" style="632" customWidth="1"/>
    <col min="9734" max="9735" width="4.21875" style="632" bestFit="1" customWidth="1"/>
    <col min="9736" max="9736" width="1.6640625" style="632" customWidth="1"/>
    <col min="9737" max="9738" width="4.21875" style="632" bestFit="1" customWidth="1"/>
    <col min="9739" max="9739" width="1.6640625" style="632" customWidth="1"/>
    <col min="9740" max="9741" width="3.44140625" style="632" bestFit="1" customWidth="1"/>
    <col min="9742" max="9742" width="1.6640625" style="632" customWidth="1"/>
    <col min="9743" max="9744" width="3.44140625" style="632" bestFit="1" customWidth="1"/>
    <col min="9745" max="9745" width="1.6640625" style="632" customWidth="1"/>
    <col min="9746" max="9747" width="3.44140625" style="632" bestFit="1" customWidth="1"/>
    <col min="9748" max="9748" width="1.6640625" style="632" customWidth="1"/>
    <col min="9749" max="9750" width="3.44140625" style="632" bestFit="1" customWidth="1"/>
    <col min="9751" max="9751" width="1.6640625" style="632" customWidth="1"/>
    <col min="9752" max="9753" width="3.44140625" style="632" bestFit="1" customWidth="1"/>
    <col min="9754" max="9754" width="1.6640625" style="632" customWidth="1"/>
    <col min="9755" max="9756" width="3.44140625" style="632" bestFit="1" customWidth="1"/>
    <col min="9757" max="9757" width="3.77734375" style="632" customWidth="1"/>
    <col min="9758" max="9758" width="0.44140625" style="632" customWidth="1"/>
    <col min="9759" max="9762" width="1.109375" style="632" customWidth="1"/>
    <col min="9763" max="9763" width="1.33203125" style="632" customWidth="1"/>
    <col min="9764" max="9764" width="1.21875" style="632" customWidth="1"/>
    <col min="9765" max="9765" width="1" style="632" customWidth="1"/>
    <col min="9766" max="9766" width="1.109375" style="632" customWidth="1"/>
    <col min="9767" max="9984" width="9" style="632"/>
    <col min="9985" max="9985" width="7.77734375" style="632" customWidth="1"/>
    <col min="9986" max="9986" width="3.44140625" style="632" customWidth="1"/>
    <col min="9987" max="9988" width="4.21875" style="632" bestFit="1" customWidth="1"/>
    <col min="9989" max="9989" width="1.6640625" style="632" customWidth="1"/>
    <col min="9990" max="9991" width="4.21875" style="632" bestFit="1" customWidth="1"/>
    <col min="9992" max="9992" width="1.6640625" style="632" customWidth="1"/>
    <col min="9993" max="9994" width="4.21875" style="632" bestFit="1" customWidth="1"/>
    <col min="9995" max="9995" width="1.6640625" style="632" customWidth="1"/>
    <col min="9996" max="9997" width="3.44140625" style="632" bestFit="1" customWidth="1"/>
    <col min="9998" max="9998" width="1.6640625" style="632" customWidth="1"/>
    <col min="9999" max="10000" width="3.44140625" style="632" bestFit="1" customWidth="1"/>
    <col min="10001" max="10001" width="1.6640625" style="632" customWidth="1"/>
    <col min="10002" max="10003" width="3.44140625" style="632" bestFit="1" customWidth="1"/>
    <col min="10004" max="10004" width="1.6640625" style="632" customWidth="1"/>
    <col min="10005" max="10006" width="3.44140625" style="632" bestFit="1" customWidth="1"/>
    <col min="10007" max="10007" width="1.6640625" style="632" customWidth="1"/>
    <col min="10008" max="10009" width="3.44140625" style="632" bestFit="1" customWidth="1"/>
    <col min="10010" max="10010" width="1.6640625" style="632" customWidth="1"/>
    <col min="10011" max="10012" width="3.44140625" style="632" bestFit="1" customWidth="1"/>
    <col min="10013" max="10013" width="3.77734375" style="632" customWidth="1"/>
    <col min="10014" max="10014" width="0.44140625" style="632" customWidth="1"/>
    <col min="10015" max="10018" width="1.109375" style="632" customWidth="1"/>
    <col min="10019" max="10019" width="1.33203125" style="632" customWidth="1"/>
    <col min="10020" max="10020" width="1.21875" style="632" customWidth="1"/>
    <col min="10021" max="10021" width="1" style="632" customWidth="1"/>
    <col min="10022" max="10022" width="1.109375" style="632" customWidth="1"/>
    <col min="10023" max="10240" width="9" style="632"/>
    <col min="10241" max="10241" width="7.77734375" style="632" customWidth="1"/>
    <col min="10242" max="10242" width="3.44140625" style="632" customWidth="1"/>
    <col min="10243" max="10244" width="4.21875" style="632" bestFit="1" customWidth="1"/>
    <col min="10245" max="10245" width="1.6640625" style="632" customWidth="1"/>
    <col min="10246" max="10247" width="4.21875" style="632" bestFit="1" customWidth="1"/>
    <col min="10248" max="10248" width="1.6640625" style="632" customWidth="1"/>
    <col min="10249" max="10250" width="4.21875" style="632" bestFit="1" customWidth="1"/>
    <col min="10251" max="10251" width="1.6640625" style="632" customWidth="1"/>
    <col min="10252" max="10253" width="3.44140625" style="632" bestFit="1" customWidth="1"/>
    <col min="10254" max="10254" width="1.6640625" style="632" customWidth="1"/>
    <col min="10255" max="10256" width="3.44140625" style="632" bestFit="1" customWidth="1"/>
    <col min="10257" max="10257" width="1.6640625" style="632" customWidth="1"/>
    <col min="10258" max="10259" width="3.44140625" style="632" bestFit="1" customWidth="1"/>
    <col min="10260" max="10260" width="1.6640625" style="632" customWidth="1"/>
    <col min="10261" max="10262" width="3.44140625" style="632" bestFit="1" customWidth="1"/>
    <col min="10263" max="10263" width="1.6640625" style="632" customWidth="1"/>
    <col min="10264" max="10265" width="3.44140625" style="632" bestFit="1" customWidth="1"/>
    <col min="10266" max="10266" width="1.6640625" style="632" customWidth="1"/>
    <col min="10267" max="10268" width="3.44140625" style="632" bestFit="1" customWidth="1"/>
    <col min="10269" max="10269" width="3.77734375" style="632" customWidth="1"/>
    <col min="10270" max="10270" width="0.44140625" style="632" customWidth="1"/>
    <col min="10271" max="10274" width="1.109375" style="632" customWidth="1"/>
    <col min="10275" max="10275" width="1.33203125" style="632" customWidth="1"/>
    <col min="10276" max="10276" width="1.21875" style="632" customWidth="1"/>
    <col min="10277" max="10277" width="1" style="632" customWidth="1"/>
    <col min="10278" max="10278" width="1.109375" style="632" customWidth="1"/>
    <col min="10279" max="10496" width="9" style="632"/>
    <col min="10497" max="10497" width="7.77734375" style="632" customWidth="1"/>
    <col min="10498" max="10498" width="3.44140625" style="632" customWidth="1"/>
    <col min="10499" max="10500" width="4.21875" style="632" bestFit="1" customWidth="1"/>
    <col min="10501" max="10501" width="1.6640625" style="632" customWidth="1"/>
    <col min="10502" max="10503" width="4.21875" style="632" bestFit="1" customWidth="1"/>
    <col min="10504" max="10504" width="1.6640625" style="632" customWidth="1"/>
    <col min="10505" max="10506" width="4.21875" style="632" bestFit="1" customWidth="1"/>
    <col min="10507" max="10507" width="1.6640625" style="632" customWidth="1"/>
    <col min="10508" max="10509" width="3.44140625" style="632" bestFit="1" customWidth="1"/>
    <col min="10510" max="10510" width="1.6640625" style="632" customWidth="1"/>
    <col min="10511" max="10512" width="3.44140625" style="632" bestFit="1" customWidth="1"/>
    <col min="10513" max="10513" width="1.6640625" style="632" customWidth="1"/>
    <col min="10514" max="10515" width="3.44140625" style="632" bestFit="1" customWidth="1"/>
    <col min="10516" max="10516" width="1.6640625" style="632" customWidth="1"/>
    <col min="10517" max="10518" width="3.44140625" style="632" bestFit="1" customWidth="1"/>
    <col min="10519" max="10519" width="1.6640625" style="632" customWidth="1"/>
    <col min="10520" max="10521" width="3.44140625" style="632" bestFit="1" customWidth="1"/>
    <col min="10522" max="10522" width="1.6640625" style="632" customWidth="1"/>
    <col min="10523" max="10524" width="3.44140625" style="632" bestFit="1" customWidth="1"/>
    <col min="10525" max="10525" width="3.77734375" style="632" customWidth="1"/>
    <col min="10526" max="10526" width="0.44140625" style="632" customWidth="1"/>
    <col min="10527" max="10530" width="1.109375" style="632" customWidth="1"/>
    <col min="10531" max="10531" width="1.33203125" style="632" customWidth="1"/>
    <col min="10532" max="10532" width="1.21875" style="632" customWidth="1"/>
    <col min="10533" max="10533" width="1" style="632" customWidth="1"/>
    <col min="10534" max="10534" width="1.109375" style="632" customWidth="1"/>
    <col min="10535" max="10752" width="9" style="632"/>
    <col min="10753" max="10753" width="7.77734375" style="632" customWidth="1"/>
    <col min="10754" max="10754" width="3.44140625" style="632" customWidth="1"/>
    <col min="10755" max="10756" width="4.21875" style="632" bestFit="1" customWidth="1"/>
    <col min="10757" max="10757" width="1.6640625" style="632" customWidth="1"/>
    <col min="10758" max="10759" width="4.21875" style="632" bestFit="1" customWidth="1"/>
    <col min="10760" max="10760" width="1.6640625" style="632" customWidth="1"/>
    <col min="10761" max="10762" width="4.21875" style="632" bestFit="1" customWidth="1"/>
    <col min="10763" max="10763" width="1.6640625" style="632" customWidth="1"/>
    <col min="10764" max="10765" width="3.44140625" style="632" bestFit="1" customWidth="1"/>
    <col min="10766" max="10766" width="1.6640625" style="632" customWidth="1"/>
    <col min="10767" max="10768" width="3.44140625" style="632" bestFit="1" customWidth="1"/>
    <col min="10769" max="10769" width="1.6640625" style="632" customWidth="1"/>
    <col min="10770" max="10771" width="3.44140625" style="632" bestFit="1" customWidth="1"/>
    <col min="10772" max="10772" width="1.6640625" style="632" customWidth="1"/>
    <col min="10773" max="10774" width="3.44140625" style="632" bestFit="1" customWidth="1"/>
    <col min="10775" max="10775" width="1.6640625" style="632" customWidth="1"/>
    <col min="10776" max="10777" width="3.44140625" style="632" bestFit="1" customWidth="1"/>
    <col min="10778" max="10778" width="1.6640625" style="632" customWidth="1"/>
    <col min="10779" max="10780" width="3.44140625" style="632" bestFit="1" customWidth="1"/>
    <col min="10781" max="10781" width="3.77734375" style="632" customWidth="1"/>
    <col min="10782" max="10782" width="0.44140625" style="632" customWidth="1"/>
    <col min="10783" max="10786" width="1.109375" style="632" customWidth="1"/>
    <col min="10787" max="10787" width="1.33203125" style="632" customWidth="1"/>
    <col min="10788" max="10788" width="1.21875" style="632" customWidth="1"/>
    <col min="10789" max="10789" width="1" style="632" customWidth="1"/>
    <col min="10790" max="10790" width="1.109375" style="632" customWidth="1"/>
    <col min="10791" max="11008" width="9" style="632"/>
    <col min="11009" max="11009" width="7.77734375" style="632" customWidth="1"/>
    <col min="11010" max="11010" width="3.44140625" style="632" customWidth="1"/>
    <col min="11011" max="11012" width="4.21875" style="632" bestFit="1" customWidth="1"/>
    <col min="11013" max="11013" width="1.6640625" style="632" customWidth="1"/>
    <col min="11014" max="11015" width="4.21875" style="632" bestFit="1" customWidth="1"/>
    <col min="11016" max="11016" width="1.6640625" style="632" customWidth="1"/>
    <col min="11017" max="11018" width="4.21875" style="632" bestFit="1" customWidth="1"/>
    <col min="11019" max="11019" width="1.6640625" style="632" customWidth="1"/>
    <col min="11020" max="11021" width="3.44140625" style="632" bestFit="1" customWidth="1"/>
    <col min="11022" max="11022" width="1.6640625" style="632" customWidth="1"/>
    <col min="11023" max="11024" width="3.44140625" style="632" bestFit="1" customWidth="1"/>
    <col min="11025" max="11025" width="1.6640625" style="632" customWidth="1"/>
    <col min="11026" max="11027" width="3.44140625" style="632" bestFit="1" customWidth="1"/>
    <col min="11028" max="11028" width="1.6640625" style="632" customWidth="1"/>
    <col min="11029" max="11030" width="3.44140625" style="632" bestFit="1" customWidth="1"/>
    <col min="11031" max="11031" width="1.6640625" style="632" customWidth="1"/>
    <col min="11032" max="11033" width="3.44140625" style="632" bestFit="1" customWidth="1"/>
    <col min="11034" max="11034" width="1.6640625" style="632" customWidth="1"/>
    <col min="11035" max="11036" width="3.44140625" style="632" bestFit="1" customWidth="1"/>
    <col min="11037" max="11037" width="3.77734375" style="632" customWidth="1"/>
    <col min="11038" max="11038" width="0.44140625" style="632" customWidth="1"/>
    <col min="11039" max="11042" width="1.109375" style="632" customWidth="1"/>
    <col min="11043" max="11043" width="1.33203125" style="632" customWidth="1"/>
    <col min="11044" max="11044" width="1.21875" style="632" customWidth="1"/>
    <col min="11045" max="11045" width="1" style="632" customWidth="1"/>
    <col min="11046" max="11046" width="1.109375" style="632" customWidth="1"/>
    <col min="11047" max="11264" width="9" style="632"/>
    <col min="11265" max="11265" width="7.77734375" style="632" customWidth="1"/>
    <col min="11266" max="11266" width="3.44140625" style="632" customWidth="1"/>
    <col min="11267" max="11268" width="4.21875" style="632" bestFit="1" customWidth="1"/>
    <col min="11269" max="11269" width="1.6640625" style="632" customWidth="1"/>
    <col min="11270" max="11271" width="4.21875" style="632" bestFit="1" customWidth="1"/>
    <col min="11272" max="11272" width="1.6640625" style="632" customWidth="1"/>
    <col min="11273" max="11274" width="4.21875" style="632" bestFit="1" customWidth="1"/>
    <col min="11275" max="11275" width="1.6640625" style="632" customWidth="1"/>
    <col min="11276" max="11277" width="3.44140625" style="632" bestFit="1" customWidth="1"/>
    <col min="11278" max="11278" width="1.6640625" style="632" customWidth="1"/>
    <col min="11279" max="11280" width="3.44140625" style="632" bestFit="1" customWidth="1"/>
    <col min="11281" max="11281" width="1.6640625" style="632" customWidth="1"/>
    <col min="11282" max="11283" width="3.44140625" style="632" bestFit="1" customWidth="1"/>
    <col min="11284" max="11284" width="1.6640625" style="632" customWidth="1"/>
    <col min="11285" max="11286" width="3.44140625" style="632" bestFit="1" customWidth="1"/>
    <col min="11287" max="11287" width="1.6640625" style="632" customWidth="1"/>
    <col min="11288" max="11289" width="3.44140625" style="632" bestFit="1" customWidth="1"/>
    <col min="11290" max="11290" width="1.6640625" style="632" customWidth="1"/>
    <col min="11291" max="11292" width="3.44140625" style="632" bestFit="1" customWidth="1"/>
    <col min="11293" max="11293" width="3.77734375" style="632" customWidth="1"/>
    <col min="11294" max="11294" width="0.44140625" style="632" customWidth="1"/>
    <col min="11295" max="11298" width="1.109375" style="632" customWidth="1"/>
    <col min="11299" max="11299" width="1.33203125" style="632" customWidth="1"/>
    <col min="11300" max="11300" width="1.21875" style="632" customWidth="1"/>
    <col min="11301" max="11301" width="1" style="632" customWidth="1"/>
    <col min="11302" max="11302" width="1.109375" style="632" customWidth="1"/>
    <col min="11303" max="11520" width="9" style="632"/>
    <col min="11521" max="11521" width="7.77734375" style="632" customWidth="1"/>
    <col min="11522" max="11522" width="3.44140625" style="632" customWidth="1"/>
    <col min="11523" max="11524" width="4.21875" style="632" bestFit="1" customWidth="1"/>
    <col min="11525" max="11525" width="1.6640625" style="632" customWidth="1"/>
    <col min="11526" max="11527" width="4.21875" style="632" bestFit="1" customWidth="1"/>
    <col min="11528" max="11528" width="1.6640625" style="632" customWidth="1"/>
    <col min="11529" max="11530" width="4.21875" style="632" bestFit="1" customWidth="1"/>
    <col min="11531" max="11531" width="1.6640625" style="632" customWidth="1"/>
    <col min="11532" max="11533" width="3.44140625" style="632" bestFit="1" customWidth="1"/>
    <col min="11534" max="11534" width="1.6640625" style="632" customWidth="1"/>
    <col min="11535" max="11536" width="3.44140625" style="632" bestFit="1" customWidth="1"/>
    <col min="11537" max="11537" width="1.6640625" style="632" customWidth="1"/>
    <col min="11538" max="11539" width="3.44140625" style="632" bestFit="1" customWidth="1"/>
    <col min="11540" max="11540" width="1.6640625" style="632" customWidth="1"/>
    <col min="11541" max="11542" width="3.44140625" style="632" bestFit="1" customWidth="1"/>
    <col min="11543" max="11543" width="1.6640625" style="632" customWidth="1"/>
    <col min="11544" max="11545" width="3.44140625" style="632" bestFit="1" customWidth="1"/>
    <col min="11546" max="11546" width="1.6640625" style="632" customWidth="1"/>
    <col min="11547" max="11548" width="3.44140625" style="632" bestFit="1" customWidth="1"/>
    <col min="11549" max="11549" width="3.77734375" style="632" customWidth="1"/>
    <col min="11550" max="11550" width="0.44140625" style="632" customWidth="1"/>
    <col min="11551" max="11554" width="1.109375" style="632" customWidth="1"/>
    <col min="11555" max="11555" width="1.33203125" style="632" customWidth="1"/>
    <col min="11556" max="11556" width="1.21875" style="632" customWidth="1"/>
    <col min="11557" max="11557" width="1" style="632" customWidth="1"/>
    <col min="11558" max="11558" width="1.109375" style="632" customWidth="1"/>
    <col min="11559" max="11776" width="9" style="632"/>
    <col min="11777" max="11777" width="7.77734375" style="632" customWidth="1"/>
    <col min="11778" max="11778" width="3.44140625" style="632" customWidth="1"/>
    <col min="11779" max="11780" width="4.21875" style="632" bestFit="1" customWidth="1"/>
    <col min="11781" max="11781" width="1.6640625" style="632" customWidth="1"/>
    <col min="11782" max="11783" width="4.21875" style="632" bestFit="1" customWidth="1"/>
    <col min="11784" max="11784" width="1.6640625" style="632" customWidth="1"/>
    <col min="11785" max="11786" width="4.21875" style="632" bestFit="1" customWidth="1"/>
    <col min="11787" max="11787" width="1.6640625" style="632" customWidth="1"/>
    <col min="11788" max="11789" width="3.44140625" style="632" bestFit="1" customWidth="1"/>
    <col min="11790" max="11790" width="1.6640625" style="632" customWidth="1"/>
    <col min="11791" max="11792" width="3.44140625" style="632" bestFit="1" customWidth="1"/>
    <col min="11793" max="11793" width="1.6640625" style="632" customWidth="1"/>
    <col min="11794" max="11795" width="3.44140625" style="632" bestFit="1" customWidth="1"/>
    <col min="11796" max="11796" width="1.6640625" style="632" customWidth="1"/>
    <col min="11797" max="11798" width="3.44140625" style="632" bestFit="1" customWidth="1"/>
    <col min="11799" max="11799" width="1.6640625" style="632" customWidth="1"/>
    <col min="11800" max="11801" width="3.44140625" style="632" bestFit="1" customWidth="1"/>
    <col min="11802" max="11802" width="1.6640625" style="632" customWidth="1"/>
    <col min="11803" max="11804" width="3.44140625" style="632" bestFit="1" customWidth="1"/>
    <col min="11805" max="11805" width="3.77734375" style="632" customWidth="1"/>
    <col min="11806" max="11806" width="0.44140625" style="632" customWidth="1"/>
    <col min="11807" max="11810" width="1.109375" style="632" customWidth="1"/>
    <col min="11811" max="11811" width="1.33203125" style="632" customWidth="1"/>
    <col min="11812" max="11812" width="1.21875" style="632" customWidth="1"/>
    <col min="11813" max="11813" width="1" style="632" customWidth="1"/>
    <col min="11814" max="11814" width="1.109375" style="632" customWidth="1"/>
    <col min="11815" max="12032" width="9" style="632"/>
    <col min="12033" max="12033" width="7.77734375" style="632" customWidth="1"/>
    <col min="12034" max="12034" width="3.44140625" style="632" customWidth="1"/>
    <col min="12035" max="12036" width="4.21875" style="632" bestFit="1" customWidth="1"/>
    <col min="12037" max="12037" width="1.6640625" style="632" customWidth="1"/>
    <col min="12038" max="12039" width="4.21875" style="632" bestFit="1" customWidth="1"/>
    <col min="12040" max="12040" width="1.6640625" style="632" customWidth="1"/>
    <col min="12041" max="12042" width="4.21875" style="632" bestFit="1" customWidth="1"/>
    <col min="12043" max="12043" width="1.6640625" style="632" customWidth="1"/>
    <col min="12044" max="12045" width="3.44140625" style="632" bestFit="1" customWidth="1"/>
    <col min="12046" max="12046" width="1.6640625" style="632" customWidth="1"/>
    <col min="12047" max="12048" width="3.44140625" style="632" bestFit="1" customWidth="1"/>
    <col min="12049" max="12049" width="1.6640625" style="632" customWidth="1"/>
    <col min="12050" max="12051" width="3.44140625" style="632" bestFit="1" customWidth="1"/>
    <col min="12052" max="12052" width="1.6640625" style="632" customWidth="1"/>
    <col min="12053" max="12054" width="3.44140625" style="632" bestFit="1" customWidth="1"/>
    <col min="12055" max="12055" width="1.6640625" style="632" customWidth="1"/>
    <col min="12056" max="12057" width="3.44140625" style="632" bestFit="1" customWidth="1"/>
    <col min="12058" max="12058" width="1.6640625" style="632" customWidth="1"/>
    <col min="12059" max="12060" width="3.44140625" style="632" bestFit="1" customWidth="1"/>
    <col min="12061" max="12061" width="3.77734375" style="632" customWidth="1"/>
    <col min="12062" max="12062" width="0.44140625" style="632" customWidth="1"/>
    <col min="12063" max="12066" width="1.109375" style="632" customWidth="1"/>
    <col min="12067" max="12067" width="1.33203125" style="632" customWidth="1"/>
    <col min="12068" max="12068" width="1.21875" style="632" customWidth="1"/>
    <col min="12069" max="12069" width="1" style="632" customWidth="1"/>
    <col min="12070" max="12070" width="1.109375" style="632" customWidth="1"/>
    <col min="12071" max="12288" width="9" style="632"/>
    <col min="12289" max="12289" width="7.77734375" style="632" customWidth="1"/>
    <col min="12290" max="12290" width="3.44140625" style="632" customWidth="1"/>
    <col min="12291" max="12292" width="4.21875" style="632" bestFit="1" customWidth="1"/>
    <col min="12293" max="12293" width="1.6640625" style="632" customWidth="1"/>
    <col min="12294" max="12295" width="4.21875" style="632" bestFit="1" customWidth="1"/>
    <col min="12296" max="12296" width="1.6640625" style="632" customWidth="1"/>
    <col min="12297" max="12298" width="4.21875" style="632" bestFit="1" customWidth="1"/>
    <col min="12299" max="12299" width="1.6640625" style="632" customWidth="1"/>
    <col min="12300" max="12301" width="3.44140625" style="632" bestFit="1" customWidth="1"/>
    <col min="12302" max="12302" width="1.6640625" style="632" customWidth="1"/>
    <col min="12303" max="12304" width="3.44140625" style="632" bestFit="1" customWidth="1"/>
    <col min="12305" max="12305" width="1.6640625" style="632" customWidth="1"/>
    <col min="12306" max="12307" width="3.44140625" style="632" bestFit="1" customWidth="1"/>
    <col min="12308" max="12308" width="1.6640625" style="632" customWidth="1"/>
    <col min="12309" max="12310" width="3.44140625" style="632" bestFit="1" customWidth="1"/>
    <col min="12311" max="12311" width="1.6640625" style="632" customWidth="1"/>
    <col min="12312" max="12313" width="3.44140625" style="632" bestFit="1" customWidth="1"/>
    <col min="12314" max="12314" width="1.6640625" style="632" customWidth="1"/>
    <col min="12315" max="12316" width="3.44140625" style="632" bestFit="1" customWidth="1"/>
    <col min="12317" max="12317" width="3.77734375" style="632" customWidth="1"/>
    <col min="12318" max="12318" width="0.44140625" style="632" customWidth="1"/>
    <col min="12319" max="12322" width="1.109375" style="632" customWidth="1"/>
    <col min="12323" max="12323" width="1.33203125" style="632" customWidth="1"/>
    <col min="12324" max="12324" width="1.21875" style="632" customWidth="1"/>
    <col min="12325" max="12325" width="1" style="632" customWidth="1"/>
    <col min="12326" max="12326" width="1.109375" style="632" customWidth="1"/>
    <col min="12327" max="12544" width="9" style="632"/>
    <col min="12545" max="12545" width="7.77734375" style="632" customWidth="1"/>
    <col min="12546" max="12546" width="3.44140625" style="632" customWidth="1"/>
    <col min="12547" max="12548" width="4.21875" style="632" bestFit="1" customWidth="1"/>
    <col min="12549" max="12549" width="1.6640625" style="632" customWidth="1"/>
    <col min="12550" max="12551" width="4.21875" style="632" bestFit="1" customWidth="1"/>
    <col min="12552" max="12552" width="1.6640625" style="632" customWidth="1"/>
    <col min="12553" max="12554" width="4.21875" style="632" bestFit="1" customWidth="1"/>
    <col min="12555" max="12555" width="1.6640625" style="632" customWidth="1"/>
    <col min="12556" max="12557" width="3.44140625" style="632" bestFit="1" customWidth="1"/>
    <col min="12558" max="12558" width="1.6640625" style="632" customWidth="1"/>
    <col min="12559" max="12560" width="3.44140625" style="632" bestFit="1" customWidth="1"/>
    <col min="12561" max="12561" width="1.6640625" style="632" customWidth="1"/>
    <col min="12562" max="12563" width="3.44140625" style="632" bestFit="1" customWidth="1"/>
    <col min="12564" max="12564" width="1.6640625" style="632" customWidth="1"/>
    <col min="12565" max="12566" width="3.44140625" style="632" bestFit="1" customWidth="1"/>
    <col min="12567" max="12567" width="1.6640625" style="632" customWidth="1"/>
    <col min="12568" max="12569" width="3.44140625" style="632" bestFit="1" customWidth="1"/>
    <col min="12570" max="12570" width="1.6640625" style="632" customWidth="1"/>
    <col min="12571" max="12572" width="3.44140625" style="632" bestFit="1" customWidth="1"/>
    <col min="12573" max="12573" width="3.77734375" style="632" customWidth="1"/>
    <col min="12574" max="12574" width="0.44140625" style="632" customWidth="1"/>
    <col min="12575" max="12578" width="1.109375" style="632" customWidth="1"/>
    <col min="12579" max="12579" width="1.33203125" style="632" customWidth="1"/>
    <col min="12580" max="12580" width="1.21875" style="632" customWidth="1"/>
    <col min="12581" max="12581" width="1" style="632" customWidth="1"/>
    <col min="12582" max="12582" width="1.109375" style="632" customWidth="1"/>
    <col min="12583" max="12800" width="9" style="632"/>
    <col min="12801" max="12801" width="7.77734375" style="632" customWidth="1"/>
    <col min="12802" max="12802" width="3.44140625" style="632" customWidth="1"/>
    <col min="12803" max="12804" width="4.21875" style="632" bestFit="1" customWidth="1"/>
    <col min="12805" max="12805" width="1.6640625" style="632" customWidth="1"/>
    <col min="12806" max="12807" width="4.21875" style="632" bestFit="1" customWidth="1"/>
    <col min="12808" max="12808" width="1.6640625" style="632" customWidth="1"/>
    <col min="12809" max="12810" width="4.21875" style="632" bestFit="1" customWidth="1"/>
    <col min="12811" max="12811" width="1.6640625" style="632" customWidth="1"/>
    <col min="12812" max="12813" width="3.44140625" style="632" bestFit="1" customWidth="1"/>
    <col min="12814" max="12814" width="1.6640625" style="632" customWidth="1"/>
    <col min="12815" max="12816" width="3.44140625" style="632" bestFit="1" customWidth="1"/>
    <col min="12817" max="12817" width="1.6640625" style="632" customWidth="1"/>
    <col min="12818" max="12819" width="3.44140625" style="632" bestFit="1" customWidth="1"/>
    <col min="12820" max="12820" width="1.6640625" style="632" customWidth="1"/>
    <col min="12821" max="12822" width="3.44140625" style="632" bestFit="1" customWidth="1"/>
    <col min="12823" max="12823" width="1.6640625" style="632" customWidth="1"/>
    <col min="12824" max="12825" width="3.44140625" style="632" bestFit="1" customWidth="1"/>
    <col min="12826" max="12826" width="1.6640625" style="632" customWidth="1"/>
    <col min="12827" max="12828" width="3.44140625" style="632" bestFit="1" customWidth="1"/>
    <col min="12829" max="12829" width="3.77734375" style="632" customWidth="1"/>
    <col min="12830" max="12830" width="0.44140625" style="632" customWidth="1"/>
    <col min="12831" max="12834" width="1.109375" style="632" customWidth="1"/>
    <col min="12835" max="12835" width="1.33203125" style="632" customWidth="1"/>
    <col min="12836" max="12836" width="1.21875" style="632" customWidth="1"/>
    <col min="12837" max="12837" width="1" style="632" customWidth="1"/>
    <col min="12838" max="12838" width="1.109375" style="632" customWidth="1"/>
    <col min="12839" max="13056" width="9" style="632"/>
    <col min="13057" max="13057" width="7.77734375" style="632" customWidth="1"/>
    <col min="13058" max="13058" width="3.44140625" style="632" customWidth="1"/>
    <col min="13059" max="13060" width="4.21875" style="632" bestFit="1" customWidth="1"/>
    <col min="13061" max="13061" width="1.6640625" style="632" customWidth="1"/>
    <col min="13062" max="13063" width="4.21875" style="632" bestFit="1" customWidth="1"/>
    <col min="13064" max="13064" width="1.6640625" style="632" customWidth="1"/>
    <col min="13065" max="13066" width="4.21875" style="632" bestFit="1" customWidth="1"/>
    <col min="13067" max="13067" width="1.6640625" style="632" customWidth="1"/>
    <col min="13068" max="13069" width="3.44140625" style="632" bestFit="1" customWidth="1"/>
    <col min="13070" max="13070" width="1.6640625" style="632" customWidth="1"/>
    <col min="13071" max="13072" width="3.44140625" style="632" bestFit="1" customWidth="1"/>
    <col min="13073" max="13073" width="1.6640625" style="632" customWidth="1"/>
    <col min="13074" max="13075" width="3.44140625" style="632" bestFit="1" customWidth="1"/>
    <col min="13076" max="13076" width="1.6640625" style="632" customWidth="1"/>
    <col min="13077" max="13078" width="3.44140625" style="632" bestFit="1" customWidth="1"/>
    <col min="13079" max="13079" width="1.6640625" style="632" customWidth="1"/>
    <col min="13080" max="13081" width="3.44140625" style="632" bestFit="1" customWidth="1"/>
    <col min="13082" max="13082" width="1.6640625" style="632" customWidth="1"/>
    <col min="13083" max="13084" width="3.44140625" style="632" bestFit="1" customWidth="1"/>
    <col min="13085" max="13085" width="3.77734375" style="632" customWidth="1"/>
    <col min="13086" max="13086" width="0.44140625" style="632" customWidth="1"/>
    <col min="13087" max="13090" width="1.109375" style="632" customWidth="1"/>
    <col min="13091" max="13091" width="1.33203125" style="632" customWidth="1"/>
    <col min="13092" max="13092" width="1.21875" style="632" customWidth="1"/>
    <col min="13093" max="13093" width="1" style="632" customWidth="1"/>
    <col min="13094" max="13094" width="1.109375" style="632" customWidth="1"/>
    <col min="13095" max="13312" width="9" style="632"/>
    <col min="13313" max="13313" width="7.77734375" style="632" customWidth="1"/>
    <col min="13314" max="13314" width="3.44140625" style="632" customWidth="1"/>
    <col min="13315" max="13316" width="4.21875" style="632" bestFit="1" customWidth="1"/>
    <col min="13317" max="13317" width="1.6640625" style="632" customWidth="1"/>
    <col min="13318" max="13319" width="4.21875" style="632" bestFit="1" customWidth="1"/>
    <col min="13320" max="13320" width="1.6640625" style="632" customWidth="1"/>
    <col min="13321" max="13322" width="4.21875" style="632" bestFit="1" customWidth="1"/>
    <col min="13323" max="13323" width="1.6640625" style="632" customWidth="1"/>
    <col min="13324" max="13325" width="3.44140625" style="632" bestFit="1" customWidth="1"/>
    <col min="13326" max="13326" width="1.6640625" style="632" customWidth="1"/>
    <col min="13327" max="13328" width="3.44140625" style="632" bestFit="1" customWidth="1"/>
    <col min="13329" max="13329" width="1.6640625" style="632" customWidth="1"/>
    <col min="13330" max="13331" width="3.44140625" style="632" bestFit="1" customWidth="1"/>
    <col min="13332" max="13332" width="1.6640625" style="632" customWidth="1"/>
    <col min="13333" max="13334" width="3.44140625" style="632" bestFit="1" customWidth="1"/>
    <col min="13335" max="13335" width="1.6640625" style="632" customWidth="1"/>
    <col min="13336" max="13337" width="3.44140625" style="632" bestFit="1" customWidth="1"/>
    <col min="13338" max="13338" width="1.6640625" style="632" customWidth="1"/>
    <col min="13339" max="13340" width="3.44140625" style="632" bestFit="1" customWidth="1"/>
    <col min="13341" max="13341" width="3.77734375" style="632" customWidth="1"/>
    <col min="13342" max="13342" width="0.44140625" style="632" customWidth="1"/>
    <col min="13343" max="13346" width="1.109375" style="632" customWidth="1"/>
    <col min="13347" max="13347" width="1.33203125" style="632" customWidth="1"/>
    <col min="13348" max="13348" width="1.21875" style="632" customWidth="1"/>
    <col min="13349" max="13349" width="1" style="632" customWidth="1"/>
    <col min="13350" max="13350" width="1.109375" style="632" customWidth="1"/>
    <col min="13351" max="13568" width="9" style="632"/>
    <col min="13569" max="13569" width="7.77734375" style="632" customWidth="1"/>
    <col min="13570" max="13570" width="3.44140625" style="632" customWidth="1"/>
    <col min="13571" max="13572" width="4.21875" style="632" bestFit="1" customWidth="1"/>
    <col min="13573" max="13573" width="1.6640625" style="632" customWidth="1"/>
    <col min="13574" max="13575" width="4.21875" style="632" bestFit="1" customWidth="1"/>
    <col min="13576" max="13576" width="1.6640625" style="632" customWidth="1"/>
    <col min="13577" max="13578" width="4.21875" style="632" bestFit="1" customWidth="1"/>
    <col min="13579" max="13579" width="1.6640625" style="632" customWidth="1"/>
    <col min="13580" max="13581" width="3.44140625" style="632" bestFit="1" customWidth="1"/>
    <col min="13582" max="13582" width="1.6640625" style="632" customWidth="1"/>
    <col min="13583" max="13584" width="3.44140625" style="632" bestFit="1" customWidth="1"/>
    <col min="13585" max="13585" width="1.6640625" style="632" customWidth="1"/>
    <col min="13586" max="13587" width="3.44140625" style="632" bestFit="1" customWidth="1"/>
    <col min="13588" max="13588" width="1.6640625" style="632" customWidth="1"/>
    <col min="13589" max="13590" width="3.44140625" style="632" bestFit="1" customWidth="1"/>
    <col min="13591" max="13591" width="1.6640625" style="632" customWidth="1"/>
    <col min="13592" max="13593" width="3.44140625" style="632" bestFit="1" customWidth="1"/>
    <col min="13594" max="13594" width="1.6640625" style="632" customWidth="1"/>
    <col min="13595" max="13596" width="3.44140625" style="632" bestFit="1" customWidth="1"/>
    <col min="13597" max="13597" width="3.77734375" style="632" customWidth="1"/>
    <col min="13598" max="13598" width="0.44140625" style="632" customWidth="1"/>
    <col min="13599" max="13602" width="1.109375" style="632" customWidth="1"/>
    <col min="13603" max="13603" width="1.33203125" style="632" customWidth="1"/>
    <col min="13604" max="13604" width="1.21875" style="632" customWidth="1"/>
    <col min="13605" max="13605" width="1" style="632" customWidth="1"/>
    <col min="13606" max="13606" width="1.109375" style="632" customWidth="1"/>
    <col min="13607" max="13824" width="9" style="632"/>
    <col min="13825" max="13825" width="7.77734375" style="632" customWidth="1"/>
    <col min="13826" max="13826" width="3.44140625" style="632" customWidth="1"/>
    <col min="13827" max="13828" width="4.21875" style="632" bestFit="1" customWidth="1"/>
    <col min="13829" max="13829" width="1.6640625" style="632" customWidth="1"/>
    <col min="13830" max="13831" width="4.21875" style="632" bestFit="1" customWidth="1"/>
    <col min="13832" max="13832" width="1.6640625" style="632" customWidth="1"/>
    <col min="13833" max="13834" width="4.21875" style="632" bestFit="1" customWidth="1"/>
    <col min="13835" max="13835" width="1.6640625" style="632" customWidth="1"/>
    <col min="13836" max="13837" width="3.44140625" style="632" bestFit="1" customWidth="1"/>
    <col min="13838" max="13838" width="1.6640625" style="632" customWidth="1"/>
    <col min="13839" max="13840" width="3.44140625" style="632" bestFit="1" customWidth="1"/>
    <col min="13841" max="13841" width="1.6640625" style="632" customWidth="1"/>
    <col min="13842" max="13843" width="3.44140625" style="632" bestFit="1" customWidth="1"/>
    <col min="13844" max="13844" width="1.6640625" style="632" customWidth="1"/>
    <col min="13845" max="13846" width="3.44140625" style="632" bestFit="1" customWidth="1"/>
    <col min="13847" max="13847" width="1.6640625" style="632" customWidth="1"/>
    <col min="13848" max="13849" width="3.44140625" style="632" bestFit="1" customWidth="1"/>
    <col min="13850" max="13850" width="1.6640625" style="632" customWidth="1"/>
    <col min="13851" max="13852" width="3.44140625" style="632" bestFit="1" customWidth="1"/>
    <col min="13853" max="13853" width="3.77734375" style="632" customWidth="1"/>
    <col min="13854" max="13854" width="0.44140625" style="632" customWidth="1"/>
    <col min="13855" max="13858" width="1.109375" style="632" customWidth="1"/>
    <col min="13859" max="13859" width="1.33203125" style="632" customWidth="1"/>
    <col min="13860" max="13860" width="1.21875" style="632" customWidth="1"/>
    <col min="13861" max="13861" width="1" style="632" customWidth="1"/>
    <col min="13862" max="13862" width="1.109375" style="632" customWidth="1"/>
    <col min="13863" max="14080" width="9" style="632"/>
    <col min="14081" max="14081" width="7.77734375" style="632" customWidth="1"/>
    <col min="14082" max="14082" width="3.44140625" style="632" customWidth="1"/>
    <col min="14083" max="14084" width="4.21875" style="632" bestFit="1" customWidth="1"/>
    <col min="14085" max="14085" width="1.6640625" style="632" customWidth="1"/>
    <col min="14086" max="14087" width="4.21875" style="632" bestFit="1" customWidth="1"/>
    <col min="14088" max="14088" width="1.6640625" style="632" customWidth="1"/>
    <col min="14089" max="14090" width="4.21875" style="632" bestFit="1" customWidth="1"/>
    <col min="14091" max="14091" width="1.6640625" style="632" customWidth="1"/>
    <col min="14092" max="14093" width="3.44140625" style="632" bestFit="1" customWidth="1"/>
    <col min="14094" max="14094" width="1.6640625" style="632" customWidth="1"/>
    <col min="14095" max="14096" width="3.44140625" style="632" bestFit="1" customWidth="1"/>
    <col min="14097" max="14097" width="1.6640625" style="632" customWidth="1"/>
    <col min="14098" max="14099" width="3.44140625" style="632" bestFit="1" customWidth="1"/>
    <col min="14100" max="14100" width="1.6640625" style="632" customWidth="1"/>
    <col min="14101" max="14102" width="3.44140625" style="632" bestFit="1" customWidth="1"/>
    <col min="14103" max="14103" width="1.6640625" style="632" customWidth="1"/>
    <col min="14104" max="14105" width="3.44140625" style="632" bestFit="1" customWidth="1"/>
    <col min="14106" max="14106" width="1.6640625" style="632" customWidth="1"/>
    <col min="14107" max="14108" width="3.44140625" style="632" bestFit="1" customWidth="1"/>
    <col min="14109" max="14109" width="3.77734375" style="632" customWidth="1"/>
    <col min="14110" max="14110" width="0.44140625" style="632" customWidth="1"/>
    <col min="14111" max="14114" width="1.109375" style="632" customWidth="1"/>
    <col min="14115" max="14115" width="1.33203125" style="632" customWidth="1"/>
    <col min="14116" max="14116" width="1.21875" style="632" customWidth="1"/>
    <col min="14117" max="14117" width="1" style="632" customWidth="1"/>
    <col min="14118" max="14118" width="1.109375" style="632" customWidth="1"/>
    <col min="14119" max="14336" width="9" style="632"/>
    <col min="14337" max="14337" width="7.77734375" style="632" customWidth="1"/>
    <col min="14338" max="14338" width="3.44140625" style="632" customWidth="1"/>
    <col min="14339" max="14340" width="4.21875" style="632" bestFit="1" customWidth="1"/>
    <col min="14341" max="14341" width="1.6640625" style="632" customWidth="1"/>
    <col min="14342" max="14343" width="4.21875" style="632" bestFit="1" customWidth="1"/>
    <col min="14344" max="14344" width="1.6640625" style="632" customWidth="1"/>
    <col min="14345" max="14346" width="4.21875" style="632" bestFit="1" customWidth="1"/>
    <col min="14347" max="14347" width="1.6640625" style="632" customWidth="1"/>
    <col min="14348" max="14349" width="3.44140625" style="632" bestFit="1" customWidth="1"/>
    <col min="14350" max="14350" width="1.6640625" style="632" customWidth="1"/>
    <col min="14351" max="14352" width="3.44140625" style="632" bestFit="1" customWidth="1"/>
    <col min="14353" max="14353" width="1.6640625" style="632" customWidth="1"/>
    <col min="14354" max="14355" width="3.44140625" style="632" bestFit="1" customWidth="1"/>
    <col min="14356" max="14356" width="1.6640625" style="632" customWidth="1"/>
    <col min="14357" max="14358" width="3.44140625" style="632" bestFit="1" customWidth="1"/>
    <col min="14359" max="14359" width="1.6640625" style="632" customWidth="1"/>
    <col min="14360" max="14361" width="3.44140625" style="632" bestFit="1" customWidth="1"/>
    <col min="14362" max="14362" width="1.6640625" style="632" customWidth="1"/>
    <col min="14363" max="14364" width="3.44140625" style="632" bestFit="1" customWidth="1"/>
    <col min="14365" max="14365" width="3.77734375" style="632" customWidth="1"/>
    <col min="14366" max="14366" width="0.44140625" style="632" customWidth="1"/>
    <col min="14367" max="14370" width="1.109375" style="632" customWidth="1"/>
    <col min="14371" max="14371" width="1.33203125" style="632" customWidth="1"/>
    <col min="14372" max="14372" width="1.21875" style="632" customWidth="1"/>
    <col min="14373" max="14373" width="1" style="632" customWidth="1"/>
    <col min="14374" max="14374" width="1.109375" style="632" customWidth="1"/>
    <col min="14375" max="14592" width="9" style="632"/>
    <col min="14593" max="14593" width="7.77734375" style="632" customWidth="1"/>
    <col min="14594" max="14594" width="3.44140625" style="632" customWidth="1"/>
    <col min="14595" max="14596" width="4.21875" style="632" bestFit="1" customWidth="1"/>
    <col min="14597" max="14597" width="1.6640625" style="632" customWidth="1"/>
    <col min="14598" max="14599" width="4.21875" style="632" bestFit="1" customWidth="1"/>
    <col min="14600" max="14600" width="1.6640625" style="632" customWidth="1"/>
    <col min="14601" max="14602" width="4.21875" style="632" bestFit="1" customWidth="1"/>
    <col min="14603" max="14603" width="1.6640625" style="632" customWidth="1"/>
    <col min="14604" max="14605" width="3.44140625" style="632" bestFit="1" customWidth="1"/>
    <col min="14606" max="14606" width="1.6640625" style="632" customWidth="1"/>
    <col min="14607" max="14608" width="3.44140625" style="632" bestFit="1" customWidth="1"/>
    <col min="14609" max="14609" width="1.6640625" style="632" customWidth="1"/>
    <col min="14610" max="14611" width="3.44140625" style="632" bestFit="1" customWidth="1"/>
    <col min="14612" max="14612" width="1.6640625" style="632" customWidth="1"/>
    <col min="14613" max="14614" width="3.44140625" style="632" bestFit="1" customWidth="1"/>
    <col min="14615" max="14615" width="1.6640625" style="632" customWidth="1"/>
    <col min="14616" max="14617" width="3.44140625" style="632" bestFit="1" customWidth="1"/>
    <col min="14618" max="14618" width="1.6640625" style="632" customWidth="1"/>
    <col min="14619" max="14620" width="3.44140625" style="632" bestFit="1" customWidth="1"/>
    <col min="14621" max="14621" width="3.77734375" style="632" customWidth="1"/>
    <col min="14622" max="14622" width="0.44140625" style="632" customWidth="1"/>
    <col min="14623" max="14626" width="1.109375" style="632" customWidth="1"/>
    <col min="14627" max="14627" width="1.33203125" style="632" customWidth="1"/>
    <col min="14628" max="14628" width="1.21875" style="632" customWidth="1"/>
    <col min="14629" max="14629" width="1" style="632" customWidth="1"/>
    <col min="14630" max="14630" width="1.109375" style="632" customWidth="1"/>
    <col min="14631" max="14848" width="9" style="632"/>
    <col min="14849" max="14849" width="7.77734375" style="632" customWidth="1"/>
    <col min="14850" max="14850" width="3.44140625" style="632" customWidth="1"/>
    <col min="14851" max="14852" width="4.21875" style="632" bestFit="1" customWidth="1"/>
    <col min="14853" max="14853" width="1.6640625" style="632" customWidth="1"/>
    <col min="14854" max="14855" width="4.21875" style="632" bestFit="1" customWidth="1"/>
    <col min="14856" max="14856" width="1.6640625" style="632" customWidth="1"/>
    <col min="14857" max="14858" width="4.21875" style="632" bestFit="1" customWidth="1"/>
    <col min="14859" max="14859" width="1.6640625" style="632" customWidth="1"/>
    <col min="14860" max="14861" width="3.44140625" style="632" bestFit="1" customWidth="1"/>
    <col min="14862" max="14862" width="1.6640625" style="632" customWidth="1"/>
    <col min="14863" max="14864" width="3.44140625" style="632" bestFit="1" customWidth="1"/>
    <col min="14865" max="14865" width="1.6640625" style="632" customWidth="1"/>
    <col min="14866" max="14867" width="3.44140625" style="632" bestFit="1" customWidth="1"/>
    <col min="14868" max="14868" width="1.6640625" style="632" customWidth="1"/>
    <col min="14869" max="14870" width="3.44140625" style="632" bestFit="1" customWidth="1"/>
    <col min="14871" max="14871" width="1.6640625" style="632" customWidth="1"/>
    <col min="14872" max="14873" width="3.44140625" style="632" bestFit="1" customWidth="1"/>
    <col min="14874" max="14874" width="1.6640625" style="632" customWidth="1"/>
    <col min="14875" max="14876" width="3.44140625" style="632" bestFit="1" customWidth="1"/>
    <col min="14877" max="14877" width="3.77734375" style="632" customWidth="1"/>
    <col min="14878" max="14878" width="0.44140625" style="632" customWidth="1"/>
    <col min="14879" max="14882" width="1.109375" style="632" customWidth="1"/>
    <col min="14883" max="14883" width="1.33203125" style="632" customWidth="1"/>
    <col min="14884" max="14884" width="1.21875" style="632" customWidth="1"/>
    <col min="14885" max="14885" width="1" style="632" customWidth="1"/>
    <col min="14886" max="14886" width="1.109375" style="632" customWidth="1"/>
    <col min="14887" max="15104" width="9" style="632"/>
    <col min="15105" max="15105" width="7.77734375" style="632" customWidth="1"/>
    <col min="15106" max="15106" width="3.44140625" style="632" customWidth="1"/>
    <col min="15107" max="15108" width="4.21875" style="632" bestFit="1" customWidth="1"/>
    <col min="15109" max="15109" width="1.6640625" style="632" customWidth="1"/>
    <col min="15110" max="15111" width="4.21875" style="632" bestFit="1" customWidth="1"/>
    <col min="15112" max="15112" width="1.6640625" style="632" customWidth="1"/>
    <col min="15113" max="15114" width="4.21875" style="632" bestFit="1" customWidth="1"/>
    <col min="15115" max="15115" width="1.6640625" style="632" customWidth="1"/>
    <col min="15116" max="15117" width="3.44140625" style="632" bestFit="1" customWidth="1"/>
    <col min="15118" max="15118" width="1.6640625" style="632" customWidth="1"/>
    <col min="15119" max="15120" width="3.44140625" style="632" bestFit="1" customWidth="1"/>
    <col min="15121" max="15121" width="1.6640625" style="632" customWidth="1"/>
    <col min="15122" max="15123" width="3.44140625" style="632" bestFit="1" customWidth="1"/>
    <col min="15124" max="15124" width="1.6640625" style="632" customWidth="1"/>
    <col min="15125" max="15126" width="3.44140625" style="632" bestFit="1" customWidth="1"/>
    <col min="15127" max="15127" width="1.6640625" style="632" customWidth="1"/>
    <col min="15128" max="15129" width="3.44140625" style="632" bestFit="1" customWidth="1"/>
    <col min="15130" max="15130" width="1.6640625" style="632" customWidth="1"/>
    <col min="15131" max="15132" width="3.44140625" style="632" bestFit="1" customWidth="1"/>
    <col min="15133" max="15133" width="3.77734375" style="632" customWidth="1"/>
    <col min="15134" max="15134" width="0.44140625" style="632" customWidth="1"/>
    <col min="15135" max="15138" width="1.109375" style="632" customWidth="1"/>
    <col min="15139" max="15139" width="1.33203125" style="632" customWidth="1"/>
    <col min="15140" max="15140" width="1.21875" style="632" customWidth="1"/>
    <col min="15141" max="15141" width="1" style="632" customWidth="1"/>
    <col min="15142" max="15142" width="1.109375" style="632" customWidth="1"/>
    <col min="15143" max="15360" width="9" style="632"/>
    <col min="15361" max="15361" width="7.77734375" style="632" customWidth="1"/>
    <col min="15362" max="15362" width="3.44140625" style="632" customWidth="1"/>
    <col min="15363" max="15364" width="4.21875" style="632" bestFit="1" customWidth="1"/>
    <col min="15365" max="15365" width="1.6640625" style="632" customWidth="1"/>
    <col min="15366" max="15367" width="4.21875" style="632" bestFit="1" customWidth="1"/>
    <col min="15368" max="15368" width="1.6640625" style="632" customWidth="1"/>
    <col min="15369" max="15370" width="4.21875" style="632" bestFit="1" customWidth="1"/>
    <col min="15371" max="15371" width="1.6640625" style="632" customWidth="1"/>
    <col min="15372" max="15373" width="3.44140625" style="632" bestFit="1" customWidth="1"/>
    <col min="15374" max="15374" width="1.6640625" style="632" customWidth="1"/>
    <col min="15375" max="15376" width="3.44140625" style="632" bestFit="1" customWidth="1"/>
    <col min="15377" max="15377" width="1.6640625" style="632" customWidth="1"/>
    <col min="15378" max="15379" width="3.44140625" style="632" bestFit="1" customWidth="1"/>
    <col min="15380" max="15380" width="1.6640625" style="632" customWidth="1"/>
    <col min="15381" max="15382" width="3.44140625" style="632" bestFit="1" customWidth="1"/>
    <col min="15383" max="15383" width="1.6640625" style="632" customWidth="1"/>
    <col min="15384" max="15385" width="3.44140625" style="632" bestFit="1" customWidth="1"/>
    <col min="15386" max="15386" width="1.6640625" style="632" customWidth="1"/>
    <col min="15387" max="15388" width="3.44140625" style="632" bestFit="1" customWidth="1"/>
    <col min="15389" max="15389" width="3.77734375" style="632" customWidth="1"/>
    <col min="15390" max="15390" width="0.44140625" style="632" customWidth="1"/>
    <col min="15391" max="15394" width="1.109375" style="632" customWidth="1"/>
    <col min="15395" max="15395" width="1.33203125" style="632" customWidth="1"/>
    <col min="15396" max="15396" width="1.21875" style="632" customWidth="1"/>
    <col min="15397" max="15397" width="1" style="632" customWidth="1"/>
    <col min="15398" max="15398" width="1.109375" style="632" customWidth="1"/>
    <col min="15399" max="15616" width="9" style="632"/>
    <col min="15617" max="15617" width="7.77734375" style="632" customWidth="1"/>
    <col min="15618" max="15618" width="3.44140625" style="632" customWidth="1"/>
    <col min="15619" max="15620" width="4.21875" style="632" bestFit="1" customWidth="1"/>
    <col min="15621" max="15621" width="1.6640625" style="632" customWidth="1"/>
    <col min="15622" max="15623" width="4.21875" style="632" bestFit="1" customWidth="1"/>
    <col min="15624" max="15624" width="1.6640625" style="632" customWidth="1"/>
    <col min="15625" max="15626" width="4.21875" style="632" bestFit="1" customWidth="1"/>
    <col min="15627" max="15627" width="1.6640625" style="632" customWidth="1"/>
    <col min="15628" max="15629" width="3.44140625" style="632" bestFit="1" customWidth="1"/>
    <col min="15630" max="15630" width="1.6640625" style="632" customWidth="1"/>
    <col min="15631" max="15632" width="3.44140625" style="632" bestFit="1" customWidth="1"/>
    <col min="15633" max="15633" width="1.6640625" style="632" customWidth="1"/>
    <col min="15634" max="15635" width="3.44140625" style="632" bestFit="1" customWidth="1"/>
    <col min="15636" max="15636" width="1.6640625" style="632" customWidth="1"/>
    <col min="15637" max="15638" width="3.44140625" style="632" bestFit="1" customWidth="1"/>
    <col min="15639" max="15639" width="1.6640625" style="632" customWidth="1"/>
    <col min="15640" max="15641" width="3.44140625" style="632" bestFit="1" customWidth="1"/>
    <col min="15642" max="15642" width="1.6640625" style="632" customWidth="1"/>
    <col min="15643" max="15644" width="3.44140625" style="632" bestFit="1" customWidth="1"/>
    <col min="15645" max="15645" width="3.77734375" style="632" customWidth="1"/>
    <col min="15646" max="15646" width="0.44140625" style="632" customWidth="1"/>
    <col min="15647" max="15650" width="1.109375" style="632" customWidth="1"/>
    <col min="15651" max="15651" width="1.33203125" style="632" customWidth="1"/>
    <col min="15652" max="15652" width="1.21875" style="632" customWidth="1"/>
    <col min="15653" max="15653" width="1" style="632" customWidth="1"/>
    <col min="15654" max="15654" width="1.109375" style="632" customWidth="1"/>
    <col min="15655" max="15872" width="9" style="632"/>
    <col min="15873" max="15873" width="7.77734375" style="632" customWidth="1"/>
    <col min="15874" max="15874" width="3.44140625" style="632" customWidth="1"/>
    <col min="15875" max="15876" width="4.21875" style="632" bestFit="1" customWidth="1"/>
    <col min="15877" max="15877" width="1.6640625" style="632" customWidth="1"/>
    <col min="15878" max="15879" width="4.21875" style="632" bestFit="1" customWidth="1"/>
    <col min="15880" max="15880" width="1.6640625" style="632" customWidth="1"/>
    <col min="15881" max="15882" width="4.21875" style="632" bestFit="1" customWidth="1"/>
    <col min="15883" max="15883" width="1.6640625" style="632" customWidth="1"/>
    <col min="15884" max="15885" width="3.44140625" style="632" bestFit="1" customWidth="1"/>
    <col min="15886" max="15886" width="1.6640625" style="632" customWidth="1"/>
    <col min="15887" max="15888" width="3.44140625" style="632" bestFit="1" customWidth="1"/>
    <col min="15889" max="15889" width="1.6640625" style="632" customWidth="1"/>
    <col min="15890" max="15891" width="3.44140625" style="632" bestFit="1" customWidth="1"/>
    <col min="15892" max="15892" width="1.6640625" style="632" customWidth="1"/>
    <col min="15893" max="15894" width="3.44140625" style="632" bestFit="1" customWidth="1"/>
    <col min="15895" max="15895" width="1.6640625" style="632" customWidth="1"/>
    <col min="15896" max="15897" width="3.44140625" style="632" bestFit="1" customWidth="1"/>
    <col min="15898" max="15898" width="1.6640625" style="632" customWidth="1"/>
    <col min="15899" max="15900" width="3.44140625" style="632" bestFit="1" customWidth="1"/>
    <col min="15901" max="15901" width="3.77734375" style="632" customWidth="1"/>
    <col min="15902" max="15902" width="0.44140625" style="632" customWidth="1"/>
    <col min="15903" max="15906" width="1.109375" style="632" customWidth="1"/>
    <col min="15907" max="15907" width="1.33203125" style="632" customWidth="1"/>
    <col min="15908" max="15908" width="1.21875" style="632" customWidth="1"/>
    <col min="15909" max="15909" width="1" style="632" customWidth="1"/>
    <col min="15910" max="15910" width="1.109375" style="632" customWidth="1"/>
    <col min="15911" max="16128" width="9" style="632"/>
    <col min="16129" max="16129" width="7.77734375" style="632" customWidth="1"/>
    <col min="16130" max="16130" width="3.44140625" style="632" customWidth="1"/>
    <col min="16131" max="16132" width="4.21875" style="632" bestFit="1" customWidth="1"/>
    <col min="16133" max="16133" width="1.6640625" style="632" customWidth="1"/>
    <col min="16134" max="16135" width="4.21875" style="632" bestFit="1" customWidth="1"/>
    <col min="16136" max="16136" width="1.6640625" style="632" customWidth="1"/>
    <col min="16137" max="16138" width="4.21875" style="632" bestFit="1" customWidth="1"/>
    <col min="16139" max="16139" width="1.6640625" style="632" customWidth="1"/>
    <col min="16140" max="16141" width="3.44140625" style="632" bestFit="1" customWidth="1"/>
    <col min="16142" max="16142" width="1.6640625" style="632" customWidth="1"/>
    <col min="16143" max="16144" width="3.44140625" style="632" bestFit="1" customWidth="1"/>
    <col min="16145" max="16145" width="1.6640625" style="632" customWidth="1"/>
    <col min="16146" max="16147" width="3.44140625" style="632" bestFit="1" customWidth="1"/>
    <col min="16148" max="16148" width="1.6640625" style="632" customWidth="1"/>
    <col min="16149" max="16150" width="3.44140625" style="632" bestFit="1" customWidth="1"/>
    <col min="16151" max="16151" width="1.6640625" style="632" customWidth="1"/>
    <col min="16152" max="16153" width="3.44140625" style="632" bestFit="1" customWidth="1"/>
    <col min="16154" max="16154" width="1.6640625" style="632" customWidth="1"/>
    <col min="16155" max="16156" width="3.44140625" style="632" bestFit="1" customWidth="1"/>
    <col min="16157" max="16157" width="3.77734375" style="632" customWidth="1"/>
    <col min="16158" max="16158" width="0.44140625" style="632" customWidth="1"/>
    <col min="16159" max="16162" width="1.109375" style="632" customWidth="1"/>
    <col min="16163" max="16163" width="1.33203125" style="632" customWidth="1"/>
    <col min="16164" max="16164" width="1.21875" style="632" customWidth="1"/>
    <col min="16165" max="16165" width="1" style="632" customWidth="1"/>
    <col min="16166" max="16166" width="1.109375" style="632" customWidth="1"/>
    <col min="16167" max="16384" width="9" style="632"/>
  </cols>
  <sheetData>
    <row r="1" spans="1:29" ht="12" customHeight="1" thickBot="1" x14ac:dyDescent="0.25">
      <c r="Z1" s="2330" t="str">
        <f>'学校入力シート（要入力）'!$I$41&amp;"年度版"</f>
        <v>2023年度版</v>
      </c>
      <c r="AA1" s="2331"/>
      <c r="AB1" s="2331"/>
      <c r="AC1" s="2331"/>
    </row>
    <row r="2" spans="1:29" ht="12" customHeight="1" x14ac:dyDescent="0.2">
      <c r="A2" s="639" t="s">
        <v>647</v>
      </c>
      <c r="Z2" s="2332" t="s">
        <v>646</v>
      </c>
      <c r="AA2" s="2333"/>
      <c r="AB2" s="2333"/>
      <c r="AC2" s="2334"/>
    </row>
    <row r="3" spans="1:29" ht="7.5" customHeight="1" thickBot="1" x14ac:dyDescent="0.25">
      <c r="A3" s="639"/>
      <c r="Z3" s="2335"/>
      <c r="AA3" s="2336"/>
      <c r="AB3" s="2336"/>
      <c r="AC3" s="2337"/>
    </row>
    <row r="4" spans="1:29" x14ac:dyDescent="0.2">
      <c r="A4" s="632" t="s">
        <v>1089</v>
      </c>
    </row>
    <row r="5" spans="1:29" x14ac:dyDescent="0.2">
      <c r="A5" s="2324"/>
      <c r="B5" s="2313">
        <v>2</v>
      </c>
      <c r="C5" s="2314"/>
      <c r="D5" s="2314"/>
      <c r="E5" s="2314"/>
      <c r="F5" s="2314"/>
      <c r="G5" s="2314">
        <v>4</v>
      </c>
      <c r="H5" s="2314"/>
      <c r="I5" s="2314"/>
      <c r="J5" s="2314"/>
      <c r="K5" s="2314"/>
      <c r="L5" s="2314"/>
      <c r="M5" s="2314">
        <v>6</v>
      </c>
      <c r="N5" s="2314"/>
      <c r="O5" s="2314"/>
      <c r="P5" s="2314"/>
      <c r="Q5" s="2314"/>
      <c r="R5" s="2314"/>
      <c r="S5" s="2314">
        <v>8</v>
      </c>
      <c r="T5" s="2314"/>
      <c r="U5" s="2314"/>
      <c r="V5" s="2314"/>
      <c r="W5" s="2314"/>
      <c r="X5" s="2314"/>
      <c r="Y5" s="2314">
        <v>10</v>
      </c>
      <c r="Z5" s="2314"/>
      <c r="AA5" s="2314"/>
      <c r="AB5" s="2314"/>
      <c r="AC5" s="2314"/>
    </row>
    <row r="6" spans="1:29" x14ac:dyDescent="0.2">
      <c r="A6" s="2325"/>
      <c r="B6" s="2315">
        <v>1</v>
      </c>
      <c r="C6" s="2316"/>
      <c r="D6" s="2317">
        <v>2</v>
      </c>
      <c r="E6" s="2316"/>
      <c r="F6" s="2318"/>
      <c r="G6" s="2319">
        <v>3</v>
      </c>
      <c r="H6" s="2316"/>
      <c r="I6" s="2316"/>
      <c r="J6" s="2317">
        <v>4</v>
      </c>
      <c r="K6" s="2316"/>
      <c r="L6" s="2320"/>
      <c r="M6" s="2315">
        <v>5</v>
      </c>
      <c r="N6" s="2316"/>
      <c r="O6" s="2316"/>
      <c r="P6" s="2317">
        <v>6</v>
      </c>
      <c r="Q6" s="2316"/>
      <c r="R6" s="2318"/>
      <c r="S6" s="2319">
        <v>7</v>
      </c>
      <c r="T6" s="2316"/>
      <c r="U6" s="2316"/>
      <c r="V6" s="2317">
        <v>8</v>
      </c>
      <c r="W6" s="2316"/>
      <c r="X6" s="2320"/>
      <c r="Y6" s="2315">
        <v>9</v>
      </c>
      <c r="Z6" s="2316"/>
      <c r="AA6" s="2316"/>
      <c r="AB6" s="2317">
        <v>10</v>
      </c>
      <c r="AC6" s="2320"/>
    </row>
    <row r="7" spans="1:29" ht="12.75" customHeight="1" x14ac:dyDescent="0.2">
      <c r="A7" s="671" t="s">
        <v>624</v>
      </c>
      <c r="B7" s="2327" t="s">
        <v>1200</v>
      </c>
      <c r="C7" s="2327"/>
      <c r="D7" s="2327"/>
      <c r="E7" s="2327"/>
      <c r="F7" s="2327"/>
      <c r="G7" s="2327" t="s">
        <v>690</v>
      </c>
      <c r="H7" s="2327"/>
      <c r="I7" s="2327"/>
      <c r="J7" s="2327"/>
      <c r="K7" s="2327"/>
      <c r="L7" s="2327"/>
      <c r="M7" s="2327" t="s">
        <v>1201</v>
      </c>
      <c r="N7" s="2327"/>
      <c r="O7" s="2327"/>
      <c r="P7" s="2327"/>
      <c r="Q7" s="2327"/>
      <c r="R7" s="2327"/>
      <c r="S7" s="2327" t="s">
        <v>1202</v>
      </c>
      <c r="T7" s="2327"/>
      <c r="U7" s="2327"/>
      <c r="V7" s="2327"/>
      <c r="W7" s="2327"/>
      <c r="X7" s="2327"/>
      <c r="Y7" s="2327" t="s">
        <v>1203</v>
      </c>
      <c r="Z7" s="2327"/>
      <c r="AA7" s="2327"/>
      <c r="AB7" s="2327"/>
      <c r="AC7" s="2327"/>
    </row>
    <row r="8" spans="1:29" ht="12.75" customHeight="1" x14ac:dyDescent="0.2">
      <c r="A8" s="1063" t="s">
        <v>626</v>
      </c>
      <c r="B8" s="1064" t="s">
        <v>625</v>
      </c>
      <c r="C8" s="1065">
        <v>-0.13500000000000001</v>
      </c>
      <c r="D8" s="1066">
        <v>-0.13400000000000001</v>
      </c>
      <c r="E8" s="1067" t="s">
        <v>625</v>
      </c>
      <c r="F8" s="1065">
        <v>-0.08</v>
      </c>
      <c r="G8" s="1066">
        <v>-7.9000000000000001E-2</v>
      </c>
      <c r="H8" s="1067" t="s">
        <v>625</v>
      </c>
      <c r="I8" s="1065">
        <v>-3.4000000000000002E-2</v>
      </c>
      <c r="J8" s="1066">
        <v>-3.3000000000000002E-2</v>
      </c>
      <c r="K8" s="1067" t="s">
        <v>625</v>
      </c>
      <c r="L8" s="1065">
        <v>1E-3</v>
      </c>
      <c r="M8" s="1066">
        <v>2E-3</v>
      </c>
      <c r="N8" s="1067" t="s">
        <v>625</v>
      </c>
      <c r="O8" s="1065">
        <v>1.9E-2</v>
      </c>
      <c r="P8" s="1066">
        <v>0.02</v>
      </c>
      <c r="Q8" s="1067" t="s">
        <v>625</v>
      </c>
      <c r="R8" s="1065">
        <v>3.7999999999999999E-2</v>
      </c>
      <c r="S8" s="1066">
        <v>3.9E-2</v>
      </c>
      <c r="T8" s="1067" t="s">
        <v>625</v>
      </c>
      <c r="U8" s="1065">
        <v>5.5E-2</v>
      </c>
      <c r="V8" s="1066">
        <v>5.6000000000000001E-2</v>
      </c>
      <c r="W8" s="1068" t="s">
        <v>625</v>
      </c>
      <c r="X8" s="1065">
        <v>8.4000000000000005E-2</v>
      </c>
      <c r="Y8" s="1066">
        <v>8.5000000000000006E-2</v>
      </c>
      <c r="Z8" s="1067" t="s">
        <v>625</v>
      </c>
      <c r="AA8" s="1065">
        <v>0.123</v>
      </c>
      <c r="AB8" s="1066">
        <v>0.124</v>
      </c>
      <c r="AC8" s="1069" t="s">
        <v>625</v>
      </c>
    </row>
    <row r="9" spans="1:29" ht="12.75" customHeight="1" x14ac:dyDescent="0.2">
      <c r="A9" s="1070" t="s">
        <v>1204</v>
      </c>
      <c r="B9" s="2328" t="s">
        <v>1205</v>
      </c>
      <c r="C9" s="2328"/>
      <c r="D9" s="2328"/>
      <c r="E9" s="2328"/>
      <c r="F9" s="2328"/>
      <c r="G9" s="2328" t="s">
        <v>1206</v>
      </c>
      <c r="H9" s="2328"/>
      <c r="I9" s="2328"/>
      <c r="J9" s="2328"/>
      <c r="K9" s="2328"/>
      <c r="L9" s="2328"/>
      <c r="M9" s="2328" t="s">
        <v>1172</v>
      </c>
      <c r="N9" s="2328"/>
      <c r="O9" s="2328"/>
      <c r="P9" s="2328"/>
      <c r="Q9" s="2328"/>
      <c r="R9" s="2328"/>
      <c r="S9" s="2328" t="s">
        <v>693</v>
      </c>
      <c r="T9" s="2328"/>
      <c r="U9" s="2328"/>
      <c r="V9" s="2328"/>
      <c r="W9" s="2328"/>
      <c r="X9" s="2328"/>
      <c r="Y9" s="2328" t="s">
        <v>1207</v>
      </c>
      <c r="Z9" s="2328"/>
      <c r="AA9" s="2328"/>
      <c r="AB9" s="2328"/>
      <c r="AC9" s="2328"/>
    </row>
    <row r="10" spans="1:29" ht="9" customHeight="1" x14ac:dyDescent="0.2">
      <c r="A10" s="672"/>
      <c r="B10" s="673"/>
      <c r="C10" s="673"/>
      <c r="D10" s="673"/>
      <c r="E10" s="673"/>
      <c r="F10" s="673"/>
      <c r="G10" s="673"/>
      <c r="H10" s="673"/>
      <c r="I10" s="673"/>
      <c r="J10" s="673"/>
      <c r="K10" s="673"/>
      <c r="L10" s="673"/>
      <c r="M10" s="673"/>
      <c r="N10" s="673"/>
      <c r="O10" s="673"/>
      <c r="P10" s="673"/>
      <c r="Q10" s="673"/>
      <c r="R10" s="673"/>
      <c r="S10" s="673"/>
      <c r="T10" s="673"/>
      <c r="U10" s="673"/>
      <c r="V10" s="673"/>
      <c r="W10" s="672"/>
      <c r="X10" s="673"/>
      <c r="Y10" s="673"/>
      <c r="Z10" s="673"/>
      <c r="AA10" s="673"/>
      <c r="AB10" s="673"/>
      <c r="AC10" s="673"/>
    </row>
    <row r="11" spans="1:29" x14ac:dyDescent="0.2">
      <c r="A11" s="672" t="s">
        <v>1208</v>
      </c>
      <c r="B11" s="673"/>
      <c r="C11" s="673"/>
      <c r="D11" s="673"/>
      <c r="E11" s="673"/>
      <c r="F11" s="673"/>
      <c r="G11" s="673"/>
      <c r="H11" s="673"/>
      <c r="I11" s="673"/>
      <c r="J11" s="673"/>
      <c r="K11" s="673"/>
      <c r="L11" s="673"/>
      <c r="M11" s="673"/>
      <c r="N11" s="673"/>
      <c r="O11" s="673"/>
      <c r="P11" s="673"/>
      <c r="Q11" s="673"/>
      <c r="R11" s="673"/>
      <c r="S11" s="673"/>
      <c r="T11" s="673"/>
      <c r="U11" s="673"/>
      <c r="V11" s="673"/>
      <c r="W11" s="672"/>
      <c r="X11" s="673"/>
      <c r="Y11" s="673"/>
      <c r="Z11" s="673"/>
      <c r="AA11" s="673"/>
      <c r="AB11" s="673"/>
      <c r="AC11" s="673"/>
    </row>
    <row r="12" spans="1:29" x14ac:dyDescent="0.2">
      <c r="A12" s="2324"/>
      <c r="B12" s="2313">
        <v>2</v>
      </c>
      <c r="C12" s="2314"/>
      <c r="D12" s="2314"/>
      <c r="E12" s="2314"/>
      <c r="F12" s="2314"/>
      <c r="G12" s="2314">
        <v>4</v>
      </c>
      <c r="H12" s="2314"/>
      <c r="I12" s="2314"/>
      <c r="J12" s="2314"/>
      <c r="K12" s="2314"/>
      <c r="L12" s="2314"/>
      <c r="M12" s="2314">
        <v>6</v>
      </c>
      <c r="N12" s="2314"/>
      <c r="O12" s="2314"/>
      <c r="P12" s="2314"/>
      <c r="Q12" s="2314"/>
      <c r="R12" s="2314"/>
      <c r="S12" s="2314">
        <v>8</v>
      </c>
      <c r="T12" s="2314"/>
      <c r="U12" s="2314"/>
      <c r="V12" s="2314"/>
      <c r="W12" s="2314"/>
      <c r="X12" s="2314"/>
      <c r="Y12" s="2314">
        <v>10</v>
      </c>
      <c r="Z12" s="2314"/>
      <c r="AA12" s="2314"/>
      <c r="AB12" s="2314"/>
      <c r="AC12" s="2314"/>
    </row>
    <row r="13" spans="1:29" x14ac:dyDescent="0.2">
      <c r="A13" s="2325"/>
      <c r="B13" s="2315">
        <v>1</v>
      </c>
      <c r="C13" s="2316"/>
      <c r="D13" s="2317">
        <v>2</v>
      </c>
      <c r="E13" s="2316"/>
      <c r="F13" s="2318"/>
      <c r="G13" s="2319">
        <v>3</v>
      </c>
      <c r="H13" s="2316"/>
      <c r="I13" s="2316"/>
      <c r="J13" s="2317">
        <v>4</v>
      </c>
      <c r="K13" s="2316"/>
      <c r="L13" s="2320"/>
      <c r="M13" s="2315">
        <v>5</v>
      </c>
      <c r="N13" s="2316"/>
      <c r="O13" s="2316"/>
      <c r="P13" s="2317">
        <v>6</v>
      </c>
      <c r="Q13" s="2316"/>
      <c r="R13" s="2318"/>
      <c r="S13" s="2319">
        <v>7</v>
      </c>
      <c r="T13" s="2316"/>
      <c r="U13" s="2316"/>
      <c r="V13" s="2317">
        <v>8</v>
      </c>
      <c r="W13" s="2316"/>
      <c r="X13" s="2320"/>
      <c r="Y13" s="2315">
        <v>9</v>
      </c>
      <c r="Z13" s="2316"/>
      <c r="AA13" s="2316"/>
      <c r="AB13" s="2317">
        <v>10</v>
      </c>
      <c r="AC13" s="2320"/>
    </row>
    <row r="14" spans="1:29" ht="12.75" customHeight="1" x14ac:dyDescent="0.2">
      <c r="A14" s="671" t="s">
        <v>624</v>
      </c>
      <c r="B14" s="2327" t="s">
        <v>694</v>
      </c>
      <c r="C14" s="2327"/>
      <c r="D14" s="2327"/>
      <c r="E14" s="2327"/>
      <c r="F14" s="2327"/>
      <c r="G14" s="2327" t="s">
        <v>1209</v>
      </c>
      <c r="H14" s="2327"/>
      <c r="I14" s="2327"/>
      <c r="J14" s="2327"/>
      <c r="K14" s="2327"/>
      <c r="L14" s="2327"/>
      <c r="M14" s="2327" t="s">
        <v>1210</v>
      </c>
      <c r="N14" s="2327"/>
      <c r="O14" s="2327"/>
      <c r="P14" s="2327"/>
      <c r="Q14" s="2327"/>
      <c r="R14" s="2327"/>
      <c r="S14" s="2327" t="s">
        <v>1211</v>
      </c>
      <c r="T14" s="2327"/>
      <c r="U14" s="2327"/>
      <c r="V14" s="2327"/>
      <c r="W14" s="2327"/>
      <c r="X14" s="2327"/>
      <c r="Y14" s="2327" t="s">
        <v>1212</v>
      </c>
      <c r="Z14" s="2327"/>
      <c r="AA14" s="2327"/>
      <c r="AB14" s="2327"/>
      <c r="AC14" s="2327"/>
    </row>
    <row r="15" spans="1:29" ht="12.75" customHeight="1" x14ac:dyDescent="0.2">
      <c r="A15" s="1063" t="s">
        <v>626</v>
      </c>
      <c r="B15" s="1064" t="s">
        <v>625</v>
      </c>
      <c r="C15" s="1065">
        <v>0.67400000000000004</v>
      </c>
      <c r="D15" s="1066">
        <v>0.67300000000000004</v>
      </c>
      <c r="E15" s="1067" t="s">
        <v>625</v>
      </c>
      <c r="F15" s="1065">
        <v>0.622</v>
      </c>
      <c r="G15" s="1066">
        <v>0.621</v>
      </c>
      <c r="H15" s="1067" t="s">
        <v>625</v>
      </c>
      <c r="I15" s="1065">
        <v>0.58799999999999997</v>
      </c>
      <c r="J15" s="1066">
        <v>0.58699999999999997</v>
      </c>
      <c r="K15" s="1067" t="s">
        <v>625</v>
      </c>
      <c r="L15" s="1065">
        <v>0.56200000000000006</v>
      </c>
      <c r="M15" s="1066">
        <v>0.56100000000000005</v>
      </c>
      <c r="N15" s="1067" t="s">
        <v>625</v>
      </c>
      <c r="O15" s="1065">
        <v>0.53800000000000003</v>
      </c>
      <c r="P15" s="1066">
        <v>0.53700000000000003</v>
      </c>
      <c r="Q15" s="1067" t="s">
        <v>625</v>
      </c>
      <c r="R15" s="1065">
        <v>0.50800000000000001</v>
      </c>
      <c r="S15" s="1066">
        <v>0.50700000000000001</v>
      </c>
      <c r="T15" s="1067" t="s">
        <v>625</v>
      </c>
      <c r="U15" s="1065">
        <v>0.48</v>
      </c>
      <c r="V15" s="1066">
        <v>0.47899999999999998</v>
      </c>
      <c r="W15" s="1068" t="s">
        <v>625</v>
      </c>
      <c r="X15" s="1065">
        <v>0.45400000000000001</v>
      </c>
      <c r="Y15" s="1066">
        <v>0.45300000000000001</v>
      </c>
      <c r="Z15" s="1067" t="s">
        <v>625</v>
      </c>
      <c r="AA15" s="1065">
        <v>0.40500000000000003</v>
      </c>
      <c r="AB15" s="1066">
        <v>0.40400000000000003</v>
      </c>
      <c r="AC15" s="1069" t="s">
        <v>625</v>
      </c>
    </row>
    <row r="16" spans="1:29" ht="12.75" customHeight="1" x14ac:dyDescent="0.2">
      <c r="A16" s="1070" t="s">
        <v>1185</v>
      </c>
      <c r="B16" s="2328" t="s">
        <v>1186</v>
      </c>
      <c r="C16" s="2328"/>
      <c r="D16" s="2328"/>
      <c r="E16" s="2328"/>
      <c r="F16" s="2328"/>
      <c r="G16" s="2328" t="s">
        <v>1213</v>
      </c>
      <c r="H16" s="2328"/>
      <c r="I16" s="2328"/>
      <c r="J16" s="2328"/>
      <c r="K16" s="2328"/>
      <c r="L16" s="2328"/>
      <c r="M16" s="2328" t="s">
        <v>1214</v>
      </c>
      <c r="N16" s="2328"/>
      <c r="O16" s="2328"/>
      <c r="P16" s="2328"/>
      <c r="Q16" s="2328"/>
      <c r="R16" s="2328"/>
      <c r="S16" s="2328" t="s">
        <v>1215</v>
      </c>
      <c r="T16" s="2328"/>
      <c r="U16" s="2328"/>
      <c r="V16" s="2328"/>
      <c r="W16" s="2328"/>
      <c r="X16" s="2328"/>
      <c r="Y16" s="2328" t="s">
        <v>1205</v>
      </c>
      <c r="Z16" s="2328"/>
      <c r="AA16" s="2328"/>
      <c r="AB16" s="2328"/>
      <c r="AC16" s="2328"/>
    </row>
    <row r="17" spans="1:29" ht="9" customHeight="1" x14ac:dyDescent="0.2">
      <c r="A17" s="672"/>
      <c r="B17" s="673"/>
      <c r="C17" s="673"/>
      <c r="D17" s="673"/>
      <c r="E17" s="673"/>
      <c r="F17" s="673"/>
      <c r="G17" s="673"/>
      <c r="H17" s="673"/>
      <c r="I17" s="673"/>
      <c r="J17" s="673"/>
      <c r="K17" s="673"/>
      <c r="L17" s="673"/>
      <c r="M17" s="673"/>
      <c r="N17" s="673"/>
      <c r="O17" s="673"/>
      <c r="P17" s="673"/>
      <c r="Q17" s="673"/>
      <c r="R17" s="673"/>
      <c r="S17" s="673"/>
      <c r="T17" s="673"/>
      <c r="U17" s="673"/>
      <c r="V17" s="673"/>
      <c r="W17" s="672"/>
      <c r="X17" s="673"/>
      <c r="Y17" s="673"/>
      <c r="Z17" s="673"/>
      <c r="AA17" s="673"/>
      <c r="AB17" s="673"/>
      <c r="AC17" s="673"/>
    </row>
    <row r="18" spans="1:29" x14ac:dyDescent="0.2">
      <c r="A18" s="672" t="s">
        <v>645</v>
      </c>
      <c r="B18" s="673"/>
      <c r="C18" s="673"/>
      <c r="D18" s="673"/>
      <c r="E18" s="673"/>
      <c r="F18" s="673"/>
      <c r="G18" s="673"/>
      <c r="H18" s="673"/>
      <c r="I18" s="673"/>
      <c r="J18" s="673"/>
      <c r="K18" s="673"/>
      <c r="L18" s="673"/>
      <c r="M18" s="673"/>
      <c r="N18" s="673"/>
      <c r="O18" s="673"/>
      <c r="P18" s="673"/>
      <c r="Q18" s="673"/>
      <c r="R18" s="673"/>
      <c r="S18" s="673"/>
      <c r="T18" s="673"/>
      <c r="U18" s="673"/>
      <c r="V18" s="673"/>
      <c r="W18" s="672"/>
      <c r="X18" s="673"/>
      <c r="Y18" s="673"/>
      <c r="Z18" s="673"/>
      <c r="AA18" s="673"/>
      <c r="AB18" s="673"/>
      <c r="AC18" s="673"/>
    </row>
    <row r="19" spans="1:29" x14ac:dyDescent="0.2">
      <c r="A19" s="2324"/>
      <c r="B19" s="2313">
        <v>2</v>
      </c>
      <c r="C19" s="2314"/>
      <c r="D19" s="2314"/>
      <c r="E19" s="2314"/>
      <c r="F19" s="2314"/>
      <c r="G19" s="2314">
        <v>4</v>
      </c>
      <c r="H19" s="2314"/>
      <c r="I19" s="2314"/>
      <c r="J19" s="2314"/>
      <c r="K19" s="2314"/>
      <c r="L19" s="2314"/>
      <c r="M19" s="2314">
        <v>6</v>
      </c>
      <c r="N19" s="2314"/>
      <c r="O19" s="2314"/>
      <c r="P19" s="2314"/>
      <c r="Q19" s="2314"/>
      <c r="R19" s="2314"/>
      <c r="S19" s="2314">
        <v>8</v>
      </c>
      <c r="T19" s="2314"/>
      <c r="U19" s="2314"/>
      <c r="V19" s="2314"/>
      <c r="W19" s="2314"/>
      <c r="X19" s="2314"/>
      <c r="Y19" s="2314">
        <v>10</v>
      </c>
      <c r="Z19" s="2314"/>
      <c r="AA19" s="2314"/>
      <c r="AB19" s="2314"/>
      <c r="AC19" s="2314"/>
    </row>
    <row r="20" spans="1:29" x14ac:dyDescent="0.2">
      <c r="A20" s="2325"/>
      <c r="B20" s="2315">
        <v>1</v>
      </c>
      <c r="C20" s="2316"/>
      <c r="D20" s="2317">
        <v>2</v>
      </c>
      <c r="E20" s="2316"/>
      <c r="F20" s="2318"/>
      <c r="G20" s="2319">
        <v>3</v>
      </c>
      <c r="H20" s="2316"/>
      <c r="I20" s="2316"/>
      <c r="J20" s="2317">
        <v>4</v>
      </c>
      <c r="K20" s="2316"/>
      <c r="L20" s="2320"/>
      <c r="M20" s="2315">
        <v>5</v>
      </c>
      <c r="N20" s="2316"/>
      <c r="O20" s="2316"/>
      <c r="P20" s="2317">
        <v>6</v>
      </c>
      <c r="Q20" s="2316"/>
      <c r="R20" s="2318"/>
      <c r="S20" s="2319">
        <v>7</v>
      </c>
      <c r="T20" s="2316"/>
      <c r="U20" s="2316"/>
      <c r="V20" s="2317">
        <v>8</v>
      </c>
      <c r="W20" s="2316"/>
      <c r="X20" s="2320"/>
      <c r="Y20" s="2315">
        <v>9</v>
      </c>
      <c r="Z20" s="2316"/>
      <c r="AA20" s="2316"/>
      <c r="AB20" s="2317">
        <v>10</v>
      </c>
      <c r="AC20" s="2320"/>
    </row>
    <row r="21" spans="1:29" ht="12.75" customHeight="1" x14ac:dyDescent="0.2">
      <c r="A21" s="671" t="s">
        <v>624</v>
      </c>
      <c r="B21" s="2327" t="s">
        <v>1216</v>
      </c>
      <c r="C21" s="2327"/>
      <c r="D21" s="2327"/>
      <c r="E21" s="2327"/>
      <c r="F21" s="2327"/>
      <c r="G21" s="2327" t="s">
        <v>1217</v>
      </c>
      <c r="H21" s="2327"/>
      <c r="I21" s="2327"/>
      <c r="J21" s="2327"/>
      <c r="K21" s="2327"/>
      <c r="L21" s="2327"/>
      <c r="M21" s="2329" t="s">
        <v>634</v>
      </c>
      <c r="N21" s="2329"/>
      <c r="O21" s="2329"/>
      <c r="P21" s="2329"/>
      <c r="Q21" s="2329"/>
      <c r="R21" s="2329"/>
      <c r="S21" s="2327" t="s">
        <v>1218</v>
      </c>
      <c r="T21" s="2327"/>
      <c r="U21" s="2327"/>
      <c r="V21" s="2327"/>
      <c r="W21" s="2327"/>
      <c r="X21" s="2327"/>
      <c r="Y21" s="2327" t="s">
        <v>1195</v>
      </c>
      <c r="Z21" s="2327"/>
      <c r="AA21" s="2327"/>
      <c r="AB21" s="2327"/>
      <c r="AC21" s="2327"/>
    </row>
    <row r="22" spans="1:29" ht="12.75" customHeight="1" x14ac:dyDescent="0.2">
      <c r="A22" s="1063" t="s">
        <v>626</v>
      </c>
      <c r="B22" s="1064" t="s">
        <v>625</v>
      </c>
      <c r="C22" s="1065">
        <v>1.24</v>
      </c>
      <c r="D22" s="1066">
        <v>1.2390000000000001</v>
      </c>
      <c r="E22" s="1067" t="s">
        <v>625</v>
      </c>
      <c r="F22" s="1065">
        <v>0.99399999999999999</v>
      </c>
      <c r="G22" s="1066">
        <v>0.99299999999999999</v>
      </c>
      <c r="H22" s="1067" t="s">
        <v>625</v>
      </c>
      <c r="I22" s="1065">
        <v>0.90700000000000003</v>
      </c>
      <c r="J22" s="1066">
        <v>0.90600000000000003</v>
      </c>
      <c r="K22" s="1067" t="s">
        <v>625</v>
      </c>
      <c r="L22" s="1065">
        <v>0.83299999999999996</v>
      </c>
      <c r="M22" s="1066">
        <v>0.83199999999999996</v>
      </c>
      <c r="N22" s="1067" t="s">
        <v>625</v>
      </c>
      <c r="O22" s="1065">
        <v>0.76100000000000001</v>
      </c>
      <c r="P22" s="1066">
        <v>0.76</v>
      </c>
      <c r="Q22" s="1067" t="s">
        <v>625</v>
      </c>
      <c r="R22" s="1065">
        <v>0.71599999999999997</v>
      </c>
      <c r="S22" s="1066">
        <v>0.71499999999999997</v>
      </c>
      <c r="T22" s="1067" t="s">
        <v>625</v>
      </c>
      <c r="U22" s="1065">
        <v>0.65600000000000003</v>
      </c>
      <c r="V22" s="1066">
        <v>0.65500000000000003</v>
      </c>
      <c r="W22" s="1068" t="s">
        <v>625</v>
      </c>
      <c r="X22" s="1065">
        <v>0.60899999999999999</v>
      </c>
      <c r="Y22" s="1066">
        <v>0.60799999999999998</v>
      </c>
      <c r="Z22" s="1067" t="s">
        <v>625</v>
      </c>
      <c r="AA22" s="1065">
        <v>0.54700000000000004</v>
      </c>
      <c r="AB22" s="1066">
        <v>0.54600000000000004</v>
      </c>
      <c r="AC22" s="1069" t="s">
        <v>625</v>
      </c>
    </row>
    <row r="23" spans="1:29" ht="12.75" customHeight="1" x14ac:dyDescent="0.2">
      <c r="A23" s="1070" t="s">
        <v>1219</v>
      </c>
      <c r="B23" s="2328" t="s">
        <v>644</v>
      </c>
      <c r="C23" s="2328"/>
      <c r="D23" s="2328"/>
      <c r="E23" s="2328"/>
      <c r="F23" s="2328"/>
      <c r="G23" s="2328" t="s">
        <v>637</v>
      </c>
      <c r="H23" s="2328"/>
      <c r="I23" s="2328"/>
      <c r="J23" s="2328"/>
      <c r="K23" s="2328"/>
      <c r="L23" s="2328"/>
      <c r="M23" s="2328" t="s">
        <v>643</v>
      </c>
      <c r="N23" s="2328"/>
      <c r="O23" s="2328"/>
      <c r="P23" s="2328"/>
      <c r="Q23" s="2328"/>
      <c r="R23" s="2328"/>
      <c r="S23" s="2328" t="s">
        <v>642</v>
      </c>
      <c r="T23" s="2328"/>
      <c r="U23" s="2328"/>
      <c r="V23" s="2328"/>
      <c r="W23" s="2328"/>
      <c r="X23" s="2328"/>
      <c r="Y23" s="2328" t="s">
        <v>641</v>
      </c>
      <c r="Z23" s="2328"/>
      <c r="AA23" s="2328"/>
      <c r="AB23" s="2328"/>
      <c r="AC23" s="2328"/>
    </row>
    <row r="24" spans="1:29" ht="9" customHeight="1" x14ac:dyDescent="0.2">
      <c r="A24" s="672"/>
      <c r="B24" s="673"/>
      <c r="C24" s="673"/>
      <c r="D24" s="673"/>
      <c r="E24" s="673"/>
      <c r="F24" s="673"/>
      <c r="G24" s="673"/>
      <c r="H24" s="673"/>
      <c r="I24" s="673"/>
      <c r="J24" s="673"/>
      <c r="K24" s="673"/>
      <c r="L24" s="673"/>
      <c r="M24" s="673"/>
      <c r="N24" s="673"/>
      <c r="O24" s="673"/>
      <c r="P24" s="673"/>
      <c r="Q24" s="673"/>
      <c r="R24" s="673"/>
      <c r="S24" s="673"/>
      <c r="T24" s="673"/>
      <c r="U24" s="673"/>
      <c r="V24" s="673"/>
      <c r="W24" s="672"/>
      <c r="X24" s="673"/>
      <c r="Y24" s="673"/>
      <c r="Z24" s="673"/>
      <c r="AA24" s="673"/>
      <c r="AB24" s="673"/>
      <c r="AC24" s="673"/>
    </row>
    <row r="25" spans="1:29" x14ac:dyDescent="0.2">
      <c r="A25" s="672" t="s">
        <v>869</v>
      </c>
      <c r="B25" s="673"/>
      <c r="C25" s="673"/>
      <c r="D25" s="673"/>
      <c r="E25" s="673"/>
      <c r="F25" s="673"/>
      <c r="G25" s="673"/>
      <c r="H25" s="673"/>
      <c r="I25" s="673"/>
      <c r="J25" s="673"/>
      <c r="K25" s="673"/>
      <c r="L25" s="673"/>
      <c r="M25" s="673"/>
      <c r="N25" s="673"/>
      <c r="O25" s="673"/>
      <c r="P25" s="673"/>
      <c r="Q25" s="673"/>
      <c r="R25" s="673"/>
      <c r="S25" s="673"/>
      <c r="T25" s="673"/>
      <c r="U25" s="673"/>
      <c r="V25" s="673"/>
      <c r="W25" s="672"/>
      <c r="X25" s="673"/>
      <c r="Y25" s="673"/>
      <c r="Z25" s="673"/>
      <c r="AA25" s="673"/>
      <c r="AB25" s="673"/>
      <c r="AC25" s="673"/>
    </row>
    <row r="26" spans="1:29" x14ac:dyDescent="0.2">
      <c r="A26" s="2324"/>
      <c r="B26" s="2313">
        <v>2</v>
      </c>
      <c r="C26" s="2314"/>
      <c r="D26" s="2314"/>
      <c r="E26" s="2314"/>
      <c r="F26" s="2314"/>
      <c r="G26" s="2314">
        <v>4</v>
      </c>
      <c r="H26" s="2314"/>
      <c r="I26" s="2314"/>
      <c r="J26" s="2314"/>
      <c r="K26" s="2314"/>
      <c r="L26" s="2314"/>
      <c r="M26" s="2314">
        <v>6</v>
      </c>
      <c r="N26" s="2314"/>
      <c r="O26" s="2314"/>
      <c r="P26" s="2314"/>
      <c r="Q26" s="2314"/>
      <c r="R26" s="2314"/>
      <c r="S26" s="2314">
        <v>8</v>
      </c>
      <c r="T26" s="2314"/>
      <c r="U26" s="2314"/>
      <c r="V26" s="2314"/>
      <c r="W26" s="2314"/>
      <c r="X26" s="2314"/>
      <c r="Y26" s="2314">
        <v>10</v>
      </c>
      <c r="Z26" s="2314"/>
      <c r="AA26" s="2314"/>
      <c r="AB26" s="2314"/>
      <c r="AC26" s="2314"/>
    </row>
    <row r="27" spans="1:29" x14ac:dyDescent="0.2">
      <c r="A27" s="2325"/>
      <c r="B27" s="2315">
        <v>1</v>
      </c>
      <c r="C27" s="2316"/>
      <c r="D27" s="2317">
        <v>2</v>
      </c>
      <c r="E27" s="2316"/>
      <c r="F27" s="2318"/>
      <c r="G27" s="2319">
        <v>3</v>
      </c>
      <c r="H27" s="2316"/>
      <c r="I27" s="2316"/>
      <c r="J27" s="2317">
        <v>4</v>
      </c>
      <c r="K27" s="2316"/>
      <c r="L27" s="2320"/>
      <c r="M27" s="2315">
        <v>5</v>
      </c>
      <c r="N27" s="2316"/>
      <c r="O27" s="2316"/>
      <c r="P27" s="2317">
        <v>6</v>
      </c>
      <c r="Q27" s="2316"/>
      <c r="R27" s="2318"/>
      <c r="S27" s="2319">
        <v>7</v>
      </c>
      <c r="T27" s="2316"/>
      <c r="U27" s="2316"/>
      <c r="V27" s="2317">
        <v>8</v>
      </c>
      <c r="W27" s="2316"/>
      <c r="X27" s="2320"/>
      <c r="Y27" s="2315">
        <v>9</v>
      </c>
      <c r="Z27" s="2316"/>
      <c r="AA27" s="2316"/>
      <c r="AB27" s="2317">
        <v>10</v>
      </c>
      <c r="AC27" s="2320"/>
    </row>
    <row r="28" spans="1:29" ht="12.75" customHeight="1" x14ac:dyDescent="0.2">
      <c r="A28" s="671" t="s">
        <v>624</v>
      </c>
      <c r="B28" s="2327" t="s">
        <v>689</v>
      </c>
      <c r="C28" s="2327"/>
      <c r="D28" s="2327"/>
      <c r="E28" s="2327"/>
      <c r="F28" s="2327"/>
      <c r="G28" s="2327" t="s">
        <v>1220</v>
      </c>
      <c r="H28" s="2327"/>
      <c r="I28" s="2327"/>
      <c r="J28" s="2327"/>
      <c r="K28" s="2327"/>
      <c r="L28" s="2327"/>
      <c r="M28" s="2327" t="s">
        <v>1221</v>
      </c>
      <c r="N28" s="2327"/>
      <c r="O28" s="2327"/>
      <c r="P28" s="2327"/>
      <c r="Q28" s="2327"/>
      <c r="R28" s="2327"/>
      <c r="S28" s="2327" t="s">
        <v>1222</v>
      </c>
      <c r="T28" s="2327"/>
      <c r="U28" s="2327"/>
      <c r="V28" s="2327"/>
      <c r="W28" s="2327"/>
      <c r="X28" s="2327"/>
      <c r="Y28" s="2327" t="s">
        <v>1092</v>
      </c>
      <c r="Z28" s="2327"/>
      <c r="AA28" s="2327"/>
      <c r="AB28" s="2327"/>
      <c r="AC28" s="2327"/>
    </row>
    <row r="29" spans="1:29" ht="12.75" customHeight="1" x14ac:dyDescent="0.2">
      <c r="A29" s="1063" t="s">
        <v>626</v>
      </c>
      <c r="B29" s="1064" t="s">
        <v>625</v>
      </c>
      <c r="C29" s="1065">
        <v>-3.5000000000000003E-2</v>
      </c>
      <c r="D29" s="1066">
        <v>-3.4000000000000002E-2</v>
      </c>
      <c r="E29" s="1067" t="s">
        <v>625</v>
      </c>
      <c r="F29" s="1065">
        <v>0.02</v>
      </c>
      <c r="G29" s="1066">
        <v>2.1000000000000001E-2</v>
      </c>
      <c r="H29" s="1067" t="s">
        <v>625</v>
      </c>
      <c r="I29" s="1065">
        <v>5.6000000000000001E-2</v>
      </c>
      <c r="J29" s="1066">
        <v>5.7000000000000002E-2</v>
      </c>
      <c r="K29" s="1067" t="s">
        <v>625</v>
      </c>
      <c r="L29" s="1065">
        <v>8.2000000000000003E-2</v>
      </c>
      <c r="M29" s="1066">
        <v>8.3000000000000004E-2</v>
      </c>
      <c r="N29" s="1067" t="s">
        <v>625</v>
      </c>
      <c r="O29" s="1065">
        <v>0.111</v>
      </c>
      <c r="P29" s="1066">
        <v>0.112</v>
      </c>
      <c r="Q29" s="1067" t="s">
        <v>625</v>
      </c>
      <c r="R29" s="1065">
        <v>0.13200000000000001</v>
      </c>
      <c r="S29" s="1066">
        <v>0.13300000000000001</v>
      </c>
      <c r="T29" s="1067" t="s">
        <v>625</v>
      </c>
      <c r="U29" s="1065">
        <v>0.154</v>
      </c>
      <c r="V29" s="1066">
        <v>0.155</v>
      </c>
      <c r="W29" s="1068" t="s">
        <v>625</v>
      </c>
      <c r="X29" s="1065">
        <v>0.182</v>
      </c>
      <c r="Y29" s="1066">
        <v>0.183</v>
      </c>
      <c r="Z29" s="1067" t="s">
        <v>625</v>
      </c>
      <c r="AA29" s="1065">
        <v>0.22</v>
      </c>
      <c r="AB29" s="1066">
        <v>0.221</v>
      </c>
      <c r="AC29" s="1069" t="s">
        <v>625</v>
      </c>
    </row>
    <row r="30" spans="1:29" ht="12.75" customHeight="1" x14ac:dyDescent="0.2">
      <c r="A30" s="1070" t="s">
        <v>691</v>
      </c>
      <c r="B30" s="2328" t="s">
        <v>640</v>
      </c>
      <c r="C30" s="2328"/>
      <c r="D30" s="2328"/>
      <c r="E30" s="2328"/>
      <c r="F30" s="2328"/>
      <c r="G30" s="2328" t="s">
        <v>639</v>
      </c>
      <c r="H30" s="2328"/>
      <c r="I30" s="2328"/>
      <c r="J30" s="2328"/>
      <c r="K30" s="2328"/>
      <c r="L30" s="2328"/>
      <c r="M30" s="2328" t="s">
        <v>1214</v>
      </c>
      <c r="N30" s="2328"/>
      <c r="O30" s="2328"/>
      <c r="P30" s="2328"/>
      <c r="Q30" s="2328"/>
      <c r="R30" s="2328"/>
      <c r="S30" s="2328" t="s">
        <v>638</v>
      </c>
      <c r="T30" s="2328"/>
      <c r="U30" s="2328"/>
      <c r="V30" s="2328"/>
      <c r="W30" s="2328"/>
      <c r="X30" s="2328"/>
      <c r="Y30" s="2328" t="s">
        <v>637</v>
      </c>
      <c r="Z30" s="2328"/>
      <c r="AA30" s="2328"/>
      <c r="AB30" s="2328"/>
      <c r="AC30" s="2328"/>
    </row>
    <row r="31" spans="1:29" ht="9" customHeight="1" x14ac:dyDescent="0.2">
      <c r="A31" s="672"/>
      <c r="B31" s="673"/>
      <c r="C31" s="673"/>
      <c r="D31" s="673"/>
      <c r="E31" s="673"/>
      <c r="F31" s="673"/>
      <c r="G31" s="673"/>
      <c r="H31" s="673"/>
      <c r="I31" s="673"/>
      <c r="J31" s="673"/>
      <c r="K31" s="673"/>
      <c r="L31" s="673"/>
      <c r="M31" s="673"/>
      <c r="N31" s="673"/>
      <c r="O31" s="673"/>
      <c r="P31" s="673"/>
      <c r="Q31" s="673"/>
      <c r="R31" s="673"/>
      <c r="S31" s="673"/>
      <c r="T31" s="673"/>
      <c r="U31" s="673"/>
      <c r="V31" s="673"/>
      <c r="W31" s="672"/>
      <c r="X31" s="673"/>
      <c r="Y31" s="673"/>
      <c r="Z31" s="673"/>
      <c r="AA31" s="673"/>
      <c r="AB31" s="673"/>
      <c r="AC31" s="673"/>
    </row>
    <row r="32" spans="1:29" x14ac:dyDescent="0.2">
      <c r="A32" s="672" t="s">
        <v>636</v>
      </c>
      <c r="B32" s="673"/>
      <c r="C32" s="673"/>
      <c r="D32" s="673"/>
      <c r="E32" s="673"/>
      <c r="F32" s="673"/>
      <c r="G32" s="673"/>
      <c r="H32" s="673"/>
      <c r="I32" s="673"/>
      <c r="J32" s="673"/>
      <c r="K32" s="673"/>
      <c r="L32" s="673"/>
      <c r="M32" s="673"/>
      <c r="N32" s="673"/>
      <c r="O32" s="673"/>
      <c r="P32" s="673"/>
      <c r="Q32" s="673"/>
      <c r="R32" s="673"/>
      <c r="S32" s="673"/>
      <c r="T32" s="673"/>
      <c r="U32" s="673"/>
      <c r="V32" s="673"/>
      <c r="W32" s="672"/>
      <c r="X32" s="673"/>
      <c r="Y32" s="673"/>
      <c r="Z32" s="673"/>
      <c r="AA32" s="673"/>
      <c r="AB32" s="673"/>
      <c r="AC32" s="673"/>
    </row>
    <row r="33" spans="1:47" x14ac:dyDescent="0.2">
      <c r="A33" s="2324"/>
      <c r="B33" s="2313">
        <v>2</v>
      </c>
      <c r="C33" s="2314"/>
      <c r="D33" s="2314"/>
      <c r="E33" s="2314"/>
      <c r="F33" s="2314"/>
      <c r="G33" s="2314">
        <v>4</v>
      </c>
      <c r="H33" s="2314"/>
      <c r="I33" s="2314"/>
      <c r="J33" s="2314"/>
      <c r="K33" s="2314"/>
      <c r="L33" s="2314"/>
      <c r="M33" s="2314">
        <v>6</v>
      </c>
      <c r="N33" s="2314"/>
      <c r="O33" s="2314"/>
      <c r="P33" s="2314"/>
      <c r="Q33" s="2314"/>
      <c r="R33" s="2314"/>
      <c r="S33" s="2314">
        <v>8</v>
      </c>
      <c r="T33" s="2314"/>
      <c r="U33" s="2314"/>
      <c r="V33" s="2314"/>
      <c r="W33" s="2314"/>
      <c r="X33" s="2314"/>
      <c r="Y33" s="2314">
        <v>10</v>
      </c>
      <c r="Z33" s="2314"/>
      <c r="AA33" s="2314"/>
      <c r="AB33" s="2314"/>
      <c r="AC33" s="2314"/>
    </row>
    <row r="34" spans="1:47" ht="9.75" customHeight="1" x14ac:dyDescent="0.2">
      <c r="A34" s="2325"/>
      <c r="B34" s="2315">
        <v>1</v>
      </c>
      <c r="C34" s="2316"/>
      <c r="D34" s="2317">
        <v>2</v>
      </c>
      <c r="E34" s="2316"/>
      <c r="F34" s="2318"/>
      <c r="G34" s="2319">
        <v>3</v>
      </c>
      <c r="H34" s="2316"/>
      <c r="I34" s="2316"/>
      <c r="J34" s="2317">
        <v>4</v>
      </c>
      <c r="K34" s="2316"/>
      <c r="L34" s="2320"/>
      <c r="M34" s="2315">
        <v>5</v>
      </c>
      <c r="N34" s="2316"/>
      <c r="O34" s="2316"/>
      <c r="P34" s="2317">
        <v>6</v>
      </c>
      <c r="Q34" s="2316"/>
      <c r="R34" s="2318"/>
      <c r="S34" s="2319">
        <v>7</v>
      </c>
      <c r="T34" s="2316"/>
      <c r="U34" s="2316"/>
      <c r="V34" s="2317">
        <v>8</v>
      </c>
      <c r="W34" s="2316"/>
      <c r="X34" s="2320"/>
      <c r="Y34" s="2315">
        <v>9</v>
      </c>
      <c r="Z34" s="2316"/>
      <c r="AA34" s="2316"/>
      <c r="AB34" s="2317">
        <v>10</v>
      </c>
      <c r="AC34" s="2320"/>
      <c r="AM34" s="637"/>
      <c r="AN34" s="637"/>
      <c r="AO34" s="637"/>
      <c r="AP34" s="637"/>
      <c r="AQ34" s="637"/>
      <c r="AR34" s="637"/>
      <c r="AS34" s="637"/>
      <c r="AT34" s="637"/>
      <c r="AU34" s="637"/>
    </row>
    <row r="35" spans="1:47" ht="12.75" customHeight="1" x14ac:dyDescent="0.2">
      <c r="A35" s="671" t="s">
        <v>624</v>
      </c>
      <c r="B35" s="2327" t="s">
        <v>635</v>
      </c>
      <c r="C35" s="2327"/>
      <c r="D35" s="2327"/>
      <c r="E35" s="2327"/>
      <c r="F35" s="2327"/>
      <c r="G35" s="2327" t="s">
        <v>1223</v>
      </c>
      <c r="H35" s="2327"/>
      <c r="I35" s="2327"/>
      <c r="J35" s="2327"/>
      <c r="K35" s="2327"/>
      <c r="L35" s="2327"/>
      <c r="M35" s="2327" t="s">
        <v>634</v>
      </c>
      <c r="N35" s="2327"/>
      <c r="O35" s="2327"/>
      <c r="P35" s="2327"/>
      <c r="Q35" s="2327"/>
      <c r="R35" s="2327"/>
      <c r="S35" s="2327" t="s">
        <v>696</v>
      </c>
      <c r="T35" s="2327"/>
      <c r="U35" s="2327"/>
      <c r="V35" s="2327"/>
      <c r="W35" s="2327"/>
      <c r="X35" s="2327"/>
      <c r="Y35" s="2327" t="s">
        <v>633</v>
      </c>
      <c r="Z35" s="2327"/>
      <c r="AA35" s="2327"/>
      <c r="AB35" s="2327"/>
      <c r="AC35" s="2327"/>
    </row>
    <row r="36" spans="1:47" ht="12.75" customHeight="1" x14ac:dyDescent="0.2">
      <c r="A36" s="1063" t="s">
        <v>626</v>
      </c>
      <c r="B36" s="1064" t="s">
        <v>625</v>
      </c>
      <c r="C36" s="1065">
        <v>0.20699999999999999</v>
      </c>
      <c r="D36" s="1066">
        <v>0.20799999999999999</v>
      </c>
      <c r="E36" s="1067" t="s">
        <v>625</v>
      </c>
      <c r="F36" s="1065">
        <v>0.33900000000000002</v>
      </c>
      <c r="G36" s="1066">
        <v>0.34</v>
      </c>
      <c r="H36" s="1067" t="s">
        <v>625</v>
      </c>
      <c r="I36" s="1065">
        <v>0.45600000000000002</v>
      </c>
      <c r="J36" s="1066">
        <v>0.45700000000000002</v>
      </c>
      <c r="K36" s="1067" t="s">
        <v>625</v>
      </c>
      <c r="L36" s="1065">
        <v>0.55700000000000005</v>
      </c>
      <c r="M36" s="1066">
        <v>0.55800000000000005</v>
      </c>
      <c r="N36" s="1067" t="s">
        <v>625</v>
      </c>
      <c r="O36" s="1065">
        <v>0.67700000000000005</v>
      </c>
      <c r="P36" s="1066">
        <v>0.67800000000000005</v>
      </c>
      <c r="Q36" s="1067" t="s">
        <v>625</v>
      </c>
      <c r="R36" s="1065">
        <v>0.76500000000000001</v>
      </c>
      <c r="S36" s="1066">
        <v>0.76600000000000001</v>
      </c>
      <c r="T36" s="1067" t="s">
        <v>625</v>
      </c>
      <c r="U36" s="1065">
        <v>0.89500000000000002</v>
      </c>
      <c r="V36" s="1066">
        <v>0.89600000000000002</v>
      </c>
      <c r="W36" s="1068" t="s">
        <v>625</v>
      </c>
      <c r="X36" s="1065">
        <v>0.99299999999999999</v>
      </c>
      <c r="Y36" s="1066">
        <v>0.99399999999999999</v>
      </c>
      <c r="Z36" s="1067" t="s">
        <v>625</v>
      </c>
      <c r="AA36" s="1065">
        <v>1.163</v>
      </c>
      <c r="AB36" s="1066">
        <v>1.1639999999999999</v>
      </c>
      <c r="AC36" s="1069" t="s">
        <v>625</v>
      </c>
    </row>
    <row r="37" spans="1:47" ht="12.75" customHeight="1" x14ac:dyDescent="0.2">
      <c r="A37" s="1070" t="s">
        <v>1204</v>
      </c>
      <c r="B37" s="2326" t="s">
        <v>1023</v>
      </c>
      <c r="C37" s="2326"/>
      <c r="D37" s="2326"/>
      <c r="E37" s="2326"/>
      <c r="F37" s="2326"/>
      <c r="G37" s="2326" t="s">
        <v>642</v>
      </c>
      <c r="H37" s="2326"/>
      <c r="I37" s="2326"/>
      <c r="J37" s="2326"/>
      <c r="K37" s="2326"/>
      <c r="L37" s="2326"/>
      <c r="M37" s="2326" t="s">
        <v>643</v>
      </c>
      <c r="N37" s="2326"/>
      <c r="O37" s="2326"/>
      <c r="P37" s="2326"/>
      <c r="Q37" s="2326"/>
      <c r="R37" s="2326"/>
      <c r="S37" s="2326" t="s">
        <v>1024</v>
      </c>
      <c r="T37" s="2326"/>
      <c r="U37" s="2326"/>
      <c r="V37" s="2326"/>
      <c r="W37" s="2326"/>
      <c r="X37" s="2326"/>
      <c r="Y37" s="2326" t="s">
        <v>644</v>
      </c>
      <c r="Z37" s="2326"/>
      <c r="AA37" s="2326"/>
      <c r="AB37" s="2326"/>
      <c r="AC37" s="2326"/>
    </row>
    <row r="38" spans="1:47" ht="9" customHeight="1" x14ac:dyDescent="0.2">
      <c r="A38" s="674"/>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row>
    <row r="39" spans="1:47" x14ac:dyDescent="0.2">
      <c r="A39" s="672" t="s">
        <v>688</v>
      </c>
      <c r="B39" s="673"/>
      <c r="C39" s="673"/>
      <c r="D39" s="673"/>
      <c r="E39" s="673"/>
      <c r="F39" s="673"/>
      <c r="G39" s="673"/>
      <c r="H39" s="673"/>
      <c r="I39" s="673"/>
      <c r="J39" s="673"/>
      <c r="K39" s="673"/>
      <c r="L39" s="673"/>
      <c r="M39" s="673"/>
      <c r="N39" s="673"/>
      <c r="O39" s="673"/>
      <c r="P39" s="673"/>
      <c r="Q39" s="673"/>
      <c r="R39" s="673"/>
      <c r="S39" s="673"/>
      <c r="T39" s="673"/>
      <c r="U39" s="673"/>
      <c r="V39" s="673"/>
      <c r="W39" s="672"/>
      <c r="X39" s="673"/>
      <c r="Y39" s="673"/>
      <c r="Z39" s="673"/>
      <c r="AA39" s="673"/>
      <c r="AB39" s="673"/>
      <c r="AC39" s="673"/>
    </row>
    <row r="40" spans="1:47" x14ac:dyDescent="0.2">
      <c r="A40" s="2324"/>
      <c r="B40" s="2313">
        <v>2</v>
      </c>
      <c r="C40" s="2314"/>
      <c r="D40" s="2314"/>
      <c r="E40" s="2314"/>
      <c r="F40" s="2314"/>
      <c r="G40" s="2314">
        <v>4</v>
      </c>
      <c r="H40" s="2314"/>
      <c r="I40" s="2314"/>
      <c r="J40" s="2314"/>
      <c r="K40" s="2314"/>
      <c r="L40" s="2314"/>
      <c r="M40" s="2314">
        <v>6</v>
      </c>
      <c r="N40" s="2314"/>
      <c r="O40" s="2314"/>
      <c r="P40" s="2314"/>
      <c r="Q40" s="2314"/>
      <c r="R40" s="2314"/>
      <c r="S40" s="2314">
        <v>8</v>
      </c>
      <c r="T40" s="2314"/>
      <c r="U40" s="2314"/>
      <c r="V40" s="2314"/>
      <c r="W40" s="2314"/>
      <c r="X40" s="2314"/>
      <c r="Y40" s="2314">
        <v>10</v>
      </c>
      <c r="Z40" s="2314"/>
      <c r="AA40" s="2314"/>
      <c r="AB40" s="2314"/>
      <c r="AC40" s="2314"/>
    </row>
    <row r="41" spans="1:47" x14ac:dyDescent="0.2">
      <c r="A41" s="2325"/>
      <c r="B41" s="2315">
        <v>1</v>
      </c>
      <c r="C41" s="2316"/>
      <c r="D41" s="2317">
        <v>2</v>
      </c>
      <c r="E41" s="2316"/>
      <c r="F41" s="2318"/>
      <c r="G41" s="2319">
        <v>3</v>
      </c>
      <c r="H41" s="2316"/>
      <c r="I41" s="2316"/>
      <c r="J41" s="2317">
        <v>4</v>
      </c>
      <c r="K41" s="2316"/>
      <c r="L41" s="2320"/>
      <c r="M41" s="2315">
        <v>5</v>
      </c>
      <c r="N41" s="2316"/>
      <c r="O41" s="2316"/>
      <c r="P41" s="2317">
        <v>6</v>
      </c>
      <c r="Q41" s="2316"/>
      <c r="R41" s="2318"/>
      <c r="S41" s="2319">
        <v>7</v>
      </c>
      <c r="T41" s="2316"/>
      <c r="U41" s="2316"/>
      <c r="V41" s="2317">
        <v>8</v>
      </c>
      <c r="W41" s="2316"/>
      <c r="X41" s="2320"/>
      <c r="Y41" s="2315">
        <v>9</v>
      </c>
      <c r="Z41" s="2316"/>
      <c r="AA41" s="2316"/>
      <c r="AB41" s="2317">
        <v>10</v>
      </c>
      <c r="AC41" s="2320"/>
    </row>
    <row r="42" spans="1:47" ht="12.75" customHeight="1" x14ac:dyDescent="0.2">
      <c r="A42" s="1063" t="s">
        <v>626</v>
      </c>
      <c r="B42" s="1071" t="s">
        <v>625</v>
      </c>
      <c r="C42" s="1072">
        <v>0.68600000000000005</v>
      </c>
      <c r="D42" s="1073">
        <v>0.68500000000000005</v>
      </c>
      <c r="E42" s="1074" t="s">
        <v>625</v>
      </c>
      <c r="F42" s="1072">
        <v>0.64100000000000001</v>
      </c>
      <c r="G42" s="1073">
        <v>0.64</v>
      </c>
      <c r="H42" s="1074" t="s">
        <v>625</v>
      </c>
      <c r="I42" s="1072">
        <v>0.61299999999999999</v>
      </c>
      <c r="J42" s="1073">
        <v>0.61199999999999999</v>
      </c>
      <c r="K42" s="1074" t="s">
        <v>625</v>
      </c>
      <c r="L42" s="1072">
        <v>0.58699999999999997</v>
      </c>
      <c r="M42" s="1073">
        <v>0.58599999999999997</v>
      </c>
      <c r="N42" s="1074" t="s">
        <v>625</v>
      </c>
      <c r="O42" s="1072">
        <v>0.56899999999999995</v>
      </c>
      <c r="P42" s="1073">
        <v>0.56799999999999995</v>
      </c>
      <c r="Q42" s="1074" t="s">
        <v>625</v>
      </c>
      <c r="R42" s="1072">
        <v>0.53900000000000003</v>
      </c>
      <c r="S42" s="1073">
        <v>0.53800000000000003</v>
      </c>
      <c r="T42" s="1074" t="s">
        <v>625</v>
      </c>
      <c r="U42" s="1072">
        <v>0.51600000000000001</v>
      </c>
      <c r="V42" s="1073">
        <v>0.51500000000000001</v>
      </c>
      <c r="W42" s="1075" t="s">
        <v>625</v>
      </c>
      <c r="X42" s="1072">
        <v>0.48</v>
      </c>
      <c r="Y42" s="1073">
        <v>0.47899999999999998</v>
      </c>
      <c r="Z42" s="1074" t="s">
        <v>625</v>
      </c>
      <c r="AA42" s="1072">
        <v>0.438</v>
      </c>
      <c r="AB42" s="1073">
        <v>0.437</v>
      </c>
      <c r="AC42" s="1076" t="s">
        <v>625</v>
      </c>
      <c r="AM42" s="637"/>
      <c r="AN42" s="637"/>
      <c r="AO42" s="637"/>
      <c r="AP42" s="637"/>
      <c r="AQ42" s="637"/>
      <c r="AR42" s="637"/>
      <c r="AS42" s="637"/>
      <c r="AT42" s="637"/>
      <c r="AU42" s="637"/>
    </row>
    <row r="43" spans="1:47" ht="9" customHeight="1" x14ac:dyDescent="0.2"/>
    <row r="44" spans="1:47" x14ac:dyDescent="0.2">
      <c r="A44" s="632" t="s">
        <v>870</v>
      </c>
    </row>
    <row r="45" spans="1:47" x14ac:dyDescent="0.2">
      <c r="A45" s="2311"/>
      <c r="B45" s="2313">
        <v>2</v>
      </c>
      <c r="C45" s="2314"/>
      <c r="D45" s="2314"/>
      <c r="E45" s="2314"/>
      <c r="F45" s="2314"/>
      <c r="G45" s="2314">
        <v>4</v>
      </c>
      <c r="H45" s="2314"/>
      <c r="I45" s="2314"/>
      <c r="J45" s="2314"/>
      <c r="K45" s="2314"/>
      <c r="L45" s="2314"/>
      <c r="M45" s="2314">
        <v>6</v>
      </c>
      <c r="N45" s="2314"/>
      <c r="O45" s="2314"/>
      <c r="P45" s="2314"/>
      <c r="Q45" s="2314"/>
      <c r="R45" s="2314"/>
      <c r="S45" s="2314">
        <v>8</v>
      </c>
      <c r="T45" s="2314"/>
      <c r="U45" s="2314"/>
      <c r="V45" s="2314"/>
      <c r="W45" s="2314"/>
      <c r="X45" s="2314"/>
      <c r="Y45" s="2314">
        <v>10</v>
      </c>
      <c r="Z45" s="2314"/>
      <c r="AA45" s="2314"/>
      <c r="AB45" s="2314"/>
      <c r="AC45" s="2314"/>
    </row>
    <row r="46" spans="1:47" ht="9.75" customHeight="1" x14ac:dyDescent="0.2">
      <c r="A46" s="2312"/>
      <c r="B46" s="2315">
        <v>1</v>
      </c>
      <c r="C46" s="2316"/>
      <c r="D46" s="2317">
        <v>2</v>
      </c>
      <c r="E46" s="2316"/>
      <c r="F46" s="2318"/>
      <c r="G46" s="2319">
        <v>3</v>
      </c>
      <c r="H46" s="2316"/>
      <c r="I46" s="2316"/>
      <c r="J46" s="2317">
        <v>4</v>
      </c>
      <c r="K46" s="2316"/>
      <c r="L46" s="2320"/>
      <c r="M46" s="2315">
        <v>5</v>
      </c>
      <c r="N46" s="2316"/>
      <c r="O46" s="2316"/>
      <c r="P46" s="2317">
        <v>6</v>
      </c>
      <c r="Q46" s="2316"/>
      <c r="R46" s="2318"/>
      <c r="S46" s="2319">
        <v>7</v>
      </c>
      <c r="T46" s="2316"/>
      <c r="U46" s="2316"/>
      <c r="V46" s="2317">
        <v>8</v>
      </c>
      <c r="W46" s="2316"/>
      <c r="X46" s="2320"/>
      <c r="Y46" s="2315">
        <v>9</v>
      </c>
      <c r="Z46" s="2316"/>
      <c r="AA46" s="2316"/>
      <c r="AB46" s="2317">
        <v>10</v>
      </c>
      <c r="AC46" s="2320"/>
    </row>
    <row r="47" spans="1:47" ht="12.75" customHeight="1" x14ac:dyDescent="0.2">
      <c r="A47" s="636" t="s">
        <v>624</v>
      </c>
      <c r="B47" s="2309" t="s">
        <v>632</v>
      </c>
      <c r="C47" s="2309"/>
      <c r="D47" s="2309"/>
      <c r="E47" s="2309"/>
      <c r="F47" s="2309"/>
      <c r="G47" s="2309" t="s">
        <v>631</v>
      </c>
      <c r="H47" s="2309"/>
      <c r="I47" s="2309"/>
      <c r="J47" s="2309"/>
      <c r="K47" s="2309"/>
      <c r="L47" s="2309"/>
      <c r="M47" s="2309" t="s">
        <v>700</v>
      </c>
      <c r="N47" s="2309"/>
      <c r="O47" s="2309"/>
      <c r="P47" s="2309"/>
      <c r="Q47" s="2309"/>
      <c r="R47" s="2309"/>
      <c r="S47" s="2309" t="s">
        <v>630</v>
      </c>
      <c r="T47" s="2309"/>
      <c r="U47" s="2309"/>
      <c r="V47" s="2309"/>
      <c r="W47" s="2309"/>
      <c r="X47" s="2309"/>
      <c r="Y47" s="2309" t="s">
        <v>629</v>
      </c>
      <c r="Z47" s="2309"/>
      <c r="AA47" s="2309"/>
      <c r="AB47" s="2309"/>
      <c r="AC47" s="2309"/>
    </row>
    <row r="48" spans="1:47" ht="12.75" customHeight="1" x14ac:dyDescent="0.2">
      <c r="A48" s="1077" t="s">
        <v>1198</v>
      </c>
      <c r="B48" s="2321" t="s">
        <v>1025</v>
      </c>
      <c r="C48" s="2322"/>
      <c r="D48" s="2322"/>
      <c r="E48" s="2322"/>
      <c r="F48" s="2323"/>
      <c r="G48" s="2321" t="s">
        <v>1026</v>
      </c>
      <c r="H48" s="2322"/>
      <c r="I48" s="2322"/>
      <c r="J48" s="2322"/>
      <c r="K48" s="2322"/>
      <c r="L48" s="2323"/>
      <c r="M48" s="2321" t="s">
        <v>1027</v>
      </c>
      <c r="N48" s="2322"/>
      <c r="O48" s="2322"/>
      <c r="P48" s="2322"/>
      <c r="Q48" s="2322"/>
      <c r="R48" s="2323"/>
      <c r="S48" s="2321" t="s">
        <v>1028</v>
      </c>
      <c r="T48" s="2322"/>
      <c r="U48" s="2322"/>
      <c r="V48" s="2322"/>
      <c r="W48" s="2322"/>
      <c r="X48" s="2323"/>
      <c r="Y48" s="2321" t="s">
        <v>1029</v>
      </c>
      <c r="Z48" s="2322"/>
      <c r="AA48" s="2322"/>
      <c r="AB48" s="2322"/>
      <c r="AC48" s="2323"/>
    </row>
    <row r="49" spans="1:29" ht="9" customHeight="1" x14ac:dyDescent="0.2"/>
    <row r="50" spans="1:29" x14ac:dyDescent="0.2">
      <c r="A50" s="632" t="s">
        <v>871</v>
      </c>
    </row>
    <row r="51" spans="1:29" ht="9.75" customHeight="1" x14ac:dyDescent="0.2">
      <c r="A51" s="2311"/>
      <c r="B51" s="2313">
        <v>2</v>
      </c>
      <c r="C51" s="2314"/>
      <c r="D51" s="2314"/>
      <c r="E51" s="2314"/>
      <c r="F51" s="2314"/>
      <c r="G51" s="2314">
        <v>4</v>
      </c>
      <c r="H51" s="2314"/>
      <c r="I51" s="2314"/>
      <c r="J51" s="2314"/>
      <c r="K51" s="2314"/>
      <c r="L51" s="2314"/>
      <c r="M51" s="2314">
        <v>6</v>
      </c>
      <c r="N51" s="2314"/>
      <c r="O51" s="2314"/>
      <c r="P51" s="2314"/>
      <c r="Q51" s="2314"/>
      <c r="R51" s="2314"/>
      <c r="S51" s="2314">
        <v>8</v>
      </c>
      <c r="T51" s="2314"/>
      <c r="U51" s="2314"/>
      <c r="V51" s="2314"/>
      <c r="W51" s="2314"/>
      <c r="X51" s="2314"/>
      <c r="Y51" s="2314">
        <v>10</v>
      </c>
      <c r="Z51" s="2314"/>
      <c r="AA51" s="2314"/>
      <c r="AB51" s="2314"/>
      <c r="AC51" s="2314"/>
    </row>
    <row r="52" spans="1:29" x14ac:dyDescent="0.2">
      <c r="A52" s="2312"/>
      <c r="B52" s="2315">
        <v>1</v>
      </c>
      <c r="C52" s="2316"/>
      <c r="D52" s="2317">
        <v>2</v>
      </c>
      <c r="E52" s="2316"/>
      <c r="F52" s="2318"/>
      <c r="G52" s="2319">
        <v>3</v>
      </c>
      <c r="H52" s="2316"/>
      <c r="I52" s="2316"/>
      <c r="J52" s="2317">
        <v>4</v>
      </c>
      <c r="K52" s="2316"/>
      <c r="L52" s="2320"/>
      <c r="M52" s="2315">
        <v>5</v>
      </c>
      <c r="N52" s="2316"/>
      <c r="O52" s="2316"/>
      <c r="P52" s="2317">
        <v>6</v>
      </c>
      <c r="Q52" s="2316"/>
      <c r="R52" s="2318"/>
      <c r="S52" s="2319">
        <v>7</v>
      </c>
      <c r="T52" s="2316"/>
      <c r="U52" s="2316"/>
      <c r="V52" s="2317">
        <v>8</v>
      </c>
      <c r="W52" s="2316"/>
      <c r="X52" s="2320"/>
      <c r="Y52" s="2315">
        <v>9</v>
      </c>
      <c r="Z52" s="2316"/>
      <c r="AA52" s="2316"/>
      <c r="AB52" s="2317">
        <v>10</v>
      </c>
      <c r="AC52" s="2320"/>
    </row>
    <row r="53" spans="1:29" ht="12.75" customHeight="1" x14ac:dyDescent="0.2">
      <c r="A53" s="636" t="s">
        <v>624</v>
      </c>
      <c r="B53" s="2309" t="s">
        <v>632</v>
      </c>
      <c r="C53" s="2309"/>
      <c r="D53" s="2309"/>
      <c r="E53" s="2309"/>
      <c r="F53" s="2309"/>
      <c r="G53" s="2309" t="s">
        <v>631</v>
      </c>
      <c r="H53" s="2309"/>
      <c r="I53" s="2309"/>
      <c r="J53" s="2309"/>
      <c r="K53" s="2309"/>
      <c r="L53" s="2309"/>
      <c r="M53" s="2309" t="s">
        <v>1224</v>
      </c>
      <c r="N53" s="2309"/>
      <c r="O53" s="2309"/>
      <c r="P53" s="2309"/>
      <c r="Q53" s="2309"/>
      <c r="R53" s="2309"/>
      <c r="S53" s="2309" t="s">
        <v>630</v>
      </c>
      <c r="T53" s="2309"/>
      <c r="U53" s="2309"/>
      <c r="V53" s="2309"/>
      <c r="W53" s="2309"/>
      <c r="X53" s="2309"/>
      <c r="Y53" s="2309" t="s">
        <v>629</v>
      </c>
      <c r="Z53" s="2309"/>
      <c r="AA53" s="2309"/>
      <c r="AB53" s="2309"/>
      <c r="AC53" s="2309"/>
    </row>
    <row r="54" spans="1:29" ht="12.75" customHeight="1" x14ac:dyDescent="0.2">
      <c r="A54" s="1077" t="s">
        <v>1225</v>
      </c>
      <c r="B54" s="2310" t="s">
        <v>1025</v>
      </c>
      <c r="C54" s="2310"/>
      <c r="D54" s="2310"/>
      <c r="E54" s="2310"/>
      <c r="F54" s="2310"/>
      <c r="G54" s="2310" t="s">
        <v>1026</v>
      </c>
      <c r="H54" s="2310"/>
      <c r="I54" s="2310"/>
      <c r="J54" s="2310"/>
      <c r="K54" s="2310"/>
      <c r="L54" s="2310"/>
      <c r="M54" s="2310" t="s">
        <v>1027</v>
      </c>
      <c r="N54" s="2310"/>
      <c r="O54" s="2310"/>
      <c r="P54" s="2310"/>
      <c r="Q54" s="2310"/>
      <c r="R54" s="2310"/>
      <c r="S54" s="2310" t="s">
        <v>1028</v>
      </c>
      <c r="T54" s="2310"/>
      <c r="U54" s="2310"/>
      <c r="V54" s="2310"/>
      <c r="W54" s="2310"/>
      <c r="X54" s="2310"/>
      <c r="Y54" s="2310" t="s">
        <v>1029</v>
      </c>
      <c r="Z54" s="2310"/>
      <c r="AA54" s="2310"/>
      <c r="AB54" s="2310"/>
      <c r="AC54" s="2310"/>
    </row>
    <row r="55" spans="1:29" ht="9" customHeight="1" x14ac:dyDescent="0.2"/>
    <row r="56" spans="1:29" x14ac:dyDescent="0.2">
      <c r="A56" s="632" t="s">
        <v>628</v>
      </c>
    </row>
    <row r="57" spans="1:29" x14ac:dyDescent="0.2">
      <c r="A57" s="2311"/>
      <c r="B57" s="2313">
        <v>2</v>
      </c>
      <c r="C57" s="2314"/>
      <c r="D57" s="2314"/>
      <c r="E57" s="2314"/>
      <c r="F57" s="2314"/>
      <c r="G57" s="2314">
        <v>4</v>
      </c>
      <c r="H57" s="2314"/>
      <c r="I57" s="2314"/>
      <c r="J57" s="2314"/>
      <c r="K57" s="2314"/>
      <c r="L57" s="2314"/>
      <c r="M57" s="2314">
        <v>6</v>
      </c>
      <c r="N57" s="2314"/>
      <c r="O57" s="2314"/>
      <c r="P57" s="2314"/>
      <c r="Q57" s="2314"/>
      <c r="R57" s="2314"/>
      <c r="S57" s="2314">
        <v>8</v>
      </c>
      <c r="T57" s="2314"/>
      <c r="U57" s="2314"/>
      <c r="V57" s="2314"/>
      <c r="W57" s="2314"/>
      <c r="X57" s="2314"/>
      <c r="Y57" s="2314">
        <v>10</v>
      </c>
      <c r="Z57" s="2314"/>
      <c r="AA57" s="2314"/>
      <c r="AB57" s="2314"/>
      <c r="AC57" s="2314"/>
    </row>
    <row r="58" spans="1:29" x14ac:dyDescent="0.2">
      <c r="A58" s="2312"/>
      <c r="B58" s="2315">
        <v>1</v>
      </c>
      <c r="C58" s="2316"/>
      <c r="D58" s="2317">
        <v>2</v>
      </c>
      <c r="E58" s="2316"/>
      <c r="F58" s="2318"/>
      <c r="G58" s="2319">
        <v>3</v>
      </c>
      <c r="H58" s="2316"/>
      <c r="I58" s="2316"/>
      <c r="J58" s="2317">
        <v>4</v>
      </c>
      <c r="K58" s="2316"/>
      <c r="L58" s="2320"/>
      <c r="M58" s="2315">
        <v>5</v>
      </c>
      <c r="N58" s="2316"/>
      <c r="O58" s="2316"/>
      <c r="P58" s="2317">
        <v>6</v>
      </c>
      <c r="Q58" s="2316"/>
      <c r="R58" s="2318"/>
      <c r="S58" s="2319">
        <v>7</v>
      </c>
      <c r="T58" s="2316"/>
      <c r="U58" s="2316"/>
      <c r="V58" s="2317">
        <v>8</v>
      </c>
      <c r="W58" s="2316"/>
      <c r="X58" s="2320"/>
      <c r="Y58" s="2315">
        <v>9</v>
      </c>
      <c r="Z58" s="2316"/>
      <c r="AA58" s="2316"/>
      <c r="AB58" s="2317">
        <v>10</v>
      </c>
      <c r="AC58" s="2320"/>
    </row>
    <row r="59" spans="1:29" ht="12.75" customHeight="1" x14ac:dyDescent="0.2">
      <c r="A59" s="636" t="s">
        <v>624</v>
      </c>
      <c r="B59" s="2309" t="s">
        <v>1226</v>
      </c>
      <c r="C59" s="2309"/>
      <c r="D59" s="2309"/>
      <c r="E59" s="2309"/>
      <c r="F59" s="2309"/>
      <c r="G59" s="2309" t="s">
        <v>699</v>
      </c>
      <c r="H59" s="2309"/>
      <c r="I59" s="2309"/>
      <c r="J59" s="2309"/>
      <c r="K59" s="2309"/>
      <c r="L59" s="2309"/>
      <c r="M59" s="2309" t="s">
        <v>627</v>
      </c>
      <c r="N59" s="2309"/>
      <c r="O59" s="2309"/>
      <c r="P59" s="2309"/>
      <c r="Q59" s="2309"/>
      <c r="R59" s="2309"/>
      <c r="S59" s="2309" t="s">
        <v>1227</v>
      </c>
      <c r="T59" s="2309"/>
      <c r="U59" s="2309"/>
      <c r="V59" s="2309"/>
      <c r="W59" s="2309"/>
      <c r="X59" s="2309"/>
      <c r="Y59" s="2309" t="s">
        <v>1228</v>
      </c>
      <c r="Z59" s="2309"/>
      <c r="AA59" s="2309"/>
      <c r="AB59" s="2309"/>
      <c r="AC59" s="2309"/>
    </row>
    <row r="60" spans="1:29" ht="12.75" customHeight="1" x14ac:dyDescent="0.2">
      <c r="A60" s="1063" t="s">
        <v>626</v>
      </c>
      <c r="B60" s="1064" t="s">
        <v>625</v>
      </c>
      <c r="C60" s="1065">
        <v>1.1160000000000001</v>
      </c>
      <c r="D60" s="1066">
        <v>1.117</v>
      </c>
      <c r="E60" s="1067" t="s">
        <v>625</v>
      </c>
      <c r="F60" s="1065">
        <v>1.5329999999999999</v>
      </c>
      <c r="G60" s="1066">
        <v>1.5339999999999998</v>
      </c>
      <c r="H60" s="1067" t="s">
        <v>625</v>
      </c>
      <c r="I60" s="1065">
        <v>2</v>
      </c>
      <c r="J60" s="1066">
        <v>2.0009999999999999</v>
      </c>
      <c r="K60" s="1067" t="s">
        <v>625</v>
      </c>
      <c r="L60" s="1065">
        <v>2.38</v>
      </c>
      <c r="M60" s="1066">
        <v>2.3809999999999998</v>
      </c>
      <c r="N60" s="1067" t="s">
        <v>625</v>
      </c>
      <c r="O60" s="1065">
        <v>2.7549999999999999</v>
      </c>
      <c r="P60" s="1066">
        <v>2.7559999999999998</v>
      </c>
      <c r="Q60" s="1067" t="s">
        <v>625</v>
      </c>
      <c r="R60" s="1065">
        <v>3.2429999999999999</v>
      </c>
      <c r="S60" s="1066">
        <v>3.2439999999999998</v>
      </c>
      <c r="T60" s="1067" t="s">
        <v>625</v>
      </c>
      <c r="U60" s="1065">
        <v>3.8839999999999999</v>
      </c>
      <c r="V60" s="1066">
        <v>3.8849999999999998</v>
      </c>
      <c r="W60" s="1068" t="s">
        <v>625</v>
      </c>
      <c r="X60" s="1065">
        <v>4.7670000000000003</v>
      </c>
      <c r="Y60" s="1066">
        <v>4.7680000000000007</v>
      </c>
      <c r="Z60" s="1067" t="s">
        <v>625</v>
      </c>
      <c r="AA60" s="1065">
        <v>6.6159999999999997</v>
      </c>
      <c r="AB60" s="1066">
        <v>6.617</v>
      </c>
      <c r="AC60" s="1069" t="s">
        <v>625</v>
      </c>
    </row>
    <row r="61" spans="1:29" ht="12.75" customHeight="1" x14ac:dyDescent="0.2">
      <c r="A61" s="1070" t="s">
        <v>1204</v>
      </c>
      <c r="B61" s="2310" t="s">
        <v>1023</v>
      </c>
      <c r="C61" s="2310"/>
      <c r="D61" s="2310"/>
      <c r="E61" s="2310"/>
      <c r="F61" s="2310"/>
      <c r="G61" s="2310" t="s">
        <v>642</v>
      </c>
      <c r="H61" s="2310"/>
      <c r="I61" s="2310"/>
      <c r="J61" s="2310"/>
      <c r="K61" s="2310"/>
      <c r="L61" s="2310"/>
      <c r="M61" s="2310" t="s">
        <v>643</v>
      </c>
      <c r="N61" s="2310"/>
      <c r="O61" s="2310"/>
      <c r="P61" s="2310"/>
      <c r="Q61" s="2310"/>
      <c r="R61" s="2310"/>
      <c r="S61" s="2310" t="s">
        <v>1024</v>
      </c>
      <c r="T61" s="2310"/>
      <c r="U61" s="2310"/>
      <c r="V61" s="2310"/>
      <c r="W61" s="2310"/>
      <c r="X61" s="2310"/>
      <c r="Y61" s="2310" t="s">
        <v>644</v>
      </c>
      <c r="Z61" s="2310"/>
      <c r="AA61" s="2310"/>
      <c r="AB61" s="2310"/>
      <c r="AC61" s="2310"/>
    </row>
    <row r="62" spans="1:29" ht="9" customHeight="1" x14ac:dyDescent="0.2">
      <c r="A62" s="672"/>
      <c r="B62" s="673"/>
      <c r="C62" s="673"/>
      <c r="D62" s="673"/>
      <c r="E62" s="673"/>
      <c r="F62" s="673"/>
      <c r="G62" s="673"/>
      <c r="H62" s="673"/>
      <c r="I62" s="673"/>
      <c r="J62" s="673"/>
      <c r="K62" s="673"/>
      <c r="L62" s="673"/>
      <c r="M62" s="673"/>
      <c r="N62" s="673"/>
      <c r="O62" s="673"/>
      <c r="P62" s="673"/>
      <c r="Q62" s="673"/>
      <c r="R62" s="673"/>
      <c r="S62" s="673"/>
      <c r="T62" s="673"/>
      <c r="U62" s="673"/>
      <c r="V62" s="673"/>
      <c r="W62" s="672"/>
      <c r="X62" s="673"/>
      <c r="Y62" s="673"/>
      <c r="Z62" s="673"/>
      <c r="AA62" s="673"/>
      <c r="AB62" s="673"/>
      <c r="AC62" s="673"/>
    </row>
    <row r="63" spans="1:29" x14ac:dyDescent="0.2">
      <c r="A63" s="632" t="s">
        <v>872</v>
      </c>
    </row>
    <row r="64" spans="1:29" x14ac:dyDescent="0.2">
      <c r="A64" s="2311"/>
      <c r="B64" s="2313">
        <v>2</v>
      </c>
      <c r="C64" s="2314"/>
      <c r="D64" s="2314"/>
      <c r="E64" s="2314"/>
      <c r="F64" s="2314"/>
      <c r="G64" s="2314">
        <v>4</v>
      </c>
      <c r="H64" s="2314"/>
      <c r="I64" s="2314"/>
      <c r="J64" s="2314"/>
      <c r="K64" s="2314"/>
      <c r="L64" s="2314"/>
      <c r="M64" s="2314">
        <v>6</v>
      </c>
      <c r="N64" s="2314"/>
      <c r="O64" s="2314"/>
      <c r="P64" s="2314"/>
      <c r="Q64" s="2314"/>
      <c r="R64" s="2314"/>
      <c r="S64" s="2314">
        <v>8</v>
      </c>
      <c r="T64" s="2314"/>
      <c r="U64" s="2314"/>
      <c r="V64" s="2314"/>
      <c r="W64" s="2314"/>
      <c r="X64" s="2314"/>
      <c r="Y64" s="2314">
        <v>10</v>
      </c>
      <c r="Z64" s="2314"/>
      <c r="AA64" s="2314"/>
      <c r="AB64" s="2314"/>
      <c r="AC64" s="2314"/>
    </row>
    <row r="65" spans="1:29" x14ac:dyDescent="0.2">
      <c r="A65" s="2312"/>
      <c r="B65" s="2315">
        <v>1</v>
      </c>
      <c r="C65" s="2316"/>
      <c r="D65" s="2317">
        <v>2</v>
      </c>
      <c r="E65" s="2316"/>
      <c r="F65" s="2318"/>
      <c r="G65" s="2319">
        <v>3</v>
      </c>
      <c r="H65" s="2316"/>
      <c r="I65" s="2316"/>
      <c r="J65" s="2317">
        <v>4</v>
      </c>
      <c r="K65" s="2316"/>
      <c r="L65" s="2320"/>
      <c r="M65" s="2315">
        <v>5</v>
      </c>
      <c r="N65" s="2316"/>
      <c r="O65" s="2316"/>
      <c r="P65" s="2317">
        <v>6</v>
      </c>
      <c r="Q65" s="2316"/>
      <c r="R65" s="2318"/>
      <c r="S65" s="2319">
        <v>7</v>
      </c>
      <c r="T65" s="2316"/>
      <c r="U65" s="2316"/>
      <c r="V65" s="2317">
        <v>8</v>
      </c>
      <c r="W65" s="2316"/>
      <c r="X65" s="2320"/>
      <c r="Y65" s="2315">
        <v>9</v>
      </c>
      <c r="Z65" s="2316"/>
      <c r="AA65" s="2316"/>
      <c r="AB65" s="2317">
        <v>10</v>
      </c>
      <c r="AC65" s="2320"/>
    </row>
    <row r="66" spans="1:29" ht="12.75" customHeight="1" x14ac:dyDescent="0.2">
      <c r="A66" s="636" t="s">
        <v>624</v>
      </c>
      <c r="B66" s="2309" t="s">
        <v>623</v>
      </c>
      <c r="C66" s="2309"/>
      <c r="D66" s="2309"/>
      <c r="E66" s="2309"/>
      <c r="F66" s="2309"/>
      <c r="G66" s="2309" t="s">
        <v>622</v>
      </c>
      <c r="H66" s="2309"/>
      <c r="I66" s="2309"/>
      <c r="J66" s="2309"/>
      <c r="K66" s="2309"/>
      <c r="L66" s="2309"/>
      <c r="M66" s="2309" t="s">
        <v>1229</v>
      </c>
      <c r="N66" s="2309"/>
      <c r="O66" s="2309"/>
      <c r="P66" s="2309"/>
      <c r="Q66" s="2309"/>
      <c r="R66" s="2309"/>
      <c r="S66" s="2309" t="s">
        <v>621</v>
      </c>
      <c r="T66" s="2309"/>
      <c r="U66" s="2309"/>
      <c r="V66" s="2309"/>
      <c r="W66" s="2309"/>
      <c r="X66" s="2309"/>
      <c r="Y66" s="2309" t="s">
        <v>620</v>
      </c>
      <c r="Z66" s="2309"/>
      <c r="AA66" s="2309"/>
      <c r="AB66" s="2309"/>
      <c r="AC66" s="2309"/>
    </row>
    <row r="67" spans="1:29" ht="12.75" customHeight="1" x14ac:dyDescent="0.2">
      <c r="A67" s="1077" t="s">
        <v>1204</v>
      </c>
      <c r="B67" s="2310" t="s">
        <v>1029</v>
      </c>
      <c r="C67" s="2310"/>
      <c r="D67" s="2310"/>
      <c r="E67" s="2310"/>
      <c r="F67" s="2310"/>
      <c r="G67" s="2310" t="s">
        <v>1028</v>
      </c>
      <c r="H67" s="2310"/>
      <c r="I67" s="2310"/>
      <c r="J67" s="2310"/>
      <c r="K67" s="2310"/>
      <c r="L67" s="2310"/>
      <c r="M67" s="2310" t="s">
        <v>1027</v>
      </c>
      <c r="N67" s="2310"/>
      <c r="O67" s="2310"/>
      <c r="P67" s="2310"/>
      <c r="Q67" s="2310"/>
      <c r="R67" s="2310"/>
      <c r="S67" s="2310" t="s">
        <v>1026</v>
      </c>
      <c r="T67" s="2310"/>
      <c r="U67" s="2310"/>
      <c r="V67" s="2310"/>
      <c r="W67" s="2310"/>
      <c r="X67" s="2310"/>
      <c r="Y67" s="2310" t="s">
        <v>1025</v>
      </c>
      <c r="Z67" s="2310"/>
      <c r="AA67" s="2310"/>
      <c r="AB67" s="2310"/>
      <c r="AC67" s="2310"/>
    </row>
  </sheetData>
  <mergeCells count="252">
    <mergeCell ref="Z1:AC1"/>
    <mergeCell ref="Z2:AC3"/>
    <mergeCell ref="A5:A6"/>
    <mergeCell ref="B5:F5"/>
    <mergeCell ref="G5:L5"/>
    <mergeCell ref="M5:R5"/>
    <mergeCell ref="S5:X5"/>
    <mergeCell ref="Y5:AC5"/>
    <mergeCell ref="B6:C6"/>
    <mergeCell ref="D6:F6"/>
    <mergeCell ref="Y6:AA6"/>
    <mergeCell ref="AB6:AC6"/>
    <mergeCell ref="B7:F7"/>
    <mergeCell ref="G7:L7"/>
    <mergeCell ref="M7:R7"/>
    <mergeCell ref="S7:X7"/>
    <mergeCell ref="Y7:AC7"/>
    <mergeCell ref="G6:I6"/>
    <mergeCell ref="J6:L6"/>
    <mergeCell ref="M6:O6"/>
    <mergeCell ref="P6:R6"/>
    <mergeCell ref="S6:U6"/>
    <mergeCell ref="V6:X6"/>
    <mergeCell ref="B9:F9"/>
    <mergeCell ref="G9:L9"/>
    <mergeCell ref="M9:R9"/>
    <mergeCell ref="S9:X9"/>
    <mergeCell ref="Y9:AC9"/>
    <mergeCell ref="A12:A13"/>
    <mergeCell ref="B12:F12"/>
    <mergeCell ref="G12:L12"/>
    <mergeCell ref="M12:R12"/>
    <mergeCell ref="S12:X12"/>
    <mergeCell ref="AB13:AC13"/>
    <mergeCell ref="B14:F14"/>
    <mergeCell ref="G14:L14"/>
    <mergeCell ref="M14:R14"/>
    <mergeCell ref="S14:X14"/>
    <mergeCell ref="Y14:AC14"/>
    <mergeCell ref="Y12:AC12"/>
    <mergeCell ref="B13:C13"/>
    <mergeCell ref="D13:F13"/>
    <mergeCell ref="G13:I13"/>
    <mergeCell ref="J13:L13"/>
    <mergeCell ref="M13:O13"/>
    <mergeCell ref="P13:R13"/>
    <mergeCell ref="S13:U13"/>
    <mergeCell ref="V13:X13"/>
    <mergeCell ref="Y13:AA13"/>
    <mergeCell ref="B16:F16"/>
    <mergeCell ref="G16:L16"/>
    <mergeCell ref="M16:R16"/>
    <mergeCell ref="S16:X16"/>
    <mergeCell ref="Y16:AC16"/>
    <mergeCell ref="A19:A20"/>
    <mergeCell ref="B19:F19"/>
    <mergeCell ref="G19:L19"/>
    <mergeCell ref="M19:R19"/>
    <mergeCell ref="S19:X19"/>
    <mergeCell ref="AB20:AC20"/>
    <mergeCell ref="B21:F21"/>
    <mergeCell ref="G21:L21"/>
    <mergeCell ref="M21:R21"/>
    <mergeCell ref="S21:X21"/>
    <mergeCell ref="Y21:AC21"/>
    <mergeCell ref="Y19:AC19"/>
    <mergeCell ref="B20:C20"/>
    <mergeCell ref="D20:F20"/>
    <mergeCell ref="G20:I20"/>
    <mergeCell ref="J20:L20"/>
    <mergeCell ref="M20:O20"/>
    <mergeCell ref="P20:R20"/>
    <mergeCell ref="S20:U20"/>
    <mergeCell ref="V20:X20"/>
    <mergeCell ref="Y20:AA20"/>
    <mergeCell ref="B23:F23"/>
    <mergeCell ref="G23:L23"/>
    <mergeCell ref="M23:R23"/>
    <mergeCell ref="S23:X23"/>
    <mergeCell ref="Y23:AC23"/>
    <mergeCell ref="A26:A27"/>
    <mergeCell ref="B26:F26"/>
    <mergeCell ref="G26:L26"/>
    <mergeCell ref="M26:R26"/>
    <mergeCell ref="S26:X26"/>
    <mergeCell ref="AB27:AC27"/>
    <mergeCell ref="B28:F28"/>
    <mergeCell ref="G28:L28"/>
    <mergeCell ref="M28:R28"/>
    <mergeCell ref="S28:X28"/>
    <mergeCell ref="Y28:AC28"/>
    <mergeCell ref="Y26:AC26"/>
    <mergeCell ref="B27:C27"/>
    <mergeCell ref="D27:F27"/>
    <mergeCell ref="G27:I27"/>
    <mergeCell ref="J27:L27"/>
    <mergeCell ref="M27:O27"/>
    <mergeCell ref="P27:R27"/>
    <mergeCell ref="S27:U27"/>
    <mergeCell ref="V27:X27"/>
    <mergeCell ref="Y27:AA27"/>
    <mergeCell ref="B30:F30"/>
    <mergeCell ref="G30:L30"/>
    <mergeCell ref="M30:R30"/>
    <mergeCell ref="S30:X30"/>
    <mergeCell ref="Y30:AC30"/>
    <mergeCell ref="A33:A34"/>
    <mergeCell ref="B33:F33"/>
    <mergeCell ref="G33:L33"/>
    <mergeCell ref="M33:R33"/>
    <mergeCell ref="S33:X33"/>
    <mergeCell ref="AB34:AC34"/>
    <mergeCell ref="B35:F35"/>
    <mergeCell ref="G35:L35"/>
    <mergeCell ref="M35:R35"/>
    <mergeCell ref="S35:X35"/>
    <mergeCell ref="Y35:AC35"/>
    <mergeCell ref="Y33:AC33"/>
    <mergeCell ref="B34:C34"/>
    <mergeCell ref="D34:F34"/>
    <mergeCell ref="G34:I34"/>
    <mergeCell ref="J34:L34"/>
    <mergeCell ref="M34:O34"/>
    <mergeCell ref="P34:R34"/>
    <mergeCell ref="S34:U34"/>
    <mergeCell ref="V34:X34"/>
    <mergeCell ref="Y34:AA34"/>
    <mergeCell ref="B37:F37"/>
    <mergeCell ref="G37:L37"/>
    <mergeCell ref="M37:R37"/>
    <mergeCell ref="S37:X37"/>
    <mergeCell ref="Y37:AC37"/>
    <mergeCell ref="Y40:AC40"/>
    <mergeCell ref="B41:C41"/>
    <mergeCell ref="D41:F41"/>
    <mergeCell ref="G41:I41"/>
    <mergeCell ref="J41:L41"/>
    <mergeCell ref="M41:O41"/>
    <mergeCell ref="P41:R41"/>
    <mergeCell ref="S41:U41"/>
    <mergeCell ref="V41:X41"/>
    <mergeCell ref="Y41:AA41"/>
    <mergeCell ref="A40:A41"/>
    <mergeCell ref="B40:F40"/>
    <mergeCell ref="G40:L40"/>
    <mergeCell ref="M40:R40"/>
    <mergeCell ref="S40:X40"/>
    <mergeCell ref="AB41:AC41"/>
    <mergeCell ref="A45:A46"/>
    <mergeCell ref="B45:F45"/>
    <mergeCell ref="G45:L45"/>
    <mergeCell ref="M45:R45"/>
    <mergeCell ref="S45:X45"/>
    <mergeCell ref="Y45:AC45"/>
    <mergeCell ref="B46:C46"/>
    <mergeCell ref="D46:F46"/>
    <mergeCell ref="G46:I46"/>
    <mergeCell ref="AB46:AC46"/>
    <mergeCell ref="B47:F47"/>
    <mergeCell ref="G47:L47"/>
    <mergeCell ref="M47:R47"/>
    <mergeCell ref="S47:X47"/>
    <mergeCell ref="Y47:AC47"/>
    <mergeCell ref="J46:L46"/>
    <mergeCell ref="M46:O46"/>
    <mergeCell ref="P46:R46"/>
    <mergeCell ref="S46:U46"/>
    <mergeCell ref="V46:X46"/>
    <mergeCell ref="Y46:AA46"/>
    <mergeCell ref="B48:F48"/>
    <mergeCell ref="G48:L48"/>
    <mergeCell ref="M48:R48"/>
    <mergeCell ref="S48:X48"/>
    <mergeCell ref="Y48:AC48"/>
    <mergeCell ref="A51:A52"/>
    <mergeCell ref="B51:F51"/>
    <mergeCell ref="G51:L51"/>
    <mergeCell ref="M51:R51"/>
    <mergeCell ref="S51:X51"/>
    <mergeCell ref="AB52:AC52"/>
    <mergeCell ref="B53:F53"/>
    <mergeCell ref="G53:L53"/>
    <mergeCell ref="M53:R53"/>
    <mergeCell ref="S53:X53"/>
    <mergeCell ref="Y53:AC53"/>
    <mergeCell ref="Y51:AC51"/>
    <mergeCell ref="B52:C52"/>
    <mergeCell ref="D52:F52"/>
    <mergeCell ref="G52:I52"/>
    <mergeCell ref="J52:L52"/>
    <mergeCell ref="M52:O52"/>
    <mergeCell ref="P52:R52"/>
    <mergeCell ref="S52:U52"/>
    <mergeCell ref="V52:X52"/>
    <mergeCell ref="Y52:AA52"/>
    <mergeCell ref="B54:F54"/>
    <mergeCell ref="G54:L54"/>
    <mergeCell ref="M54:R54"/>
    <mergeCell ref="S54:X54"/>
    <mergeCell ref="Y54:AC54"/>
    <mergeCell ref="A57:A58"/>
    <mergeCell ref="B57:F57"/>
    <mergeCell ref="G57:L57"/>
    <mergeCell ref="M57:R57"/>
    <mergeCell ref="S57:X57"/>
    <mergeCell ref="AB58:AC58"/>
    <mergeCell ref="B59:F59"/>
    <mergeCell ref="G59:L59"/>
    <mergeCell ref="M59:R59"/>
    <mergeCell ref="S59:X59"/>
    <mergeCell ref="Y59:AC59"/>
    <mergeCell ref="Y57:AC57"/>
    <mergeCell ref="B58:C58"/>
    <mergeCell ref="D58:F58"/>
    <mergeCell ref="G58:I58"/>
    <mergeCell ref="J58:L58"/>
    <mergeCell ref="M58:O58"/>
    <mergeCell ref="P58:R58"/>
    <mergeCell ref="S58:U58"/>
    <mergeCell ref="V58:X58"/>
    <mergeCell ref="Y58:AA58"/>
    <mergeCell ref="B61:F61"/>
    <mergeCell ref="G61:L61"/>
    <mergeCell ref="M61:R61"/>
    <mergeCell ref="S61:X61"/>
    <mergeCell ref="Y61:AC61"/>
    <mergeCell ref="M65:O65"/>
    <mergeCell ref="P65:R65"/>
    <mergeCell ref="S65:U65"/>
    <mergeCell ref="V65:X65"/>
    <mergeCell ref="Y65:AA65"/>
    <mergeCell ref="AB65:AC65"/>
    <mergeCell ref="A64:A65"/>
    <mergeCell ref="B64:F64"/>
    <mergeCell ref="G64:L64"/>
    <mergeCell ref="M64:R64"/>
    <mergeCell ref="S64:X64"/>
    <mergeCell ref="Y64:AC64"/>
    <mergeCell ref="B65:C65"/>
    <mergeCell ref="D65:F65"/>
    <mergeCell ref="G65:I65"/>
    <mergeCell ref="J65:L65"/>
    <mergeCell ref="B66:F66"/>
    <mergeCell ref="G66:L66"/>
    <mergeCell ref="M66:R66"/>
    <mergeCell ref="S66:X66"/>
    <mergeCell ref="Y66:AC66"/>
    <mergeCell ref="B67:F67"/>
    <mergeCell ref="G67:L67"/>
    <mergeCell ref="M67:R67"/>
    <mergeCell ref="S67:X67"/>
    <mergeCell ref="Y67:AC67"/>
  </mergeCells>
  <phoneticPr fontId="1"/>
  <printOptions horizontalCentered="1" verticalCentered="1"/>
  <pageMargins left="0.39370078740157483" right="0.39370078740157483" top="0.39370078740157483" bottom="0.39370078740157483" header="0" footer="0.19685039370078741"/>
  <pageSetup paperSize="9" scale="82" orientation="landscape" r:id="rId1"/>
  <headerFooter scaleWithDoc="0">
    <oddFooter>&amp;P / &amp;N ページ</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CC"/>
  </sheetPr>
  <dimension ref="A1:AU67"/>
  <sheetViews>
    <sheetView showGridLines="0" zoomScaleNormal="100" zoomScaleSheetLayoutView="145" workbookViewId="0"/>
  </sheetViews>
  <sheetFormatPr defaultRowHeight="9" x14ac:dyDescent="0.2"/>
  <cols>
    <col min="1" max="1" width="7.77734375" style="632" customWidth="1"/>
    <col min="2" max="2" width="3.44140625" style="633" customWidth="1"/>
    <col min="3" max="4" width="4.21875" style="635" bestFit="1" customWidth="1"/>
    <col min="5" max="5" width="1.6640625" style="633" customWidth="1"/>
    <col min="6" max="6" width="4.21875" style="635" bestFit="1" customWidth="1"/>
    <col min="7" max="7" width="4.21875" style="633" bestFit="1" customWidth="1"/>
    <col min="8" max="8" width="1.6640625" style="633" customWidth="1"/>
    <col min="9" max="9" width="4.21875" style="635" bestFit="1" customWidth="1"/>
    <col min="10" max="10" width="4.21875" style="633" bestFit="1" customWidth="1"/>
    <col min="11" max="11" width="1.6640625" style="633" customWidth="1"/>
    <col min="12" max="12" width="3.44140625" style="633" bestFit="1" customWidth="1"/>
    <col min="13" max="13" width="3.44140625" style="634" bestFit="1" customWidth="1"/>
    <col min="14" max="14" width="1.6640625" style="633" customWidth="1"/>
    <col min="15" max="16" width="3.44140625" style="633" bestFit="1" customWidth="1"/>
    <col min="17" max="17" width="1.6640625" style="633" customWidth="1"/>
    <col min="18" max="18" width="3.44140625" style="634" bestFit="1" customWidth="1"/>
    <col min="19" max="19" width="3.44140625" style="633" bestFit="1" customWidth="1"/>
    <col min="20" max="20" width="1.6640625" style="633" customWidth="1"/>
    <col min="21" max="21" width="3.44140625" style="633" bestFit="1" customWidth="1"/>
    <col min="22" max="22" width="3.44140625" style="634" bestFit="1" customWidth="1"/>
    <col min="23" max="23" width="1.6640625" style="632" customWidth="1"/>
    <col min="24" max="25" width="3.44140625" style="633" bestFit="1" customWidth="1"/>
    <col min="26" max="26" width="1.6640625" style="633" customWidth="1"/>
    <col min="27" max="28" width="3.44140625" style="633" bestFit="1" customWidth="1"/>
    <col min="29" max="29" width="3.77734375" style="633" customWidth="1"/>
    <col min="30" max="30" width="0.44140625" style="632" customWidth="1"/>
    <col min="31" max="34" width="1.109375" style="632" customWidth="1"/>
    <col min="35" max="35" width="1.33203125" style="632" customWidth="1"/>
    <col min="36" max="36" width="1.21875" style="632" customWidth="1"/>
    <col min="37" max="37" width="1" style="632" customWidth="1"/>
    <col min="38" max="38" width="1.109375" style="632" customWidth="1"/>
    <col min="39" max="256" width="9" style="632"/>
    <col min="257" max="257" width="7.77734375" style="632" customWidth="1"/>
    <col min="258" max="258" width="3.44140625" style="632" customWidth="1"/>
    <col min="259" max="260" width="4.21875" style="632" bestFit="1" customWidth="1"/>
    <col min="261" max="261" width="1.6640625" style="632" customWidth="1"/>
    <col min="262" max="263" width="4.21875" style="632" bestFit="1" customWidth="1"/>
    <col min="264" max="264" width="1.6640625" style="632" customWidth="1"/>
    <col min="265" max="266" width="4.21875" style="632" bestFit="1" customWidth="1"/>
    <col min="267" max="267" width="1.6640625" style="632" customWidth="1"/>
    <col min="268" max="269" width="3.44140625" style="632" bestFit="1" customWidth="1"/>
    <col min="270" max="270" width="1.6640625" style="632" customWidth="1"/>
    <col min="271" max="272" width="3.44140625" style="632" bestFit="1" customWidth="1"/>
    <col min="273" max="273" width="1.6640625" style="632" customWidth="1"/>
    <col min="274" max="275" width="3.44140625" style="632" bestFit="1" customWidth="1"/>
    <col min="276" max="276" width="1.6640625" style="632" customWidth="1"/>
    <col min="277" max="278" width="3.44140625" style="632" bestFit="1" customWidth="1"/>
    <col min="279" max="279" width="1.6640625" style="632" customWidth="1"/>
    <col min="280" max="281" width="3.44140625" style="632" bestFit="1" customWidth="1"/>
    <col min="282" max="282" width="1.6640625" style="632" customWidth="1"/>
    <col min="283" max="284" width="3.44140625" style="632" bestFit="1" customWidth="1"/>
    <col min="285" max="285" width="3.77734375" style="632" customWidth="1"/>
    <col min="286" max="286" width="0.44140625" style="632" customWidth="1"/>
    <col min="287" max="290" width="1.109375" style="632" customWidth="1"/>
    <col min="291" max="291" width="1.33203125" style="632" customWidth="1"/>
    <col min="292" max="292" width="1.21875" style="632" customWidth="1"/>
    <col min="293" max="293" width="1" style="632" customWidth="1"/>
    <col min="294" max="294" width="1.109375" style="632" customWidth="1"/>
    <col min="295" max="512" width="9" style="632"/>
    <col min="513" max="513" width="7.77734375" style="632" customWidth="1"/>
    <col min="514" max="514" width="3.44140625" style="632" customWidth="1"/>
    <col min="515" max="516" width="4.21875" style="632" bestFit="1" customWidth="1"/>
    <col min="517" max="517" width="1.6640625" style="632" customWidth="1"/>
    <col min="518" max="519" width="4.21875" style="632" bestFit="1" customWidth="1"/>
    <col min="520" max="520" width="1.6640625" style="632" customWidth="1"/>
    <col min="521" max="522" width="4.21875" style="632" bestFit="1" customWidth="1"/>
    <col min="523" max="523" width="1.6640625" style="632" customWidth="1"/>
    <col min="524" max="525" width="3.44140625" style="632" bestFit="1" customWidth="1"/>
    <col min="526" max="526" width="1.6640625" style="632" customWidth="1"/>
    <col min="527" max="528" width="3.44140625" style="632" bestFit="1" customWidth="1"/>
    <col min="529" max="529" width="1.6640625" style="632" customWidth="1"/>
    <col min="530" max="531" width="3.44140625" style="632" bestFit="1" customWidth="1"/>
    <col min="532" max="532" width="1.6640625" style="632" customWidth="1"/>
    <col min="533" max="534" width="3.44140625" style="632" bestFit="1" customWidth="1"/>
    <col min="535" max="535" width="1.6640625" style="632" customWidth="1"/>
    <col min="536" max="537" width="3.44140625" style="632" bestFit="1" customWidth="1"/>
    <col min="538" max="538" width="1.6640625" style="632" customWidth="1"/>
    <col min="539" max="540" width="3.44140625" style="632" bestFit="1" customWidth="1"/>
    <col min="541" max="541" width="3.77734375" style="632" customWidth="1"/>
    <col min="542" max="542" width="0.44140625" style="632" customWidth="1"/>
    <col min="543" max="546" width="1.109375" style="632" customWidth="1"/>
    <col min="547" max="547" width="1.33203125" style="632" customWidth="1"/>
    <col min="548" max="548" width="1.21875" style="632" customWidth="1"/>
    <col min="549" max="549" width="1" style="632" customWidth="1"/>
    <col min="550" max="550" width="1.109375" style="632" customWidth="1"/>
    <col min="551" max="768" width="9" style="632"/>
    <col min="769" max="769" width="7.77734375" style="632" customWidth="1"/>
    <col min="770" max="770" width="3.44140625" style="632" customWidth="1"/>
    <col min="771" max="772" width="4.21875" style="632" bestFit="1" customWidth="1"/>
    <col min="773" max="773" width="1.6640625" style="632" customWidth="1"/>
    <col min="774" max="775" width="4.21875" style="632" bestFit="1" customWidth="1"/>
    <col min="776" max="776" width="1.6640625" style="632" customWidth="1"/>
    <col min="777" max="778" width="4.21875" style="632" bestFit="1" customWidth="1"/>
    <col min="779" max="779" width="1.6640625" style="632" customWidth="1"/>
    <col min="780" max="781" width="3.44140625" style="632" bestFit="1" customWidth="1"/>
    <col min="782" max="782" width="1.6640625" style="632" customWidth="1"/>
    <col min="783" max="784" width="3.44140625" style="632" bestFit="1" customWidth="1"/>
    <col min="785" max="785" width="1.6640625" style="632" customWidth="1"/>
    <col min="786" max="787" width="3.44140625" style="632" bestFit="1" customWidth="1"/>
    <col min="788" max="788" width="1.6640625" style="632" customWidth="1"/>
    <col min="789" max="790" width="3.44140625" style="632" bestFit="1" customWidth="1"/>
    <col min="791" max="791" width="1.6640625" style="632" customWidth="1"/>
    <col min="792" max="793" width="3.44140625" style="632" bestFit="1" customWidth="1"/>
    <col min="794" max="794" width="1.6640625" style="632" customWidth="1"/>
    <col min="795" max="796" width="3.44140625" style="632" bestFit="1" customWidth="1"/>
    <col min="797" max="797" width="3.77734375" style="632" customWidth="1"/>
    <col min="798" max="798" width="0.44140625" style="632" customWidth="1"/>
    <col min="799" max="802" width="1.109375" style="632" customWidth="1"/>
    <col min="803" max="803" width="1.33203125" style="632" customWidth="1"/>
    <col min="804" max="804" width="1.21875" style="632" customWidth="1"/>
    <col min="805" max="805" width="1" style="632" customWidth="1"/>
    <col min="806" max="806" width="1.109375" style="632" customWidth="1"/>
    <col min="807" max="1024" width="9" style="632"/>
    <col min="1025" max="1025" width="7.77734375" style="632" customWidth="1"/>
    <col min="1026" max="1026" width="3.44140625" style="632" customWidth="1"/>
    <col min="1027" max="1028" width="4.21875" style="632" bestFit="1" customWidth="1"/>
    <col min="1029" max="1029" width="1.6640625" style="632" customWidth="1"/>
    <col min="1030" max="1031" width="4.21875" style="632" bestFit="1" customWidth="1"/>
    <col min="1032" max="1032" width="1.6640625" style="632" customWidth="1"/>
    <col min="1033" max="1034" width="4.21875" style="632" bestFit="1" customWidth="1"/>
    <col min="1035" max="1035" width="1.6640625" style="632" customWidth="1"/>
    <col min="1036" max="1037" width="3.44140625" style="632" bestFit="1" customWidth="1"/>
    <col min="1038" max="1038" width="1.6640625" style="632" customWidth="1"/>
    <col min="1039" max="1040" width="3.44140625" style="632" bestFit="1" customWidth="1"/>
    <col min="1041" max="1041" width="1.6640625" style="632" customWidth="1"/>
    <col min="1042" max="1043" width="3.44140625" style="632" bestFit="1" customWidth="1"/>
    <col min="1044" max="1044" width="1.6640625" style="632" customWidth="1"/>
    <col min="1045" max="1046" width="3.44140625" style="632" bestFit="1" customWidth="1"/>
    <col min="1047" max="1047" width="1.6640625" style="632" customWidth="1"/>
    <col min="1048" max="1049" width="3.44140625" style="632" bestFit="1" customWidth="1"/>
    <col min="1050" max="1050" width="1.6640625" style="632" customWidth="1"/>
    <col min="1051" max="1052" width="3.44140625" style="632" bestFit="1" customWidth="1"/>
    <col min="1053" max="1053" width="3.77734375" style="632" customWidth="1"/>
    <col min="1054" max="1054" width="0.44140625" style="632" customWidth="1"/>
    <col min="1055" max="1058" width="1.109375" style="632" customWidth="1"/>
    <col min="1059" max="1059" width="1.33203125" style="632" customWidth="1"/>
    <col min="1060" max="1060" width="1.21875" style="632" customWidth="1"/>
    <col min="1061" max="1061" width="1" style="632" customWidth="1"/>
    <col min="1062" max="1062" width="1.109375" style="632" customWidth="1"/>
    <col min="1063" max="1280" width="9" style="632"/>
    <col min="1281" max="1281" width="7.77734375" style="632" customWidth="1"/>
    <col min="1282" max="1282" width="3.44140625" style="632" customWidth="1"/>
    <col min="1283" max="1284" width="4.21875" style="632" bestFit="1" customWidth="1"/>
    <col min="1285" max="1285" width="1.6640625" style="632" customWidth="1"/>
    <col min="1286" max="1287" width="4.21875" style="632" bestFit="1" customWidth="1"/>
    <col min="1288" max="1288" width="1.6640625" style="632" customWidth="1"/>
    <col min="1289" max="1290" width="4.21875" style="632" bestFit="1" customWidth="1"/>
    <col min="1291" max="1291" width="1.6640625" style="632" customWidth="1"/>
    <col min="1292" max="1293" width="3.44140625" style="632" bestFit="1" customWidth="1"/>
    <col min="1294" max="1294" width="1.6640625" style="632" customWidth="1"/>
    <col min="1295" max="1296" width="3.44140625" style="632" bestFit="1" customWidth="1"/>
    <col min="1297" max="1297" width="1.6640625" style="632" customWidth="1"/>
    <col min="1298" max="1299" width="3.44140625" style="632" bestFit="1" customWidth="1"/>
    <col min="1300" max="1300" width="1.6640625" style="632" customWidth="1"/>
    <col min="1301" max="1302" width="3.44140625" style="632" bestFit="1" customWidth="1"/>
    <col min="1303" max="1303" width="1.6640625" style="632" customWidth="1"/>
    <col min="1304" max="1305" width="3.44140625" style="632" bestFit="1" customWidth="1"/>
    <col min="1306" max="1306" width="1.6640625" style="632" customWidth="1"/>
    <col min="1307" max="1308" width="3.44140625" style="632" bestFit="1" customWidth="1"/>
    <col min="1309" max="1309" width="3.77734375" style="632" customWidth="1"/>
    <col min="1310" max="1310" width="0.44140625" style="632" customWidth="1"/>
    <col min="1311" max="1314" width="1.109375" style="632" customWidth="1"/>
    <col min="1315" max="1315" width="1.33203125" style="632" customWidth="1"/>
    <col min="1316" max="1316" width="1.21875" style="632" customWidth="1"/>
    <col min="1317" max="1317" width="1" style="632" customWidth="1"/>
    <col min="1318" max="1318" width="1.109375" style="632" customWidth="1"/>
    <col min="1319" max="1536" width="9" style="632"/>
    <col min="1537" max="1537" width="7.77734375" style="632" customWidth="1"/>
    <col min="1538" max="1538" width="3.44140625" style="632" customWidth="1"/>
    <col min="1539" max="1540" width="4.21875" style="632" bestFit="1" customWidth="1"/>
    <col min="1541" max="1541" width="1.6640625" style="632" customWidth="1"/>
    <col min="1542" max="1543" width="4.21875" style="632" bestFit="1" customWidth="1"/>
    <col min="1544" max="1544" width="1.6640625" style="632" customWidth="1"/>
    <col min="1545" max="1546" width="4.21875" style="632" bestFit="1" customWidth="1"/>
    <col min="1547" max="1547" width="1.6640625" style="632" customWidth="1"/>
    <col min="1548" max="1549" width="3.44140625" style="632" bestFit="1" customWidth="1"/>
    <col min="1550" max="1550" width="1.6640625" style="632" customWidth="1"/>
    <col min="1551" max="1552" width="3.44140625" style="632" bestFit="1" customWidth="1"/>
    <col min="1553" max="1553" width="1.6640625" style="632" customWidth="1"/>
    <col min="1554" max="1555" width="3.44140625" style="632" bestFit="1" customWidth="1"/>
    <col min="1556" max="1556" width="1.6640625" style="632" customWidth="1"/>
    <col min="1557" max="1558" width="3.44140625" style="632" bestFit="1" customWidth="1"/>
    <col min="1559" max="1559" width="1.6640625" style="632" customWidth="1"/>
    <col min="1560" max="1561" width="3.44140625" style="632" bestFit="1" customWidth="1"/>
    <col min="1562" max="1562" width="1.6640625" style="632" customWidth="1"/>
    <col min="1563" max="1564" width="3.44140625" style="632" bestFit="1" customWidth="1"/>
    <col min="1565" max="1565" width="3.77734375" style="632" customWidth="1"/>
    <col min="1566" max="1566" width="0.44140625" style="632" customWidth="1"/>
    <col min="1567" max="1570" width="1.109375" style="632" customWidth="1"/>
    <col min="1571" max="1571" width="1.33203125" style="632" customWidth="1"/>
    <col min="1572" max="1572" width="1.21875" style="632" customWidth="1"/>
    <col min="1573" max="1573" width="1" style="632" customWidth="1"/>
    <col min="1574" max="1574" width="1.109375" style="632" customWidth="1"/>
    <col min="1575" max="1792" width="9" style="632"/>
    <col min="1793" max="1793" width="7.77734375" style="632" customWidth="1"/>
    <col min="1794" max="1794" width="3.44140625" style="632" customWidth="1"/>
    <col min="1795" max="1796" width="4.21875" style="632" bestFit="1" customWidth="1"/>
    <col min="1797" max="1797" width="1.6640625" style="632" customWidth="1"/>
    <col min="1798" max="1799" width="4.21875" style="632" bestFit="1" customWidth="1"/>
    <col min="1800" max="1800" width="1.6640625" style="632" customWidth="1"/>
    <col min="1801" max="1802" width="4.21875" style="632" bestFit="1" customWidth="1"/>
    <col min="1803" max="1803" width="1.6640625" style="632" customWidth="1"/>
    <col min="1804" max="1805" width="3.44140625" style="632" bestFit="1" customWidth="1"/>
    <col min="1806" max="1806" width="1.6640625" style="632" customWidth="1"/>
    <col min="1807" max="1808" width="3.44140625" style="632" bestFit="1" customWidth="1"/>
    <col min="1809" max="1809" width="1.6640625" style="632" customWidth="1"/>
    <col min="1810" max="1811" width="3.44140625" style="632" bestFit="1" customWidth="1"/>
    <col min="1812" max="1812" width="1.6640625" style="632" customWidth="1"/>
    <col min="1813" max="1814" width="3.44140625" style="632" bestFit="1" customWidth="1"/>
    <col min="1815" max="1815" width="1.6640625" style="632" customWidth="1"/>
    <col min="1816" max="1817" width="3.44140625" style="632" bestFit="1" customWidth="1"/>
    <col min="1818" max="1818" width="1.6640625" style="632" customWidth="1"/>
    <col min="1819" max="1820" width="3.44140625" style="632" bestFit="1" customWidth="1"/>
    <col min="1821" max="1821" width="3.77734375" style="632" customWidth="1"/>
    <col min="1822" max="1822" width="0.44140625" style="632" customWidth="1"/>
    <col min="1823" max="1826" width="1.109375" style="632" customWidth="1"/>
    <col min="1827" max="1827" width="1.33203125" style="632" customWidth="1"/>
    <col min="1828" max="1828" width="1.21875" style="632" customWidth="1"/>
    <col min="1829" max="1829" width="1" style="632" customWidth="1"/>
    <col min="1830" max="1830" width="1.109375" style="632" customWidth="1"/>
    <col min="1831" max="2048" width="9" style="632"/>
    <col min="2049" max="2049" width="7.77734375" style="632" customWidth="1"/>
    <col min="2050" max="2050" width="3.44140625" style="632" customWidth="1"/>
    <col min="2051" max="2052" width="4.21875" style="632" bestFit="1" customWidth="1"/>
    <col min="2053" max="2053" width="1.6640625" style="632" customWidth="1"/>
    <col min="2054" max="2055" width="4.21875" style="632" bestFit="1" customWidth="1"/>
    <col min="2056" max="2056" width="1.6640625" style="632" customWidth="1"/>
    <col min="2057" max="2058" width="4.21875" style="632" bestFit="1" customWidth="1"/>
    <col min="2059" max="2059" width="1.6640625" style="632" customWidth="1"/>
    <col min="2060" max="2061" width="3.44140625" style="632" bestFit="1" customWidth="1"/>
    <col min="2062" max="2062" width="1.6640625" style="632" customWidth="1"/>
    <col min="2063" max="2064" width="3.44140625" style="632" bestFit="1" customWidth="1"/>
    <col min="2065" max="2065" width="1.6640625" style="632" customWidth="1"/>
    <col min="2066" max="2067" width="3.44140625" style="632" bestFit="1" customWidth="1"/>
    <col min="2068" max="2068" width="1.6640625" style="632" customWidth="1"/>
    <col min="2069" max="2070" width="3.44140625" style="632" bestFit="1" customWidth="1"/>
    <col min="2071" max="2071" width="1.6640625" style="632" customWidth="1"/>
    <col min="2072" max="2073" width="3.44140625" style="632" bestFit="1" customWidth="1"/>
    <col min="2074" max="2074" width="1.6640625" style="632" customWidth="1"/>
    <col min="2075" max="2076" width="3.44140625" style="632" bestFit="1" customWidth="1"/>
    <col min="2077" max="2077" width="3.77734375" style="632" customWidth="1"/>
    <col min="2078" max="2078" width="0.44140625" style="632" customWidth="1"/>
    <col min="2079" max="2082" width="1.109375" style="632" customWidth="1"/>
    <col min="2083" max="2083" width="1.33203125" style="632" customWidth="1"/>
    <col min="2084" max="2084" width="1.21875" style="632" customWidth="1"/>
    <col min="2085" max="2085" width="1" style="632" customWidth="1"/>
    <col min="2086" max="2086" width="1.109375" style="632" customWidth="1"/>
    <col min="2087" max="2304" width="9" style="632"/>
    <col min="2305" max="2305" width="7.77734375" style="632" customWidth="1"/>
    <col min="2306" max="2306" width="3.44140625" style="632" customWidth="1"/>
    <col min="2307" max="2308" width="4.21875" style="632" bestFit="1" customWidth="1"/>
    <col min="2309" max="2309" width="1.6640625" style="632" customWidth="1"/>
    <col min="2310" max="2311" width="4.21875" style="632" bestFit="1" customWidth="1"/>
    <col min="2312" max="2312" width="1.6640625" style="632" customWidth="1"/>
    <col min="2313" max="2314" width="4.21875" style="632" bestFit="1" customWidth="1"/>
    <col min="2315" max="2315" width="1.6640625" style="632" customWidth="1"/>
    <col min="2316" max="2317" width="3.44140625" style="632" bestFit="1" customWidth="1"/>
    <col min="2318" max="2318" width="1.6640625" style="632" customWidth="1"/>
    <col min="2319" max="2320" width="3.44140625" style="632" bestFit="1" customWidth="1"/>
    <col min="2321" max="2321" width="1.6640625" style="632" customWidth="1"/>
    <col min="2322" max="2323" width="3.44140625" style="632" bestFit="1" customWidth="1"/>
    <col min="2324" max="2324" width="1.6640625" style="632" customWidth="1"/>
    <col min="2325" max="2326" width="3.44140625" style="632" bestFit="1" customWidth="1"/>
    <col min="2327" max="2327" width="1.6640625" style="632" customWidth="1"/>
    <col min="2328" max="2329" width="3.44140625" style="632" bestFit="1" customWidth="1"/>
    <col min="2330" max="2330" width="1.6640625" style="632" customWidth="1"/>
    <col min="2331" max="2332" width="3.44140625" style="632" bestFit="1" customWidth="1"/>
    <col min="2333" max="2333" width="3.77734375" style="632" customWidth="1"/>
    <col min="2334" max="2334" width="0.44140625" style="632" customWidth="1"/>
    <col min="2335" max="2338" width="1.109375" style="632" customWidth="1"/>
    <col min="2339" max="2339" width="1.33203125" style="632" customWidth="1"/>
    <col min="2340" max="2340" width="1.21875" style="632" customWidth="1"/>
    <col min="2341" max="2341" width="1" style="632" customWidth="1"/>
    <col min="2342" max="2342" width="1.109375" style="632" customWidth="1"/>
    <col min="2343" max="2560" width="9" style="632"/>
    <col min="2561" max="2561" width="7.77734375" style="632" customWidth="1"/>
    <col min="2562" max="2562" width="3.44140625" style="632" customWidth="1"/>
    <col min="2563" max="2564" width="4.21875" style="632" bestFit="1" customWidth="1"/>
    <col min="2565" max="2565" width="1.6640625" style="632" customWidth="1"/>
    <col min="2566" max="2567" width="4.21875" style="632" bestFit="1" customWidth="1"/>
    <col min="2568" max="2568" width="1.6640625" style="632" customWidth="1"/>
    <col min="2569" max="2570" width="4.21875" style="632" bestFit="1" customWidth="1"/>
    <col min="2571" max="2571" width="1.6640625" style="632" customWidth="1"/>
    <col min="2572" max="2573" width="3.44140625" style="632" bestFit="1" customWidth="1"/>
    <col min="2574" max="2574" width="1.6640625" style="632" customWidth="1"/>
    <col min="2575" max="2576" width="3.44140625" style="632" bestFit="1" customWidth="1"/>
    <col min="2577" max="2577" width="1.6640625" style="632" customWidth="1"/>
    <col min="2578" max="2579" width="3.44140625" style="632" bestFit="1" customWidth="1"/>
    <col min="2580" max="2580" width="1.6640625" style="632" customWidth="1"/>
    <col min="2581" max="2582" width="3.44140625" style="632" bestFit="1" customWidth="1"/>
    <col min="2583" max="2583" width="1.6640625" style="632" customWidth="1"/>
    <col min="2584" max="2585" width="3.44140625" style="632" bestFit="1" customWidth="1"/>
    <col min="2586" max="2586" width="1.6640625" style="632" customWidth="1"/>
    <col min="2587" max="2588" width="3.44140625" style="632" bestFit="1" customWidth="1"/>
    <col min="2589" max="2589" width="3.77734375" style="632" customWidth="1"/>
    <col min="2590" max="2590" width="0.44140625" style="632" customWidth="1"/>
    <col min="2591" max="2594" width="1.109375" style="632" customWidth="1"/>
    <col min="2595" max="2595" width="1.33203125" style="632" customWidth="1"/>
    <col min="2596" max="2596" width="1.21875" style="632" customWidth="1"/>
    <col min="2597" max="2597" width="1" style="632" customWidth="1"/>
    <col min="2598" max="2598" width="1.109375" style="632" customWidth="1"/>
    <col min="2599" max="2816" width="9" style="632"/>
    <col min="2817" max="2817" width="7.77734375" style="632" customWidth="1"/>
    <col min="2818" max="2818" width="3.44140625" style="632" customWidth="1"/>
    <col min="2819" max="2820" width="4.21875" style="632" bestFit="1" customWidth="1"/>
    <col min="2821" max="2821" width="1.6640625" style="632" customWidth="1"/>
    <col min="2822" max="2823" width="4.21875" style="632" bestFit="1" customWidth="1"/>
    <col min="2824" max="2824" width="1.6640625" style="632" customWidth="1"/>
    <col min="2825" max="2826" width="4.21875" style="632" bestFit="1" customWidth="1"/>
    <col min="2827" max="2827" width="1.6640625" style="632" customWidth="1"/>
    <col min="2828" max="2829" width="3.44140625" style="632" bestFit="1" customWidth="1"/>
    <col min="2830" max="2830" width="1.6640625" style="632" customWidth="1"/>
    <col min="2831" max="2832" width="3.44140625" style="632" bestFit="1" customWidth="1"/>
    <col min="2833" max="2833" width="1.6640625" style="632" customWidth="1"/>
    <col min="2834" max="2835" width="3.44140625" style="632" bestFit="1" customWidth="1"/>
    <col min="2836" max="2836" width="1.6640625" style="632" customWidth="1"/>
    <col min="2837" max="2838" width="3.44140625" style="632" bestFit="1" customWidth="1"/>
    <col min="2839" max="2839" width="1.6640625" style="632" customWidth="1"/>
    <col min="2840" max="2841" width="3.44140625" style="632" bestFit="1" customWidth="1"/>
    <col min="2842" max="2842" width="1.6640625" style="632" customWidth="1"/>
    <col min="2843" max="2844" width="3.44140625" style="632" bestFit="1" customWidth="1"/>
    <col min="2845" max="2845" width="3.77734375" style="632" customWidth="1"/>
    <col min="2846" max="2846" width="0.44140625" style="632" customWidth="1"/>
    <col min="2847" max="2850" width="1.109375" style="632" customWidth="1"/>
    <col min="2851" max="2851" width="1.33203125" style="632" customWidth="1"/>
    <col min="2852" max="2852" width="1.21875" style="632" customWidth="1"/>
    <col min="2853" max="2853" width="1" style="632" customWidth="1"/>
    <col min="2854" max="2854" width="1.109375" style="632" customWidth="1"/>
    <col min="2855" max="3072" width="9" style="632"/>
    <col min="3073" max="3073" width="7.77734375" style="632" customWidth="1"/>
    <col min="3074" max="3074" width="3.44140625" style="632" customWidth="1"/>
    <col min="3075" max="3076" width="4.21875" style="632" bestFit="1" customWidth="1"/>
    <col min="3077" max="3077" width="1.6640625" style="632" customWidth="1"/>
    <col min="3078" max="3079" width="4.21875" style="632" bestFit="1" customWidth="1"/>
    <col min="3080" max="3080" width="1.6640625" style="632" customWidth="1"/>
    <col min="3081" max="3082" width="4.21875" style="632" bestFit="1" customWidth="1"/>
    <col min="3083" max="3083" width="1.6640625" style="632" customWidth="1"/>
    <col min="3084" max="3085" width="3.44140625" style="632" bestFit="1" customWidth="1"/>
    <col min="3086" max="3086" width="1.6640625" style="632" customWidth="1"/>
    <col min="3087" max="3088" width="3.44140625" style="632" bestFit="1" customWidth="1"/>
    <col min="3089" max="3089" width="1.6640625" style="632" customWidth="1"/>
    <col min="3090" max="3091" width="3.44140625" style="632" bestFit="1" customWidth="1"/>
    <col min="3092" max="3092" width="1.6640625" style="632" customWidth="1"/>
    <col min="3093" max="3094" width="3.44140625" style="632" bestFit="1" customWidth="1"/>
    <col min="3095" max="3095" width="1.6640625" style="632" customWidth="1"/>
    <col min="3096" max="3097" width="3.44140625" style="632" bestFit="1" customWidth="1"/>
    <col min="3098" max="3098" width="1.6640625" style="632" customWidth="1"/>
    <col min="3099" max="3100" width="3.44140625" style="632" bestFit="1" customWidth="1"/>
    <col min="3101" max="3101" width="3.77734375" style="632" customWidth="1"/>
    <col min="3102" max="3102" width="0.44140625" style="632" customWidth="1"/>
    <col min="3103" max="3106" width="1.109375" style="632" customWidth="1"/>
    <col min="3107" max="3107" width="1.33203125" style="632" customWidth="1"/>
    <col min="3108" max="3108" width="1.21875" style="632" customWidth="1"/>
    <col min="3109" max="3109" width="1" style="632" customWidth="1"/>
    <col min="3110" max="3110" width="1.109375" style="632" customWidth="1"/>
    <col min="3111" max="3328" width="9" style="632"/>
    <col min="3329" max="3329" width="7.77734375" style="632" customWidth="1"/>
    <col min="3330" max="3330" width="3.44140625" style="632" customWidth="1"/>
    <col min="3331" max="3332" width="4.21875" style="632" bestFit="1" customWidth="1"/>
    <col min="3333" max="3333" width="1.6640625" style="632" customWidth="1"/>
    <col min="3334" max="3335" width="4.21875" style="632" bestFit="1" customWidth="1"/>
    <col min="3336" max="3336" width="1.6640625" style="632" customWidth="1"/>
    <col min="3337" max="3338" width="4.21875" style="632" bestFit="1" customWidth="1"/>
    <col min="3339" max="3339" width="1.6640625" style="632" customWidth="1"/>
    <col min="3340" max="3341" width="3.44140625" style="632" bestFit="1" customWidth="1"/>
    <col min="3342" max="3342" width="1.6640625" style="632" customWidth="1"/>
    <col min="3343" max="3344" width="3.44140625" style="632" bestFit="1" customWidth="1"/>
    <col min="3345" max="3345" width="1.6640625" style="632" customWidth="1"/>
    <col min="3346" max="3347" width="3.44140625" style="632" bestFit="1" customWidth="1"/>
    <col min="3348" max="3348" width="1.6640625" style="632" customWidth="1"/>
    <col min="3349" max="3350" width="3.44140625" style="632" bestFit="1" customWidth="1"/>
    <col min="3351" max="3351" width="1.6640625" style="632" customWidth="1"/>
    <col min="3352" max="3353" width="3.44140625" style="632" bestFit="1" customWidth="1"/>
    <col min="3354" max="3354" width="1.6640625" style="632" customWidth="1"/>
    <col min="3355" max="3356" width="3.44140625" style="632" bestFit="1" customWidth="1"/>
    <col min="3357" max="3357" width="3.77734375" style="632" customWidth="1"/>
    <col min="3358" max="3358" width="0.44140625" style="632" customWidth="1"/>
    <col min="3359" max="3362" width="1.109375" style="632" customWidth="1"/>
    <col min="3363" max="3363" width="1.33203125" style="632" customWidth="1"/>
    <col min="3364" max="3364" width="1.21875" style="632" customWidth="1"/>
    <col min="3365" max="3365" width="1" style="632" customWidth="1"/>
    <col min="3366" max="3366" width="1.109375" style="632" customWidth="1"/>
    <col min="3367" max="3584" width="9" style="632"/>
    <col min="3585" max="3585" width="7.77734375" style="632" customWidth="1"/>
    <col min="3586" max="3586" width="3.44140625" style="632" customWidth="1"/>
    <col min="3587" max="3588" width="4.21875" style="632" bestFit="1" customWidth="1"/>
    <col min="3589" max="3589" width="1.6640625" style="632" customWidth="1"/>
    <col min="3590" max="3591" width="4.21875" style="632" bestFit="1" customWidth="1"/>
    <col min="3592" max="3592" width="1.6640625" style="632" customWidth="1"/>
    <col min="3593" max="3594" width="4.21875" style="632" bestFit="1" customWidth="1"/>
    <col min="3595" max="3595" width="1.6640625" style="632" customWidth="1"/>
    <col min="3596" max="3597" width="3.44140625" style="632" bestFit="1" customWidth="1"/>
    <col min="3598" max="3598" width="1.6640625" style="632" customWidth="1"/>
    <col min="3599" max="3600" width="3.44140625" style="632" bestFit="1" customWidth="1"/>
    <col min="3601" max="3601" width="1.6640625" style="632" customWidth="1"/>
    <col min="3602" max="3603" width="3.44140625" style="632" bestFit="1" customWidth="1"/>
    <col min="3604" max="3604" width="1.6640625" style="632" customWidth="1"/>
    <col min="3605" max="3606" width="3.44140625" style="632" bestFit="1" customWidth="1"/>
    <col min="3607" max="3607" width="1.6640625" style="632" customWidth="1"/>
    <col min="3608" max="3609" width="3.44140625" style="632" bestFit="1" customWidth="1"/>
    <col min="3610" max="3610" width="1.6640625" style="632" customWidth="1"/>
    <col min="3611" max="3612" width="3.44140625" style="632" bestFit="1" customWidth="1"/>
    <col min="3613" max="3613" width="3.77734375" style="632" customWidth="1"/>
    <col min="3614" max="3614" width="0.44140625" style="632" customWidth="1"/>
    <col min="3615" max="3618" width="1.109375" style="632" customWidth="1"/>
    <col min="3619" max="3619" width="1.33203125" style="632" customWidth="1"/>
    <col min="3620" max="3620" width="1.21875" style="632" customWidth="1"/>
    <col min="3621" max="3621" width="1" style="632" customWidth="1"/>
    <col min="3622" max="3622" width="1.109375" style="632" customWidth="1"/>
    <col min="3623" max="3840" width="9" style="632"/>
    <col min="3841" max="3841" width="7.77734375" style="632" customWidth="1"/>
    <col min="3842" max="3842" width="3.44140625" style="632" customWidth="1"/>
    <col min="3843" max="3844" width="4.21875" style="632" bestFit="1" customWidth="1"/>
    <col min="3845" max="3845" width="1.6640625" style="632" customWidth="1"/>
    <col min="3846" max="3847" width="4.21875" style="632" bestFit="1" customWidth="1"/>
    <col min="3848" max="3848" width="1.6640625" style="632" customWidth="1"/>
    <col min="3849" max="3850" width="4.21875" style="632" bestFit="1" customWidth="1"/>
    <col min="3851" max="3851" width="1.6640625" style="632" customWidth="1"/>
    <col min="3852" max="3853" width="3.44140625" style="632" bestFit="1" customWidth="1"/>
    <col min="3854" max="3854" width="1.6640625" style="632" customWidth="1"/>
    <col min="3855" max="3856" width="3.44140625" style="632" bestFit="1" customWidth="1"/>
    <col min="3857" max="3857" width="1.6640625" style="632" customWidth="1"/>
    <col min="3858" max="3859" width="3.44140625" style="632" bestFit="1" customWidth="1"/>
    <col min="3860" max="3860" width="1.6640625" style="632" customWidth="1"/>
    <col min="3861" max="3862" width="3.44140625" style="632" bestFit="1" customWidth="1"/>
    <col min="3863" max="3863" width="1.6640625" style="632" customWidth="1"/>
    <col min="3864" max="3865" width="3.44140625" style="632" bestFit="1" customWidth="1"/>
    <col min="3866" max="3866" width="1.6640625" style="632" customWidth="1"/>
    <col min="3867" max="3868" width="3.44140625" style="632" bestFit="1" customWidth="1"/>
    <col min="3869" max="3869" width="3.77734375" style="632" customWidth="1"/>
    <col min="3870" max="3870" width="0.44140625" style="632" customWidth="1"/>
    <col min="3871" max="3874" width="1.109375" style="632" customWidth="1"/>
    <col min="3875" max="3875" width="1.33203125" style="632" customWidth="1"/>
    <col min="3876" max="3876" width="1.21875" style="632" customWidth="1"/>
    <col min="3877" max="3877" width="1" style="632" customWidth="1"/>
    <col min="3878" max="3878" width="1.109375" style="632" customWidth="1"/>
    <col min="3879" max="4096" width="9" style="632"/>
    <col min="4097" max="4097" width="7.77734375" style="632" customWidth="1"/>
    <col min="4098" max="4098" width="3.44140625" style="632" customWidth="1"/>
    <col min="4099" max="4100" width="4.21875" style="632" bestFit="1" customWidth="1"/>
    <col min="4101" max="4101" width="1.6640625" style="632" customWidth="1"/>
    <col min="4102" max="4103" width="4.21875" style="632" bestFit="1" customWidth="1"/>
    <col min="4104" max="4104" width="1.6640625" style="632" customWidth="1"/>
    <col min="4105" max="4106" width="4.21875" style="632" bestFit="1" customWidth="1"/>
    <col min="4107" max="4107" width="1.6640625" style="632" customWidth="1"/>
    <col min="4108" max="4109" width="3.44140625" style="632" bestFit="1" customWidth="1"/>
    <col min="4110" max="4110" width="1.6640625" style="632" customWidth="1"/>
    <col min="4111" max="4112" width="3.44140625" style="632" bestFit="1" customWidth="1"/>
    <col min="4113" max="4113" width="1.6640625" style="632" customWidth="1"/>
    <col min="4114" max="4115" width="3.44140625" style="632" bestFit="1" customWidth="1"/>
    <col min="4116" max="4116" width="1.6640625" style="632" customWidth="1"/>
    <col min="4117" max="4118" width="3.44140625" style="632" bestFit="1" customWidth="1"/>
    <col min="4119" max="4119" width="1.6640625" style="632" customWidth="1"/>
    <col min="4120" max="4121" width="3.44140625" style="632" bestFit="1" customWidth="1"/>
    <col min="4122" max="4122" width="1.6640625" style="632" customWidth="1"/>
    <col min="4123" max="4124" width="3.44140625" style="632" bestFit="1" customWidth="1"/>
    <col min="4125" max="4125" width="3.77734375" style="632" customWidth="1"/>
    <col min="4126" max="4126" width="0.44140625" style="632" customWidth="1"/>
    <col min="4127" max="4130" width="1.109375" style="632" customWidth="1"/>
    <col min="4131" max="4131" width="1.33203125" style="632" customWidth="1"/>
    <col min="4132" max="4132" width="1.21875" style="632" customWidth="1"/>
    <col min="4133" max="4133" width="1" style="632" customWidth="1"/>
    <col min="4134" max="4134" width="1.109375" style="632" customWidth="1"/>
    <col min="4135" max="4352" width="9" style="632"/>
    <col min="4353" max="4353" width="7.77734375" style="632" customWidth="1"/>
    <col min="4354" max="4354" width="3.44140625" style="632" customWidth="1"/>
    <col min="4355" max="4356" width="4.21875" style="632" bestFit="1" customWidth="1"/>
    <col min="4357" max="4357" width="1.6640625" style="632" customWidth="1"/>
    <col min="4358" max="4359" width="4.21875" style="632" bestFit="1" customWidth="1"/>
    <col min="4360" max="4360" width="1.6640625" style="632" customWidth="1"/>
    <col min="4361" max="4362" width="4.21875" style="632" bestFit="1" customWidth="1"/>
    <col min="4363" max="4363" width="1.6640625" style="632" customWidth="1"/>
    <col min="4364" max="4365" width="3.44140625" style="632" bestFit="1" customWidth="1"/>
    <col min="4366" max="4366" width="1.6640625" style="632" customWidth="1"/>
    <col min="4367" max="4368" width="3.44140625" style="632" bestFit="1" customWidth="1"/>
    <col min="4369" max="4369" width="1.6640625" style="632" customWidth="1"/>
    <col min="4370" max="4371" width="3.44140625" style="632" bestFit="1" customWidth="1"/>
    <col min="4372" max="4372" width="1.6640625" style="632" customWidth="1"/>
    <col min="4373" max="4374" width="3.44140625" style="632" bestFit="1" customWidth="1"/>
    <col min="4375" max="4375" width="1.6640625" style="632" customWidth="1"/>
    <col min="4376" max="4377" width="3.44140625" style="632" bestFit="1" customWidth="1"/>
    <col min="4378" max="4378" width="1.6640625" style="632" customWidth="1"/>
    <col min="4379" max="4380" width="3.44140625" style="632" bestFit="1" customWidth="1"/>
    <col min="4381" max="4381" width="3.77734375" style="632" customWidth="1"/>
    <col min="4382" max="4382" width="0.44140625" style="632" customWidth="1"/>
    <col min="4383" max="4386" width="1.109375" style="632" customWidth="1"/>
    <col min="4387" max="4387" width="1.33203125" style="632" customWidth="1"/>
    <col min="4388" max="4388" width="1.21875" style="632" customWidth="1"/>
    <col min="4389" max="4389" width="1" style="632" customWidth="1"/>
    <col min="4390" max="4390" width="1.109375" style="632" customWidth="1"/>
    <col min="4391" max="4608" width="9" style="632"/>
    <col min="4609" max="4609" width="7.77734375" style="632" customWidth="1"/>
    <col min="4610" max="4610" width="3.44140625" style="632" customWidth="1"/>
    <col min="4611" max="4612" width="4.21875" style="632" bestFit="1" customWidth="1"/>
    <col min="4613" max="4613" width="1.6640625" style="632" customWidth="1"/>
    <col min="4614" max="4615" width="4.21875" style="632" bestFit="1" customWidth="1"/>
    <col min="4616" max="4616" width="1.6640625" style="632" customWidth="1"/>
    <col min="4617" max="4618" width="4.21875" style="632" bestFit="1" customWidth="1"/>
    <col min="4619" max="4619" width="1.6640625" style="632" customWidth="1"/>
    <col min="4620" max="4621" width="3.44140625" style="632" bestFit="1" customWidth="1"/>
    <col min="4622" max="4622" width="1.6640625" style="632" customWidth="1"/>
    <col min="4623" max="4624" width="3.44140625" style="632" bestFit="1" customWidth="1"/>
    <col min="4625" max="4625" width="1.6640625" style="632" customWidth="1"/>
    <col min="4626" max="4627" width="3.44140625" style="632" bestFit="1" customWidth="1"/>
    <col min="4628" max="4628" width="1.6640625" style="632" customWidth="1"/>
    <col min="4629" max="4630" width="3.44140625" style="632" bestFit="1" customWidth="1"/>
    <col min="4631" max="4631" width="1.6640625" style="632" customWidth="1"/>
    <col min="4632" max="4633" width="3.44140625" style="632" bestFit="1" customWidth="1"/>
    <col min="4634" max="4634" width="1.6640625" style="632" customWidth="1"/>
    <col min="4635" max="4636" width="3.44140625" style="632" bestFit="1" customWidth="1"/>
    <col min="4637" max="4637" width="3.77734375" style="632" customWidth="1"/>
    <col min="4638" max="4638" width="0.44140625" style="632" customWidth="1"/>
    <col min="4639" max="4642" width="1.109375" style="632" customWidth="1"/>
    <col min="4643" max="4643" width="1.33203125" style="632" customWidth="1"/>
    <col min="4644" max="4644" width="1.21875" style="632" customWidth="1"/>
    <col min="4645" max="4645" width="1" style="632" customWidth="1"/>
    <col min="4646" max="4646" width="1.109375" style="632" customWidth="1"/>
    <col min="4647" max="4864" width="9" style="632"/>
    <col min="4865" max="4865" width="7.77734375" style="632" customWidth="1"/>
    <col min="4866" max="4866" width="3.44140625" style="632" customWidth="1"/>
    <col min="4867" max="4868" width="4.21875" style="632" bestFit="1" customWidth="1"/>
    <col min="4869" max="4869" width="1.6640625" style="632" customWidth="1"/>
    <col min="4870" max="4871" width="4.21875" style="632" bestFit="1" customWidth="1"/>
    <col min="4872" max="4872" width="1.6640625" style="632" customWidth="1"/>
    <col min="4873" max="4874" width="4.21875" style="632" bestFit="1" customWidth="1"/>
    <col min="4875" max="4875" width="1.6640625" style="632" customWidth="1"/>
    <col min="4876" max="4877" width="3.44140625" style="632" bestFit="1" customWidth="1"/>
    <col min="4878" max="4878" width="1.6640625" style="632" customWidth="1"/>
    <col min="4879" max="4880" width="3.44140625" style="632" bestFit="1" customWidth="1"/>
    <col min="4881" max="4881" width="1.6640625" style="632" customWidth="1"/>
    <col min="4882" max="4883" width="3.44140625" style="632" bestFit="1" customWidth="1"/>
    <col min="4884" max="4884" width="1.6640625" style="632" customWidth="1"/>
    <col min="4885" max="4886" width="3.44140625" style="632" bestFit="1" customWidth="1"/>
    <col min="4887" max="4887" width="1.6640625" style="632" customWidth="1"/>
    <col min="4888" max="4889" width="3.44140625" style="632" bestFit="1" customWidth="1"/>
    <col min="4890" max="4890" width="1.6640625" style="632" customWidth="1"/>
    <col min="4891" max="4892" width="3.44140625" style="632" bestFit="1" customWidth="1"/>
    <col min="4893" max="4893" width="3.77734375" style="632" customWidth="1"/>
    <col min="4894" max="4894" width="0.44140625" style="632" customWidth="1"/>
    <col min="4895" max="4898" width="1.109375" style="632" customWidth="1"/>
    <col min="4899" max="4899" width="1.33203125" style="632" customWidth="1"/>
    <col min="4900" max="4900" width="1.21875" style="632" customWidth="1"/>
    <col min="4901" max="4901" width="1" style="632" customWidth="1"/>
    <col min="4902" max="4902" width="1.109375" style="632" customWidth="1"/>
    <col min="4903" max="5120" width="9" style="632"/>
    <col min="5121" max="5121" width="7.77734375" style="632" customWidth="1"/>
    <col min="5122" max="5122" width="3.44140625" style="632" customWidth="1"/>
    <col min="5123" max="5124" width="4.21875" style="632" bestFit="1" customWidth="1"/>
    <col min="5125" max="5125" width="1.6640625" style="632" customWidth="1"/>
    <col min="5126" max="5127" width="4.21875" style="632" bestFit="1" customWidth="1"/>
    <col min="5128" max="5128" width="1.6640625" style="632" customWidth="1"/>
    <col min="5129" max="5130" width="4.21875" style="632" bestFit="1" customWidth="1"/>
    <col min="5131" max="5131" width="1.6640625" style="632" customWidth="1"/>
    <col min="5132" max="5133" width="3.44140625" style="632" bestFit="1" customWidth="1"/>
    <col min="5134" max="5134" width="1.6640625" style="632" customWidth="1"/>
    <col min="5135" max="5136" width="3.44140625" style="632" bestFit="1" customWidth="1"/>
    <col min="5137" max="5137" width="1.6640625" style="632" customWidth="1"/>
    <col min="5138" max="5139" width="3.44140625" style="632" bestFit="1" customWidth="1"/>
    <col min="5140" max="5140" width="1.6640625" style="632" customWidth="1"/>
    <col min="5141" max="5142" width="3.44140625" style="632" bestFit="1" customWidth="1"/>
    <col min="5143" max="5143" width="1.6640625" style="632" customWidth="1"/>
    <col min="5144" max="5145" width="3.44140625" style="632" bestFit="1" customWidth="1"/>
    <col min="5146" max="5146" width="1.6640625" style="632" customWidth="1"/>
    <col min="5147" max="5148" width="3.44140625" style="632" bestFit="1" customWidth="1"/>
    <col min="5149" max="5149" width="3.77734375" style="632" customWidth="1"/>
    <col min="5150" max="5150" width="0.44140625" style="632" customWidth="1"/>
    <col min="5151" max="5154" width="1.109375" style="632" customWidth="1"/>
    <col min="5155" max="5155" width="1.33203125" style="632" customWidth="1"/>
    <col min="5156" max="5156" width="1.21875" style="632" customWidth="1"/>
    <col min="5157" max="5157" width="1" style="632" customWidth="1"/>
    <col min="5158" max="5158" width="1.109375" style="632" customWidth="1"/>
    <col min="5159" max="5376" width="9" style="632"/>
    <col min="5377" max="5377" width="7.77734375" style="632" customWidth="1"/>
    <col min="5378" max="5378" width="3.44140625" style="632" customWidth="1"/>
    <col min="5379" max="5380" width="4.21875" style="632" bestFit="1" customWidth="1"/>
    <col min="5381" max="5381" width="1.6640625" style="632" customWidth="1"/>
    <col min="5382" max="5383" width="4.21875" style="632" bestFit="1" customWidth="1"/>
    <col min="5384" max="5384" width="1.6640625" style="632" customWidth="1"/>
    <col min="5385" max="5386" width="4.21875" style="632" bestFit="1" customWidth="1"/>
    <col min="5387" max="5387" width="1.6640625" style="632" customWidth="1"/>
    <col min="5388" max="5389" width="3.44140625" style="632" bestFit="1" customWidth="1"/>
    <col min="5390" max="5390" width="1.6640625" style="632" customWidth="1"/>
    <col min="5391" max="5392" width="3.44140625" style="632" bestFit="1" customWidth="1"/>
    <col min="5393" max="5393" width="1.6640625" style="632" customWidth="1"/>
    <col min="5394" max="5395" width="3.44140625" style="632" bestFit="1" customWidth="1"/>
    <col min="5396" max="5396" width="1.6640625" style="632" customWidth="1"/>
    <col min="5397" max="5398" width="3.44140625" style="632" bestFit="1" customWidth="1"/>
    <col min="5399" max="5399" width="1.6640625" style="632" customWidth="1"/>
    <col min="5400" max="5401" width="3.44140625" style="632" bestFit="1" customWidth="1"/>
    <col min="5402" max="5402" width="1.6640625" style="632" customWidth="1"/>
    <col min="5403" max="5404" width="3.44140625" style="632" bestFit="1" customWidth="1"/>
    <col min="5405" max="5405" width="3.77734375" style="632" customWidth="1"/>
    <col min="5406" max="5406" width="0.44140625" style="632" customWidth="1"/>
    <col min="5407" max="5410" width="1.109375" style="632" customWidth="1"/>
    <col min="5411" max="5411" width="1.33203125" style="632" customWidth="1"/>
    <col min="5412" max="5412" width="1.21875" style="632" customWidth="1"/>
    <col min="5413" max="5413" width="1" style="632" customWidth="1"/>
    <col min="5414" max="5414" width="1.109375" style="632" customWidth="1"/>
    <col min="5415" max="5632" width="9" style="632"/>
    <col min="5633" max="5633" width="7.77734375" style="632" customWidth="1"/>
    <col min="5634" max="5634" width="3.44140625" style="632" customWidth="1"/>
    <col min="5635" max="5636" width="4.21875" style="632" bestFit="1" customWidth="1"/>
    <col min="5637" max="5637" width="1.6640625" style="632" customWidth="1"/>
    <col min="5638" max="5639" width="4.21875" style="632" bestFit="1" customWidth="1"/>
    <col min="5640" max="5640" width="1.6640625" style="632" customWidth="1"/>
    <col min="5641" max="5642" width="4.21875" style="632" bestFit="1" customWidth="1"/>
    <col min="5643" max="5643" width="1.6640625" style="632" customWidth="1"/>
    <col min="5644" max="5645" width="3.44140625" style="632" bestFit="1" customWidth="1"/>
    <col min="5646" max="5646" width="1.6640625" style="632" customWidth="1"/>
    <col min="5647" max="5648" width="3.44140625" style="632" bestFit="1" customWidth="1"/>
    <col min="5649" max="5649" width="1.6640625" style="632" customWidth="1"/>
    <col min="5650" max="5651" width="3.44140625" style="632" bestFit="1" customWidth="1"/>
    <col min="5652" max="5652" width="1.6640625" style="632" customWidth="1"/>
    <col min="5653" max="5654" width="3.44140625" style="632" bestFit="1" customWidth="1"/>
    <col min="5655" max="5655" width="1.6640625" style="632" customWidth="1"/>
    <col min="5656" max="5657" width="3.44140625" style="632" bestFit="1" customWidth="1"/>
    <col min="5658" max="5658" width="1.6640625" style="632" customWidth="1"/>
    <col min="5659" max="5660" width="3.44140625" style="632" bestFit="1" customWidth="1"/>
    <col min="5661" max="5661" width="3.77734375" style="632" customWidth="1"/>
    <col min="5662" max="5662" width="0.44140625" style="632" customWidth="1"/>
    <col min="5663" max="5666" width="1.109375" style="632" customWidth="1"/>
    <col min="5667" max="5667" width="1.33203125" style="632" customWidth="1"/>
    <col min="5668" max="5668" width="1.21875" style="632" customWidth="1"/>
    <col min="5669" max="5669" width="1" style="632" customWidth="1"/>
    <col min="5670" max="5670" width="1.109375" style="632" customWidth="1"/>
    <col min="5671" max="5888" width="9" style="632"/>
    <col min="5889" max="5889" width="7.77734375" style="632" customWidth="1"/>
    <col min="5890" max="5890" width="3.44140625" style="632" customWidth="1"/>
    <col min="5891" max="5892" width="4.21875" style="632" bestFit="1" customWidth="1"/>
    <col min="5893" max="5893" width="1.6640625" style="632" customWidth="1"/>
    <col min="5894" max="5895" width="4.21875" style="632" bestFit="1" customWidth="1"/>
    <col min="5896" max="5896" width="1.6640625" style="632" customWidth="1"/>
    <col min="5897" max="5898" width="4.21875" style="632" bestFit="1" customWidth="1"/>
    <col min="5899" max="5899" width="1.6640625" style="632" customWidth="1"/>
    <col min="5900" max="5901" width="3.44140625" style="632" bestFit="1" customWidth="1"/>
    <col min="5902" max="5902" width="1.6640625" style="632" customWidth="1"/>
    <col min="5903" max="5904" width="3.44140625" style="632" bestFit="1" customWidth="1"/>
    <col min="5905" max="5905" width="1.6640625" style="632" customWidth="1"/>
    <col min="5906" max="5907" width="3.44140625" style="632" bestFit="1" customWidth="1"/>
    <col min="5908" max="5908" width="1.6640625" style="632" customWidth="1"/>
    <col min="5909" max="5910" width="3.44140625" style="632" bestFit="1" customWidth="1"/>
    <col min="5911" max="5911" width="1.6640625" style="632" customWidth="1"/>
    <col min="5912" max="5913" width="3.44140625" style="632" bestFit="1" customWidth="1"/>
    <col min="5914" max="5914" width="1.6640625" style="632" customWidth="1"/>
    <col min="5915" max="5916" width="3.44140625" style="632" bestFit="1" customWidth="1"/>
    <col min="5917" max="5917" width="3.77734375" style="632" customWidth="1"/>
    <col min="5918" max="5918" width="0.44140625" style="632" customWidth="1"/>
    <col min="5919" max="5922" width="1.109375" style="632" customWidth="1"/>
    <col min="5923" max="5923" width="1.33203125" style="632" customWidth="1"/>
    <col min="5924" max="5924" width="1.21875" style="632" customWidth="1"/>
    <col min="5925" max="5925" width="1" style="632" customWidth="1"/>
    <col min="5926" max="5926" width="1.109375" style="632" customWidth="1"/>
    <col min="5927" max="6144" width="9" style="632"/>
    <col min="6145" max="6145" width="7.77734375" style="632" customWidth="1"/>
    <col min="6146" max="6146" width="3.44140625" style="632" customWidth="1"/>
    <col min="6147" max="6148" width="4.21875" style="632" bestFit="1" customWidth="1"/>
    <col min="6149" max="6149" width="1.6640625" style="632" customWidth="1"/>
    <col min="6150" max="6151" width="4.21875" style="632" bestFit="1" customWidth="1"/>
    <col min="6152" max="6152" width="1.6640625" style="632" customWidth="1"/>
    <col min="6153" max="6154" width="4.21875" style="632" bestFit="1" customWidth="1"/>
    <col min="6155" max="6155" width="1.6640625" style="632" customWidth="1"/>
    <col min="6156" max="6157" width="3.44140625" style="632" bestFit="1" customWidth="1"/>
    <col min="6158" max="6158" width="1.6640625" style="632" customWidth="1"/>
    <col min="6159" max="6160" width="3.44140625" style="632" bestFit="1" customWidth="1"/>
    <col min="6161" max="6161" width="1.6640625" style="632" customWidth="1"/>
    <col min="6162" max="6163" width="3.44140625" style="632" bestFit="1" customWidth="1"/>
    <col min="6164" max="6164" width="1.6640625" style="632" customWidth="1"/>
    <col min="6165" max="6166" width="3.44140625" style="632" bestFit="1" customWidth="1"/>
    <col min="6167" max="6167" width="1.6640625" style="632" customWidth="1"/>
    <col min="6168" max="6169" width="3.44140625" style="632" bestFit="1" customWidth="1"/>
    <col min="6170" max="6170" width="1.6640625" style="632" customWidth="1"/>
    <col min="6171" max="6172" width="3.44140625" style="632" bestFit="1" customWidth="1"/>
    <col min="6173" max="6173" width="3.77734375" style="632" customWidth="1"/>
    <col min="6174" max="6174" width="0.44140625" style="632" customWidth="1"/>
    <col min="6175" max="6178" width="1.109375" style="632" customWidth="1"/>
    <col min="6179" max="6179" width="1.33203125" style="632" customWidth="1"/>
    <col min="6180" max="6180" width="1.21875" style="632" customWidth="1"/>
    <col min="6181" max="6181" width="1" style="632" customWidth="1"/>
    <col min="6182" max="6182" width="1.109375" style="632" customWidth="1"/>
    <col min="6183" max="6400" width="9" style="632"/>
    <col min="6401" max="6401" width="7.77734375" style="632" customWidth="1"/>
    <col min="6402" max="6402" width="3.44140625" style="632" customWidth="1"/>
    <col min="6403" max="6404" width="4.21875" style="632" bestFit="1" customWidth="1"/>
    <col min="6405" max="6405" width="1.6640625" style="632" customWidth="1"/>
    <col min="6406" max="6407" width="4.21875" style="632" bestFit="1" customWidth="1"/>
    <col min="6408" max="6408" width="1.6640625" style="632" customWidth="1"/>
    <col min="6409" max="6410" width="4.21875" style="632" bestFit="1" customWidth="1"/>
    <col min="6411" max="6411" width="1.6640625" style="632" customWidth="1"/>
    <col min="6412" max="6413" width="3.44140625" style="632" bestFit="1" customWidth="1"/>
    <col min="6414" max="6414" width="1.6640625" style="632" customWidth="1"/>
    <col min="6415" max="6416" width="3.44140625" style="632" bestFit="1" customWidth="1"/>
    <col min="6417" max="6417" width="1.6640625" style="632" customWidth="1"/>
    <col min="6418" max="6419" width="3.44140625" style="632" bestFit="1" customWidth="1"/>
    <col min="6420" max="6420" width="1.6640625" style="632" customWidth="1"/>
    <col min="6421" max="6422" width="3.44140625" style="632" bestFit="1" customWidth="1"/>
    <col min="6423" max="6423" width="1.6640625" style="632" customWidth="1"/>
    <col min="6424" max="6425" width="3.44140625" style="632" bestFit="1" customWidth="1"/>
    <col min="6426" max="6426" width="1.6640625" style="632" customWidth="1"/>
    <col min="6427" max="6428" width="3.44140625" style="632" bestFit="1" customWidth="1"/>
    <col min="6429" max="6429" width="3.77734375" style="632" customWidth="1"/>
    <col min="6430" max="6430" width="0.44140625" style="632" customWidth="1"/>
    <col min="6431" max="6434" width="1.109375" style="632" customWidth="1"/>
    <col min="6435" max="6435" width="1.33203125" style="632" customWidth="1"/>
    <col min="6436" max="6436" width="1.21875" style="632" customWidth="1"/>
    <col min="6437" max="6437" width="1" style="632" customWidth="1"/>
    <col min="6438" max="6438" width="1.109375" style="632" customWidth="1"/>
    <col min="6439" max="6656" width="9" style="632"/>
    <col min="6657" max="6657" width="7.77734375" style="632" customWidth="1"/>
    <col min="6658" max="6658" width="3.44140625" style="632" customWidth="1"/>
    <col min="6659" max="6660" width="4.21875" style="632" bestFit="1" customWidth="1"/>
    <col min="6661" max="6661" width="1.6640625" style="632" customWidth="1"/>
    <col min="6662" max="6663" width="4.21875" style="632" bestFit="1" customWidth="1"/>
    <col min="6664" max="6664" width="1.6640625" style="632" customWidth="1"/>
    <col min="6665" max="6666" width="4.21875" style="632" bestFit="1" customWidth="1"/>
    <col min="6667" max="6667" width="1.6640625" style="632" customWidth="1"/>
    <col min="6668" max="6669" width="3.44140625" style="632" bestFit="1" customWidth="1"/>
    <col min="6670" max="6670" width="1.6640625" style="632" customWidth="1"/>
    <col min="6671" max="6672" width="3.44140625" style="632" bestFit="1" customWidth="1"/>
    <col min="6673" max="6673" width="1.6640625" style="632" customWidth="1"/>
    <col min="6674" max="6675" width="3.44140625" style="632" bestFit="1" customWidth="1"/>
    <col min="6676" max="6676" width="1.6640625" style="632" customWidth="1"/>
    <col min="6677" max="6678" width="3.44140625" style="632" bestFit="1" customWidth="1"/>
    <col min="6679" max="6679" width="1.6640625" style="632" customWidth="1"/>
    <col min="6680" max="6681" width="3.44140625" style="632" bestFit="1" customWidth="1"/>
    <col min="6682" max="6682" width="1.6640625" style="632" customWidth="1"/>
    <col min="6683" max="6684" width="3.44140625" style="632" bestFit="1" customWidth="1"/>
    <col min="6685" max="6685" width="3.77734375" style="632" customWidth="1"/>
    <col min="6686" max="6686" width="0.44140625" style="632" customWidth="1"/>
    <col min="6687" max="6690" width="1.109375" style="632" customWidth="1"/>
    <col min="6691" max="6691" width="1.33203125" style="632" customWidth="1"/>
    <col min="6692" max="6692" width="1.21875" style="632" customWidth="1"/>
    <col min="6693" max="6693" width="1" style="632" customWidth="1"/>
    <col min="6694" max="6694" width="1.109375" style="632" customWidth="1"/>
    <col min="6695" max="6912" width="9" style="632"/>
    <col min="6913" max="6913" width="7.77734375" style="632" customWidth="1"/>
    <col min="6914" max="6914" width="3.44140625" style="632" customWidth="1"/>
    <col min="6915" max="6916" width="4.21875" style="632" bestFit="1" customWidth="1"/>
    <col min="6917" max="6917" width="1.6640625" style="632" customWidth="1"/>
    <col min="6918" max="6919" width="4.21875" style="632" bestFit="1" customWidth="1"/>
    <col min="6920" max="6920" width="1.6640625" style="632" customWidth="1"/>
    <col min="6921" max="6922" width="4.21875" style="632" bestFit="1" customWidth="1"/>
    <col min="6923" max="6923" width="1.6640625" style="632" customWidth="1"/>
    <col min="6924" max="6925" width="3.44140625" style="632" bestFit="1" customWidth="1"/>
    <col min="6926" max="6926" width="1.6640625" style="632" customWidth="1"/>
    <col min="6927" max="6928" width="3.44140625" style="632" bestFit="1" customWidth="1"/>
    <col min="6929" max="6929" width="1.6640625" style="632" customWidth="1"/>
    <col min="6930" max="6931" width="3.44140625" style="632" bestFit="1" customWidth="1"/>
    <col min="6932" max="6932" width="1.6640625" style="632" customWidth="1"/>
    <col min="6933" max="6934" width="3.44140625" style="632" bestFit="1" customWidth="1"/>
    <col min="6935" max="6935" width="1.6640625" style="632" customWidth="1"/>
    <col min="6936" max="6937" width="3.44140625" style="632" bestFit="1" customWidth="1"/>
    <col min="6938" max="6938" width="1.6640625" style="632" customWidth="1"/>
    <col min="6939" max="6940" width="3.44140625" style="632" bestFit="1" customWidth="1"/>
    <col min="6941" max="6941" width="3.77734375" style="632" customWidth="1"/>
    <col min="6942" max="6942" width="0.44140625" style="632" customWidth="1"/>
    <col min="6943" max="6946" width="1.109375" style="632" customWidth="1"/>
    <col min="6947" max="6947" width="1.33203125" style="632" customWidth="1"/>
    <col min="6948" max="6948" width="1.21875" style="632" customWidth="1"/>
    <col min="6949" max="6949" width="1" style="632" customWidth="1"/>
    <col min="6950" max="6950" width="1.109375" style="632" customWidth="1"/>
    <col min="6951" max="7168" width="9" style="632"/>
    <col min="7169" max="7169" width="7.77734375" style="632" customWidth="1"/>
    <col min="7170" max="7170" width="3.44140625" style="632" customWidth="1"/>
    <col min="7171" max="7172" width="4.21875" style="632" bestFit="1" customWidth="1"/>
    <col min="7173" max="7173" width="1.6640625" style="632" customWidth="1"/>
    <col min="7174" max="7175" width="4.21875" style="632" bestFit="1" customWidth="1"/>
    <col min="7176" max="7176" width="1.6640625" style="632" customWidth="1"/>
    <col min="7177" max="7178" width="4.21875" style="632" bestFit="1" customWidth="1"/>
    <col min="7179" max="7179" width="1.6640625" style="632" customWidth="1"/>
    <col min="7180" max="7181" width="3.44140625" style="632" bestFit="1" customWidth="1"/>
    <col min="7182" max="7182" width="1.6640625" style="632" customWidth="1"/>
    <col min="7183" max="7184" width="3.44140625" style="632" bestFit="1" customWidth="1"/>
    <col min="7185" max="7185" width="1.6640625" style="632" customWidth="1"/>
    <col min="7186" max="7187" width="3.44140625" style="632" bestFit="1" customWidth="1"/>
    <col min="7188" max="7188" width="1.6640625" style="632" customWidth="1"/>
    <col min="7189" max="7190" width="3.44140625" style="632" bestFit="1" customWidth="1"/>
    <col min="7191" max="7191" width="1.6640625" style="632" customWidth="1"/>
    <col min="7192" max="7193" width="3.44140625" style="632" bestFit="1" customWidth="1"/>
    <col min="7194" max="7194" width="1.6640625" style="632" customWidth="1"/>
    <col min="7195" max="7196" width="3.44140625" style="632" bestFit="1" customWidth="1"/>
    <col min="7197" max="7197" width="3.77734375" style="632" customWidth="1"/>
    <col min="7198" max="7198" width="0.44140625" style="632" customWidth="1"/>
    <col min="7199" max="7202" width="1.109375" style="632" customWidth="1"/>
    <col min="7203" max="7203" width="1.33203125" style="632" customWidth="1"/>
    <col min="7204" max="7204" width="1.21875" style="632" customWidth="1"/>
    <col min="7205" max="7205" width="1" style="632" customWidth="1"/>
    <col min="7206" max="7206" width="1.109375" style="632" customWidth="1"/>
    <col min="7207" max="7424" width="9" style="632"/>
    <col min="7425" max="7425" width="7.77734375" style="632" customWidth="1"/>
    <col min="7426" max="7426" width="3.44140625" style="632" customWidth="1"/>
    <col min="7427" max="7428" width="4.21875" style="632" bestFit="1" customWidth="1"/>
    <col min="7429" max="7429" width="1.6640625" style="632" customWidth="1"/>
    <col min="7430" max="7431" width="4.21875" style="632" bestFit="1" customWidth="1"/>
    <col min="7432" max="7432" width="1.6640625" style="632" customWidth="1"/>
    <col min="7433" max="7434" width="4.21875" style="632" bestFit="1" customWidth="1"/>
    <col min="7435" max="7435" width="1.6640625" style="632" customWidth="1"/>
    <col min="7436" max="7437" width="3.44140625" style="632" bestFit="1" customWidth="1"/>
    <col min="7438" max="7438" width="1.6640625" style="632" customWidth="1"/>
    <col min="7439" max="7440" width="3.44140625" style="632" bestFit="1" customWidth="1"/>
    <col min="7441" max="7441" width="1.6640625" style="632" customWidth="1"/>
    <col min="7442" max="7443" width="3.44140625" style="632" bestFit="1" customWidth="1"/>
    <col min="7444" max="7444" width="1.6640625" style="632" customWidth="1"/>
    <col min="7445" max="7446" width="3.44140625" style="632" bestFit="1" customWidth="1"/>
    <col min="7447" max="7447" width="1.6640625" style="632" customWidth="1"/>
    <col min="7448" max="7449" width="3.44140625" style="632" bestFit="1" customWidth="1"/>
    <col min="7450" max="7450" width="1.6640625" style="632" customWidth="1"/>
    <col min="7451" max="7452" width="3.44140625" style="632" bestFit="1" customWidth="1"/>
    <col min="7453" max="7453" width="3.77734375" style="632" customWidth="1"/>
    <col min="7454" max="7454" width="0.44140625" style="632" customWidth="1"/>
    <col min="7455" max="7458" width="1.109375" style="632" customWidth="1"/>
    <col min="7459" max="7459" width="1.33203125" style="632" customWidth="1"/>
    <col min="7460" max="7460" width="1.21875" style="632" customWidth="1"/>
    <col min="7461" max="7461" width="1" style="632" customWidth="1"/>
    <col min="7462" max="7462" width="1.109375" style="632" customWidth="1"/>
    <col min="7463" max="7680" width="9" style="632"/>
    <col min="7681" max="7681" width="7.77734375" style="632" customWidth="1"/>
    <col min="7682" max="7682" width="3.44140625" style="632" customWidth="1"/>
    <col min="7683" max="7684" width="4.21875" style="632" bestFit="1" customWidth="1"/>
    <col min="7685" max="7685" width="1.6640625" style="632" customWidth="1"/>
    <col min="7686" max="7687" width="4.21875" style="632" bestFit="1" customWidth="1"/>
    <col min="7688" max="7688" width="1.6640625" style="632" customWidth="1"/>
    <col min="7689" max="7690" width="4.21875" style="632" bestFit="1" customWidth="1"/>
    <col min="7691" max="7691" width="1.6640625" style="632" customWidth="1"/>
    <col min="7692" max="7693" width="3.44140625" style="632" bestFit="1" customWidth="1"/>
    <col min="7694" max="7694" width="1.6640625" style="632" customWidth="1"/>
    <col min="7695" max="7696" width="3.44140625" style="632" bestFit="1" customWidth="1"/>
    <col min="7697" max="7697" width="1.6640625" style="632" customWidth="1"/>
    <col min="7698" max="7699" width="3.44140625" style="632" bestFit="1" customWidth="1"/>
    <col min="7700" max="7700" width="1.6640625" style="632" customWidth="1"/>
    <col min="7701" max="7702" width="3.44140625" style="632" bestFit="1" customWidth="1"/>
    <col min="7703" max="7703" width="1.6640625" style="632" customWidth="1"/>
    <col min="7704" max="7705" width="3.44140625" style="632" bestFit="1" customWidth="1"/>
    <col min="7706" max="7706" width="1.6640625" style="632" customWidth="1"/>
    <col min="7707" max="7708" width="3.44140625" style="632" bestFit="1" customWidth="1"/>
    <col min="7709" max="7709" width="3.77734375" style="632" customWidth="1"/>
    <col min="7710" max="7710" width="0.44140625" style="632" customWidth="1"/>
    <col min="7711" max="7714" width="1.109375" style="632" customWidth="1"/>
    <col min="7715" max="7715" width="1.33203125" style="632" customWidth="1"/>
    <col min="7716" max="7716" width="1.21875" style="632" customWidth="1"/>
    <col min="7717" max="7717" width="1" style="632" customWidth="1"/>
    <col min="7718" max="7718" width="1.109375" style="632" customWidth="1"/>
    <col min="7719" max="7936" width="9" style="632"/>
    <col min="7937" max="7937" width="7.77734375" style="632" customWidth="1"/>
    <col min="7938" max="7938" width="3.44140625" style="632" customWidth="1"/>
    <col min="7939" max="7940" width="4.21875" style="632" bestFit="1" customWidth="1"/>
    <col min="7941" max="7941" width="1.6640625" style="632" customWidth="1"/>
    <col min="7942" max="7943" width="4.21875" style="632" bestFit="1" customWidth="1"/>
    <col min="7944" max="7944" width="1.6640625" style="632" customWidth="1"/>
    <col min="7945" max="7946" width="4.21875" style="632" bestFit="1" customWidth="1"/>
    <col min="7947" max="7947" width="1.6640625" style="632" customWidth="1"/>
    <col min="7948" max="7949" width="3.44140625" style="632" bestFit="1" customWidth="1"/>
    <col min="7950" max="7950" width="1.6640625" style="632" customWidth="1"/>
    <col min="7951" max="7952" width="3.44140625" style="632" bestFit="1" customWidth="1"/>
    <col min="7953" max="7953" width="1.6640625" style="632" customWidth="1"/>
    <col min="7954" max="7955" width="3.44140625" style="632" bestFit="1" customWidth="1"/>
    <col min="7956" max="7956" width="1.6640625" style="632" customWidth="1"/>
    <col min="7957" max="7958" width="3.44140625" style="632" bestFit="1" customWidth="1"/>
    <col min="7959" max="7959" width="1.6640625" style="632" customWidth="1"/>
    <col min="7960" max="7961" width="3.44140625" style="632" bestFit="1" customWidth="1"/>
    <col min="7962" max="7962" width="1.6640625" style="632" customWidth="1"/>
    <col min="7963" max="7964" width="3.44140625" style="632" bestFit="1" customWidth="1"/>
    <col min="7965" max="7965" width="3.77734375" style="632" customWidth="1"/>
    <col min="7966" max="7966" width="0.44140625" style="632" customWidth="1"/>
    <col min="7967" max="7970" width="1.109375" style="632" customWidth="1"/>
    <col min="7971" max="7971" width="1.33203125" style="632" customWidth="1"/>
    <col min="7972" max="7972" width="1.21875" style="632" customWidth="1"/>
    <col min="7973" max="7973" width="1" style="632" customWidth="1"/>
    <col min="7974" max="7974" width="1.109375" style="632" customWidth="1"/>
    <col min="7975" max="8192" width="9" style="632"/>
    <col min="8193" max="8193" width="7.77734375" style="632" customWidth="1"/>
    <col min="8194" max="8194" width="3.44140625" style="632" customWidth="1"/>
    <col min="8195" max="8196" width="4.21875" style="632" bestFit="1" customWidth="1"/>
    <col min="8197" max="8197" width="1.6640625" style="632" customWidth="1"/>
    <col min="8198" max="8199" width="4.21875" style="632" bestFit="1" customWidth="1"/>
    <col min="8200" max="8200" width="1.6640625" style="632" customWidth="1"/>
    <col min="8201" max="8202" width="4.21875" style="632" bestFit="1" customWidth="1"/>
    <col min="8203" max="8203" width="1.6640625" style="632" customWidth="1"/>
    <col min="8204" max="8205" width="3.44140625" style="632" bestFit="1" customWidth="1"/>
    <col min="8206" max="8206" width="1.6640625" style="632" customWidth="1"/>
    <col min="8207" max="8208" width="3.44140625" style="632" bestFit="1" customWidth="1"/>
    <col min="8209" max="8209" width="1.6640625" style="632" customWidth="1"/>
    <col min="8210" max="8211" width="3.44140625" style="632" bestFit="1" customWidth="1"/>
    <col min="8212" max="8212" width="1.6640625" style="632" customWidth="1"/>
    <col min="8213" max="8214" width="3.44140625" style="632" bestFit="1" customWidth="1"/>
    <col min="8215" max="8215" width="1.6640625" style="632" customWidth="1"/>
    <col min="8216" max="8217" width="3.44140625" style="632" bestFit="1" customWidth="1"/>
    <col min="8218" max="8218" width="1.6640625" style="632" customWidth="1"/>
    <col min="8219" max="8220" width="3.44140625" style="632" bestFit="1" customWidth="1"/>
    <col min="8221" max="8221" width="3.77734375" style="632" customWidth="1"/>
    <col min="8222" max="8222" width="0.44140625" style="632" customWidth="1"/>
    <col min="8223" max="8226" width="1.109375" style="632" customWidth="1"/>
    <col min="8227" max="8227" width="1.33203125" style="632" customWidth="1"/>
    <col min="8228" max="8228" width="1.21875" style="632" customWidth="1"/>
    <col min="8229" max="8229" width="1" style="632" customWidth="1"/>
    <col min="8230" max="8230" width="1.109375" style="632" customWidth="1"/>
    <col min="8231" max="8448" width="9" style="632"/>
    <col min="8449" max="8449" width="7.77734375" style="632" customWidth="1"/>
    <col min="8450" max="8450" width="3.44140625" style="632" customWidth="1"/>
    <col min="8451" max="8452" width="4.21875" style="632" bestFit="1" customWidth="1"/>
    <col min="8453" max="8453" width="1.6640625" style="632" customWidth="1"/>
    <col min="8454" max="8455" width="4.21875" style="632" bestFit="1" customWidth="1"/>
    <col min="8456" max="8456" width="1.6640625" style="632" customWidth="1"/>
    <col min="8457" max="8458" width="4.21875" style="632" bestFit="1" customWidth="1"/>
    <col min="8459" max="8459" width="1.6640625" style="632" customWidth="1"/>
    <col min="8460" max="8461" width="3.44140625" style="632" bestFit="1" customWidth="1"/>
    <col min="8462" max="8462" width="1.6640625" style="632" customWidth="1"/>
    <col min="8463" max="8464" width="3.44140625" style="632" bestFit="1" customWidth="1"/>
    <col min="8465" max="8465" width="1.6640625" style="632" customWidth="1"/>
    <col min="8466" max="8467" width="3.44140625" style="632" bestFit="1" customWidth="1"/>
    <col min="8468" max="8468" width="1.6640625" style="632" customWidth="1"/>
    <col min="8469" max="8470" width="3.44140625" style="632" bestFit="1" customWidth="1"/>
    <col min="8471" max="8471" width="1.6640625" style="632" customWidth="1"/>
    <col min="8472" max="8473" width="3.44140625" style="632" bestFit="1" customWidth="1"/>
    <col min="8474" max="8474" width="1.6640625" style="632" customWidth="1"/>
    <col min="8475" max="8476" width="3.44140625" style="632" bestFit="1" customWidth="1"/>
    <col min="8477" max="8477" width="3.77734375" style="632" customWidth="1"/>
    <col min="8478" max="8478" width="0.44140625" style="632" customWidth="1"/>
    <col min="8479" max="8482" width="1.109375" style="632" customWidth="1"/>
    <col min="8483" max="8483" width="1.33203125" style="632" customWidth="1"/>
    <col min="8484" max="8484" width="1.21875" style="632" customWidth="1"/>
    <col min="8485" max="8485" width="1" style="632" customWidth="1"/>
    <col min="8486" max="8486" width="1.109375" style="632" customWidth="1"/>
    <col min="8487" max="8704" width="9" style="632"/>
    <col min="8705" max="8705" width="7.77734375" style="632" customWidth="1"/>
    <col min="8706" max="8706" width="3.44140625" style="632" customWidth="1"/>
    <col min="8707" max="8708" width="4.21875" style="632" bestFit="1" customWidth="1"/>
    <col min="8709" max="8709" width="1.6640625" style="632" customWidth="1"/>
    <col min="8710" max="8711" width="4.21875" style="632" bestFit="1" customWidth="1"/>
    <col min="8712" max="8712" width="1.6640625" style="632" customWidth="1"/>
    <col min="8713" max="8714" width="4.21875" style="632" bestFit="1" customWidth="1"/>
    <col min="8715" max="8715" width="1.6640625" style="632" customWidth="1"/>
    <col min="8716" max="8717" width="3.44140625" style="632" bestFit="1" customWidth="1"/>
    <col min="8718" max="8718" width="1.6640625" style="632" customWidth="1"/>
    <col min="8719" max="8720" width="3.44140625" style="632" bestFit="1" customWidth="1"/>
    <col min="8721" max="8721" width="1.6640625" style="632" customWidth="1"/>
    <col min="8722" max="8723" width="3.44140625" style="632" bestFit="1" customWidth="1"/>
    <col min="8724" max="8724" width="1.6640625" style="632" customWidth="1"/>
    <col min="8725" max="8726" width="3.44140625" style="632" bestFit="1" customWidth="1"/>
    <col min="8727" max="8727" width="1.6640625" style="632" customWidth="1"/>
    <col min="8728" max="8729" width="3.44140625" style="632" bestFit="1" customWidth="1"/>
    <col min="8730" max="8730" width="1.6640625" style="632" customWidth="1"/>
    <col min="8731" max="8732" width="3.44140625" style="632" bestFit="1" customWidth="1"/>
    <col min="8733" max="8733" width="3.77734375" style="632" customWidth="1"/>
    <col min="8734" max="8734" width="0.44140625" style="632" customWidth="1"/>
    <col min="8735" max="8738" width="1.109375" style="632" customWidth="1"/>
    <col min="8739" max="8739" width="1.33203125" style="632" customWidth="1"/>
    <col min="8740" max="8740" width="1.21875" style="632" customWidth="1"/>
    <col min="8741" max="8741" width="1" style="632" customWidth="1"/>
    <col min="8742" max="8742" width="1.109375" style="632" customWidth="1"/>
    <col min="8743" max="8960" width="9" style="632"/>
    <col min="8961" max="8961" width="7.77734375" style="632" customWidth="1"/>
    <col min="8962" max="8962" width="3.44140625" style="632" customWidth="1"/>
    <col min="8963" max="8964" width="4.21875" style="632" bestFit="1" customWidth="1"/>
    <col min="8965" max="8965" width="1.6640625" style="632" customWidth="1"/>
    <col min="8966" max="8967" width="4.21875" style="632" bestFit="1" customWidth="1"/>
    <col min="8968" max="8968" width="1.6640625" style="632" customWidth="1"/>
    <col min="8969" max="8970" width="4.21875" style="632" bestFit="1" customWidth="1"/>
    <col min="8971" max="8971" width="1.6640625" style="632" customWidth="1"/>
    <col min="8972" max="8973" width="3.44140625" style="632" bestFit="1" customWidth="1"/>
    <col min="8974" max="8974" width="1.6640625" style="632" customWidth="1"/>
    <col min="8975" max="8976" width="3.44140625" style="632" bestFit="1" customWidth="1"/>
    <col min="8977" max="8977" width="1.6640625" style="632" customWidth="1"/>
    <col min="8978" max="8979" width="3.44140625" style="632" bestFit="1" customWidth="1"/>
    <col min="8980" max="8980" width="1.6640625" style="632" customWidth="1"/>
    <col min="8981" max="8982" width="3.44140625" style="632" bestFit="1" customWidth="1"/>
    <col min="8983" max="8983" width="1.6640625" style="632" customWidth="1"/>
    <col min="8984" max="8985" width="3.44140625" style="632" bestFit="1" customWidth="1"/>
    <col min="8986" max="8986" width="1.6640625" style="632" customWidth="1"/>
    <col min="8987" max="8988" width="3.44140625" style="632" bestFit="1" customWidth="1"/>
    <col min="8989" max="8989" width="3.77734375" style="632" customWidth="1"/>
    <col min="8990" max="8990" width="0.44140625" style="632" customWidth="1"/>
    <col min="8991" max="8994" width="1.109375" style="632" customWidth="1"/>
    <col min="8995" max="8995" width="1.33203125" style="632" customWidth="1"/>
    <col min="8996" max="8996" width="1.21875" style="632" customWidth="1"/>
    <col min="8997" max="8997" width="1" style="632" customWidth="1"/>
    <col min="8998" max="8998" width="1.109375" style="632" customWidth="1"/>
    <col min="8999" max="9216" width="9" style="632"/>
    <col min="9217" max="9217" width="7.77734375" style="632" customWidth="1"/>
    <col min="9218" max="9218" width="3.44140625" style="632" customWidth="1"/>
    <col min="9219" max="9220" width="4.21875" style="632" bestFit="1" customWidth="1"/>
    <col min="9221" max="9221" width="1.6640625" style="632" customWidth="1"/>
    <col min="9222" max="9223" width="4.21875" style="632" bestFit="1" customWidth="1"/>
    <col min="9224" max="9224" width="1.6640625" style="632" customWidth="1"/>
    <col min="9225" max="9226" width="4.21875" style="632" bestFit="1" customWidth="1"/>
    <col min="9227" max="9227" width="1.6640625" style="632" customWidth="1"/>
    <col min="9228" max="9229" width="3.44140625" style="632" bestFit="1" customWidth="1"/>
    <col min="9230" max="9230" width="1.6640625" style="632" customWidth="1"/>
    <col min="9231" max="9232" width="3.44140625" style="632" bestFit="1" customWidth="1"/>
    <col min="9233" max="9233" width="1.6640625" style="632" customWidth="1"/>
    <col min="9234" max="9235" width="3.44140625" style="632" bestFit="1" customWidth="1"/>
    <col min="9236" max="9236" width="1.6640625" style="632" customWidth="1"/>
    <col min="9237" max="9238" width="3.44140625" style="632" bestFit="1" customWidth="1"/>
    <col min="9239" max="9239" width="1.6640625" style="632" customWidth="1"/>
    <col min="9240" max="9241" width="3.44140625" style="632" bestFit="1" customWidth="1"/>
    <col min="9242" max="9242" width="1.6640625" style="632" customWidth="1"/>
    <col min="9243" max="9244" width="3.44140625" style="632" bestFit="1" customWidth="1"/>
    <col min="9245" max="9245" width="3.77734375" style="632" customWidth="1"/>
    <col min="9246" max="9246" width="0.44140625" style="632" customWidth="1"/>
    <col min="9247" max="9250" width="1.109375" style="632" customWidth="1"/>
    <col min="9251" max="9251" width="1.33203125" style="632" customWidth="1"/>
    <col min="9252" max="9252" width="1.21875" style="632" customWidth="1"/>
    <col min="9253" max="9253" width="1" style="632" customWidth="1"/>
    <col min="9254" max="9254" width="1.109375" style="632" customWidth="1"/>
    <col min="9255" max="9472" width="9" style="632"/>
    <col min="9473" max="9473" width="7.77734375" style="632" customWidth="1"/>
    <col min="9474" max="9474" width="3.44140625" style="632" customWidth="1"/>
    <col min="9475" max="9476" width="4.21875" style="632" bestFit="1" customWidth="1"/>
    <col min="9477" max="9477" width="1.6640625" style="632" customWidth="1"/>
    <col min="9478" max="9479" width="4.21875" style="632" bestFit="1" customWidth="1"/>
    <col min="9480" max="9480" width="1.6640625" style="632" customWidth="1"/>
    <col min="9481" max="9482" width="4.21875" style="632" bestFit="1" customWidth="1"/>
    <col min="9483" max="9483" width="1.6640625" style="632" customWidth="1"/>
    <col min="9484" max="9485" width="3.44140625" style="632" bestFit="1" customWidth="1"/>
    <col min="9486" max="9486" width="1.6640625" style="632" customWidth="1"/>
    <col min="9487" max="9488" width="3.44140625" style="632" bestFit="1" customWidth="1"/>
    <col min="9489" max="9489" width="1.6640625" style="632" customWidth="1"/>
    <col min="9490" max="9491" width="3.44140625" style="632" bestFit="1" customWidth="1"/>
    <col min="9492" max="9492" width="1.6640625" style="632" customWidth="1"/>
    <col min="9493" max="9494" width="3.44140625" style="632" bestFit="1" customWidth="1"/>
    <col min="9495" max="9495" width="1.6640625" style="632" customWidth="1"/>
    <col min="9496" max="9497" width="3.44140625" style="632" bestFit="1" customWidth="1"/>
    <col min="9498" max="9498" width="1.6640625" style="632" customWidth="1"/>
    <col min="9499" max="9500" width="3.44140625" style="632" bestFit="1" customWidth="1"/>
    <col min="9501" max="9501" width="3.77734375" style="632" customWidth="1"/>
    <col min="9502" max="9502" width="0.44140625" style="632" customWidth="1"/>
    <col min="9503" max="9506" width="1.109375" style="632" customWidth="1"/>
    <col min="9507" max="9507" width="1.33203125" style="632" customWidth="1"/>
    <col min="9508" max="9508" width="1.21875" style="632" customWidth="1"/>
    <col min="9509" max="9509" width="1" style="632" customWidth="1"/>
    <col min="9510" max="9510" width="1.109375" style="632" customWidth="1"/>
    <col min="9511" max="9728" width="9" style="632"/>
    <col min="9729" max="9729" width="7.77734375" style="632" customWidth="1"/>
    <col min="9730" max="9730" width="3.44140625" style="632" customWidth="1"/>
    <col min="9731" max="9732" width="4.21875" style="632" bestFit="1" customWidth="1"/>
    <col min="9733" max="9733" width="1.6640625" style="632" customWidth="1"/>
    <col min="9734" max="9735" width="4.21875" style="632" bestFit="1" customWidth="1"/>
    <col min="9736" max="9736" width="1.6640625" style="632" customWidth="1"/>
    <col min="9737" max="9738" width="4.21875" style="632" bestFit="1" customWidth="1"/>
    <col min="9739" max="9739" width="1.6640625" style="632" customWidth="1"/>
    <col min="9740" max="9741" width="3.44140625" style="632" bestFit="1" customWidth="1"/>
    <col min="9742" max="9742" width="1.6640625" style="632" customWidth="1"/>
    <col min="9743" max="9744" width="3.44140625" style="632" bestFit="1" customWidth="1"/>
    <col min="9745" max="9745" width="1.6640625" style="632" customWidth="1"/>
    <col min="9746" max="9747" width="3.44140625" style="632" bestFit="1" customWidth="1"/>
    <col min="9748" max="9748" width="1.6640625" style="632" customWidth="1"/>
    <col min="9749" max="9750" width="3.44140625" style="632" bestFit="1" customWidth="1"/>
    <col min="9751" max="9751" width="1.6640625" style="632" customWidth="1"/>
    <col min="9752" max="9753" width="3.44140625" style="632" bestFit="1" customWidth="1"/>
    <col min="9754" max="9754" width="1.6640625" style="632" customWidth="1"/>
    <col min="9755" max="9756" width="3.44140625" style="632" bestFit="1" customWidth="1"/>
    <col min="9757" max="9757" width="3.77734375" style="632" customWidth="1"/>
    <col min="9758" max="9758" width="0.44140625" style="632" customWidth="1"/>
    <col min="9759" max="9762" width="1.109375" style="632" customWidth="1"/>
    <col min="9763" max="9763" width="1.33203125" style="632" customWidth="1"/>
    <col min="9764" max="9764" width="1.21875" style="632" customWidth="1"/>
    <col min="9765" max="9765" width="1" style="632" customWidth="1"/>
    <col min="9766" max="9766" width="1.109375" style="632" customWidth="1"/>
    <col min="9767" max="9984" width="9" style="632"/>
    <col min="9985" max="9985" width="7.77734375" style="632" customWidth="1"/>
    <col min="9986" max="9986" width="3.44140625" style="632" customWidth="1"/>
    <col min="9987" max="9988" width="4.21875" style="632" bestFit="1" customWidth="1"/>
    <col min="9989" max="9989" width="1.6640625" style="632" customWidth="1"/>
    <col min="9990" max="9991" width="4.21875" style="632" bestFit="1" customWidth="1"/>
    <col min="9992" max="9992" width="1.6640625" style="632" customWidth="1"/>
    <col min="9993" max="9994" width="4.21875" style="632" bestFit="1" customWidth="1"/>
    <col min="9995" max="9995" width="1.6640625" style="632" customWidth="1"/>
    <col min="9996" max="9997" width="3.44140625" style="632" bestFit="1" customWidth="1"/>
    <col min="9998" max="9998" width="1.6640625" style="632" customWidth="1"/>
    <col min="9999" max="10000" width="3.44140625" style="632" bestFit="1" customWidth="1"/>
    <col min="10001" max="10001" width="1.6640625" style="632" customWidth="1"/>
    <col min="10002" max="10003" width="3.44140625" style="632" bestFit="1" customWidth="1"/>
    <col min="10004" max="10004" width="1.6640625" style="632" customWidth="1"/>
    <col min="10005" max="10006" width="3.44140625" style="632" bestFit="1" customWidth="1"/>
    <col min="10007" max="10007" width="1.6640625" style="632" customWidth="1"/>
    <col min="10008" max="10009" width="3.44140625" style="632" bestFit="1" customWidth="1"/>
    <col min="10010" max="10010" width="1.6640625" style="632" customWidth="1"/>
    <col min="10011" max="10012" width="3.44140625" style="632" bestFit="1" customWidth="1"/>
    <col min="10013" max="10013" width="3.77734375" style="632" customWidth="1"/>
    <col min="10014" max="10014" width="0.44140625" style="632" customWidth="1"/>
    <col min="10015" max="10018" width="1.109375" style="632" customWidth="1"/>
    <col min="10019" max="10019" width="1.33203125" style="632" customWidth="1"/>
    <col min="10020" max="10020" width="1.21875" style="632" customWidth="1"/>
    <col min="10021" max="10021" width="1" style="632" customWidth="1"/>
    <col min="10022" max="10022" width="1.109375" style="632" customWidth="1"/>
    <col min="10023" max="10240" width="9" style="632"/>
    <col min="10241" max="10241" width="7.77734375" style="632" customWidth="1"/>
    <col min="10242" max="10242" width="3.44140625" style="632" customWidth="1"/>
    <col min="10243" max="10244" width="4.21875" style="632" bestFit="1" customWidth="1"/>
    <col min="10245" max="10245" width="1.6640625" style="632" customWidth="1"/>
    <col min="10246" max="10247" width="4.21875" style="632" bestFit="1" customWidth="1"/>
    <col min="10248" max="10248" width="1.6640625" style="632" customWidth="1"/>
    <col min="10249" max="10250" width="4.21875" style="632" bestFit="1" customWidth="1"/>
    <col min="10251" max="10251" width="1.6640625" style="632" customWidth="1"/>
    <col min="10252" max="10253" width="3.44140625" style="632" bestFit="1" customWidth="1"/>
    <col min="10254" max="10254" width="1.6640625" style="632" customWidth="1"/>
    <col min="10255" max="10256" width="3.44140625" style="632" bestFit="1" customWidth="1"/>
    <col min="10257" max="10257" width="1.6640625" style="632" customWidth="1"/>
    <col min="10258" max="10259" width="3.44140625" style="632" bestFit="1" customWidth="1"/>
    <col min="10260" max="10260" width="1.6640625" style="632" customWidth="1"/>
    <col min="10261" max="10262" width="3.44140625" style="632" bestFit="1" customWidth="1"/>
    <col min="10263" max="10263" width="1.6640625" style="632" customWidth="1"/>
    <col min="10264" max="10265" width="3.44140625" style="632" bestFit="1" customWidth="1"/>
    <col min="10266" max="10266" width="1.6640625" style="632" customWidth="1"/>
    <col min="10267" max="10268" width="3.44140625" style="632" bestFit="1" customWidth="1"/>
    <col min="10269" max="10269" width="3.77734375" style="632" customWidth="1"/>
    <col min="10270" max="10270" width="0.44140625" style="632" customWidth="1"/>
    <col min="10271" max="10274" width="1.109375" style="632" customWidth="1"/>
    <col min="10275" max="10275" width="1.33203125" style="632" customWidth="1"/>
    <col min="10276" max="10276" width="1.21875" style="632" customWidth="1"/>
    <col min="10277" max="10277" width="1" style="632" customWidth="1"/>
    <col min="10278" max="10278" width="1.109375" style="632" customWidth="1"/>
    <col min="10279" max="10496" width="9" style="632"/>
    <col min="10497" max="10497" width="7.77734375" style="632" customWidth="1"/>
    <col min="10498" max="10498" width="3.44140625" style="632" customWidth="1"/>
    <col min="10499" max="10500" width="4.21875" style="632" bestFit="1" customWidth="1"/>
    <col min="10501" max="10501" width="1.6640625" style="632" customWidth="1"/>
    <col min="10502" max="10503" width="4.21875" style="632" bestFit="1" customWidth="1"/>
    <col min="10504" max="10504" width="1.6640625" style="632" customWidth="1"/>
    <col min="10505" max="10506" width="4.21875" style="632" bestFit="1" customWidth="1"/>
    <col min="10507" max="10507" width="1.6640625" style="632" customWidth="1"/>
    <col min="10508" max="10509" width="3.44140625" style="632" bestFit="1" customWidth="1"/>
    <col min="10510" max="10510" width="1.6640625" style="632" customWidth="1"/>
    <col min="10511" max="10512" width="3.44140625" style="632" bestFit="1" customWidth="1"/>
    <col min="10513" max="10513" width="1.6640625" style="632" customWidth="1"/>
    <col min="10514" max="10515" width="3.44140625" style="632" bestFit="1" customWidth="1"/>
    <col min="10516" max="10516" width="1.6640625" style="632" customWidth="1"/>
    <col min="10517" max="10518" width="3.44140625" style="632" bestFit="1" customWidth="1"/>
    <col min="10519" max="10519" width="1.6640625" style="632" customWidth="1"/>
    <col min="10520" max="10521" width="3.44140625" style="632" bestFit="1" customWidth="1"/>
    <col min="10522" max="10522" width="1.6640625" style="632" customWidth="1"/>
    <col min="10523" max="10524" width="3.44140625" style="632" bestFit="1" customWidth="1"/>
    <col min="10525" max="10525" width="3.77734375" style="632" customWidth="1"/>
    <col min="10526" max="10526" width="0.44140625" style="632" customWidth="1"/>
    <col min="10527" max="10530" width="1.109375" style="632" customWidth="1"/>
    <col min="10531" max="10531" width="1.33203125" style="632" customWidth="1"/>
    <col min="10532" max="10532" width="1.21875" style="632" customWidth="1"/>
    <col min="10533" max="10533" width="1" style="632" customWidth="1"/>
    <col min="10534" max="10534" width="1.109375" style="632" customWidth="1"/>
    <col min="10535" max="10752" width="9" style="632"/>
    <col min="10753" max="10753" width="7.77734375" style="632" customWidth="1"/>
    <col min="10754" max="10754" width="3.44140625" style="632" customWidth="1"/>
    <col min="10755" max="10756" width="4.21875" style="632" bestFit="1" customWidth="1"/>
    <col min="10757" max="10757" width="1.6640625" style="632" customWidth="1"/>
    <col min="10758" max="10759" width="4.21875" style="632" bestFit="1" customWidth="1"/>
    <col min="10760" max="10760" width="1.6640625" style="632" customWidth="1"/>
    <col min="10761" max="10762" width="4.21875" style="632" bestFit="1" customWidth="1"/>
    <col min="10763" max="10763" width="1.6640625" style="632" customWidth="1"/>
    <col min="10764" max="10765" width="3.44140625" style="632" bestFit="1" customWidth="1"/>
    <col min="10766" max="10766" width="1.6640625" style="632" customWidth="1"/>
    <col min="10767" max="10768" width="3.44140625" style="632" bestFit="1" customWidth="1"/>
    <col min="10769" max="10769" width="1.6640625" style="632" customWidth="1"/>
    <col min="10770" max="10771" width="3.44140625" style="632" bestFit="1" customWidth="1"/>
    <col min="10772" max="10772" width="1.6640625" style="632" customWidth="1"/>
    <col min="10773" max="10774" width="3.44140625" style="632" bestFit="1" customWidth="1"/>
    <col min="10775" max="10775" width="1.6640625" style="632" customWidth="1"/>
    <col min="10776" max="10777" width="3.44140625" style="632" bestFit="1" customWidth="1"/>
    <col min="10778" max="10778" width="1.6640625" style="632" customWidth="1"/>
    <col min="10779" max="10780" width="3.44140625" style="632" bestFit="1" customWidth="1"/>
    <col min="10781" max="10781" width="3.77734375" style="632" customWidth="1"/>
    <col min="10782" max="10782" width="0.44140625" style="632" customWidth="1"/>
    <col min="10783" max="10786" width="1.109375" style="632" customWidth="1"/>
    <col min="10787" max="10787" width="1.33203125" style="632" customWidth="1"/>
    <col min="10788" max="10788" width="1.21875" style="632" customWidth="1"/>
    <col min="10789" max="10789" width="1" style="632" customWidth="1"/>
    <col min="10790" max="10790" width="1.109375" style="632" customWidth="1"/>
    <col min="10791" max="11008" width="9" style="632"/>
    <col min="11009" max="11009" width="7.77734375" style="632" customWidth="1"/>
    <col min="11010" max="11010" width="3.44140625" style="632" customWidth="1"/>
    <col min="11011" max="11012" width="4.21875" style="632" bestFit="1" customWidth="1"/>
    <col min="11013" max="11013" width="1.6640625" style="632" customWidth="1"/>
    <col min="11014" max="11015" width="4.21875" style="632" bestFit="1" customWidth="1"/>
    <col min="11016" max="11016" width="1.6640625" style="632" customWidth="1"/>
    <col min="11017" max="11018" width="4.21875" style="632" bestFit="1" customWidth="1"/>
    <col min="11019" max="11019" width="1.6640625" style="632" customWidth="1"/>
    <col min="11020" max="11021" width="3.44140625" style="632" bestFit="1" customWidth="1"/>
    <col min="11022" max="11022" width="1.6640625" style="632" customWidth="1"/>
    <col min="11023" max="11024" width="3.44140625" style="632" bestFit="1" customWidth="1"/>
    <col min="11025" max="11025" width="1.6640625" style="632" customWidth="1"/>
    <col min="11026" max="11027" width="3.44140625" style="632" bestFit="1" customWidth="1"/>
    <col min="11028" max="11028" width="1.6640625" style="632" customWidth="1"/>
    <col min="11029" max="11030" width="3.44140625" style="632" bestFit="1" customWidth="1"/>
    <col min="11031" max="11031" width="1.6640625" style="632" customWidth="1"/>
    <col min="11032" max="11033" width="3.44140625" style="632" bestFit="1" customWidth="1"/>
    <col min="11034" max="11034" width="1.6640625" style="632" customWidth="1"/>
    <col min="11035" max="11036" width="3.44140625" style="632" bestFit="1" customWidth="1"/>
    <col min="11037" max="11037" width="3.77734375" style="632" customWidth="1"/>
    <col min="11038" max="11038" width="0.44140625" style="632" customWidth="1"/>
    <col min="11039" max="11042" width="1.109375" style="632" customWidth="1"/>
    <col min="11043" max="11043" width="1.33203125" style="632" customWidth="1"/>
    <col min="11044" max="11044" width="1.21875" style="632" customWidth="1"/>
    <col min="11045" max="11045" width="1" style="632" customWidth="1"/>
    <col min="11046" max="11046" width="1.109375" style="632" customWidth="1"/>
    <col min="11047" max="11264" width="9" style="632"/>
    <col min="11265" max="11265" width="7.77734375" style="632" customWidth="1"/>
    <col min="11266" max="11266" width="3.44140625" style="632" customWidth="1"/>
    <col min="11267" max="11268" width="4.21875" style="632" bestFit="1" customWidth="1"/>
    <col min="11269" max="11269" width="1.6640625" style="632" customWidth="1"/>
    <col min="11270" max="11271" width="4.21875" style="632" bestFit="1" customWidth="1"/>
    <col min="11272" max="11272" width="1.6640625" style="632" customWidth="1"/>
    <col min="11273" max="11274" width="4.21875" style="632" bestFit="1" customWidth="1"/>
    <col min="11275" max="11275" width="1.6640625" style="632" customWidth="1"/>
    <col min="11276" max="11277" width="3.44140625" style="632" bestFit="1" customWidth="1"/>
    <col min="11278" max="11278" width="1.6640625" style="632" customWidth="1"/>
    <col min="11279" max="11280" width="3.44140625" style="632" bestFit="1" customWidth="1"/>
    <col min="11281" max="11281" width="1.6640625" style="632" customWidth="1"/>
    <col min="11282" max="11283" width="3.44140625" style="632" bestFit="1" customWidth="1"/>
    <col min="11284" max="11284" width="1.6640625" style="632" customWidth="1"/>
    <col min="11285" max="11286" width="3.44140625" style="632" bestFit="1" customWidth="1"/>
    <col min="11287" max="11287" width="1.6640625" style="632" customWidth="1"/>
    <col min="11288" max="11289" width="3.44140625" style="632" bestFit="1" customWidth="1"/>
    <col min="11290" max="11290" width="1.6640625" style="632" customWidth="1"/>
    <col min="11291" max="11292" width="3.44140625" style="632" bestFit="1" customWidth="1"/>
    <col min="11293" max="11293" width="3.77734375" style="632" customWidth="1"/>
    <col min="11294" max="11294" width="0.44140625" style="632" customWidth="1"/>
    <col min="11295" max="11298" width="1.109375" style="632" customWidth="1"/>
    <col min="11299" max="11299" width="1.33203125" style="632" customWidth="1"/>
    <col min="11300" max="11300" width="1.21875" style="632" customWidth="1"/>
    <col min="11301" max="11301" width="1" style="632" customWidth="1"/>
    <col min="11302" max="11302" width="1.109375" style="632" customWidth="1"/>
    <col min="11303" max="11520" width="9" style="632"/>
    <col min="11521" max="11521" width="7.77734375" style="632" customWidth="1"/>
    <col min="11522" max="11522" width="3.44140625" style="632" customWidth="1"/>
    <col min="11523" max="11524" width="4.21875" style="632" bestFit="1" customWidth="1"/>
    <col min="11525" max="11525" width="1.6640625" style="632" customWidth="1"/>
    <col min="11526" max="11527" width="4.21875" style="632" bestFit="1" customWidth="1"/>
    <col min="11528" max="11528" width="1.6640625" style="632" customWidth="1"/>
    <col min="11529" max="11530" width="4.21875" style="632" bestFit="1" customWidth="1"/>
    <col min="11531" max="11531" width="1.6640625" style="632" customWidth="1"/>
    <col min="11532" max="11533" width="3.44140625" style="632" bestFit="1" customWidth="1"/>
    <col min="11534" max="11534" width="1.6640625" style="632" customWidth="1"/>
    <col min="11535" max="11536" width="3.44140625" style="632" bestFit="1" customWidth="1"/>
    <col min="11537" max="11537" width="1.6640625" style="632" customWidth="1"/>
    <col min="11538" max="11539" width="3.44140625" style="632" bestFit="1" customWidth="1"/>
    <col min="11540" max="11540" width="1.6640625" style="632" customWidth="1"/>
    <col min="11541" max="11542" width="3.44140625" style="632" bestFit="1" customWidth="1"/>
    <col min="11543" max="11543" width="1.6640625" style="632" customWidth="1"/>
    <col min="11544" max="11545" width="3.44140625" style="632" bestFit="1" customWidth="1"/>
    <col min="11546" max="11546" width="1.6640625" style="632" customWidth="1"/>
    <col min="11547" max="11548" width="3.44140625" style="632" bestFit="1" customWidth="1"/>
    <col min="11549" max="11549" width="3.77734375" style="632" customWidth="1"/>
    <col min="11550" max="11550" width="0.44140625" style="632" customWidth="1"/>
    <col min="11551" max="11554" width="1.109375" style="632" customWidth="1"/>
    <col min="11555" max="11555" width="1.33203125" style="632" customWidth="1"/>
    <col min="11556" max="11556" width="1.21875" style="632" customWidth="1"/>
    <col min="11557" max="11557" width="1" style="632" customWidth="1"/>
    <col min="11558" max="11558" width="1.109375" style="632" customWidth="1"/>
    <col min="11559" max="11776" width="9" style="632"/>
    <col min="11777" max="11777" width="7.77734375" style="632" customWidth="1"/>
    <col min="11778" max="11778" width="3.44140625" style="632" customWidth="1"/>
    <col min="11779" max="11780" width="4.21875" style="632" bestFit="1" customWidth="1"/>
    <col min="11781" max="11781" width="1.6640625" style="632" customWidth="1"/>
    <col min="11782" max="11783" width="4.21875" style="632" bestFit="1" customWidth="1"/>
    <col min="11784" max="11784" width="1.6640625" style="632" customWidth="1"/>
    <col min="11785" max="11786" width="4.21875" style="632" bestFit="1" customWidth="1"/>
    <col min="11787" max="11787" width="1.6640625" style="632" customWidth="1"/>
    <col min="11788" max="11789" width="3.44140625" style="632" bestFit="1" customWidth="1"/>
    <col min="11790" max="11790" width="1.6640625" style="632" customWidth="1"/>
    <col min="11791" max="11792" width="3.44140625" style="632" bestFit="1" customWidth="1"/>
    <col min="11793" max="11793" width="1.6640625" style="632" customWidth="1"/>
    <col min="11794" max="11795" width="3.44140625" style="632" bestFit="1" customWidth="1"/>
    <col min="11796" max="11796" width="1.6640625" style="632" customWidth="1"/>
    <col min="11797" max="11798" width="3.44140625" style="632" bestFit="1" customWidth="1"/>
    <col min="11799" max="11799" width="1.6640625" style="632" customWidth="1"/>
    <col min="11800" max="11801" width="3.44140625" style="632" bestFit="1" customWidth="1"/>
    <col min="11802" max="11802" width="1.6640625" style="632" customWidth="1"/>
    <col min="11803" max="11804" width="3.44140625" style="632" bestFit="1" customWidth="1"/>
    <col min="11805" max="11805" width="3.77734375" style="632" customWidth="1"/>
    <col min="11806" max="11806" width="0.44140625" style="632" customWidth="1"/>
    <col min="11807" max="11810" width="1.109375" style="632" customWidth="1"/>
    <col min="11811" max="11811" width="1.33203125" style="632" customWidth="1"/>
    <col min="11812" max="11812" width="1.21875" style="632" customWidth="1"/>
    <col min="11813" max="11813" width="1" style="632" customWidth="1"/>
    <col min="11814" max="11814" width="1.109375" style="632" customWidth="1"/>
    <col min="11815" max="12032" width="9" style="632"/>
    <col min="12033" max="12033" width="7.77734375" style="632" customWidth="1"/>
    <col min="12034" max="12034" width="3.44140625" style="632" customWidth="1"/>
    <col min="12035" max="12036" width="4.21875" style="632" bestFit="1" customWidth="1"/>
    <col min="12037" max="12037" width="1.6640625" style="632" customWidth="1"/>
    <col min="12038" max="12039" width="4.21875" style="632" bestFit="1" customWidth="1"/>
    <col min="12040" max="12040" width="1.6640625" style="632" customWidth="1"/>
    <col min="12041" max="12042" width="4.21875" style="632" bestFit="1" customWidth="1"/>
    <col min="12043" max="12043" width="1.6640625" style="632" customWidth="1"/>
    <col min="12044" max="12045" width="3.44140625" style="632" bestFit="1" customWidth="1"/>
    <col min="12046" max="12046" width="1.6640625" style="632" customWidth="1"/>
    <col min="12047" max="12048" width="3.44140625" style="632" bestFit="1" customWidth="1"/>
    <col min="12049" max="12049" width="1.6640625" style="632" customWidth="1"/>
    <col min="12050" max="12051" width="3.44140625" style="632" bestFit="1" customWidth="1"/>
    <col min="12052" max="12052" width="1.6640625" style="632" customWidth="1"/>
    <col min="12053" max="12054" width="3.44140625" style="632" bestFit="1" customWidth="1"/>
    <col min="12055" max="12055" width="1.6640625" style="632" customWidth="1"/>
    <col min="12056" max="12057" width="3.44140625" style="632" bestFit="1" customWidth="1"/>
    <col min="12058" max="12058" width="1.6640625" style="632" customWidth="1"/>
    <col min="12059" max="12060" width="3.44140625" style="632" bestFit="1" customWidth="1"/>
    <col min="12061" max="12061" width="3.77734375" style="632" customWidth="1"/>
    <col min="12062" max="12062" width="0.44140625" style="632" customWidth="1"/>
    <col min="12063" max="12066" width="1.109375" style="632" customWidth="1"/>
    <col min="12067" max="12067" width="1.33203125" style="632" customWidth="1"/>
    <col min="12068" max="12068" width="1.21875" style="632" customWidth="1"/>
    <col min="12069" max="12069" width="1" style="632" customWidth="1"/>
    <col min="12070" max="12070" width="1.109375" style="632" customWidth="1"/>
    <col min="12071" max="12288" width="9" style="632"/>
    <col min="12289" max="12289" width="7.77734375" style="632" customWidth="1"/>
    <col min="12290" max="12290" width="3.44140625" style="632" customWidth="1"/>
    <col min="12291" max="12292" width="4.21875" style="632" bestFit="1" customWidth="1"/>
    <col min="12293" max="12293" width="1.6640625" style="632" customWidth="1"/>
    <col min="12294" max="12295" width="4.21875" style="632" bestFit="1" customWidth="1"/>
    <col min="12296" max="12296" width="1.6640625" style="632" customWidth="1"/>
    <col min="12297" max="12298" width="4.21875" style="632" bestFit="1" customWidth="1"/>
    <col min="12299" max="12299" width="1.6640625" style="632" customWidth="1"/>
    <col min="12300" max="12301" width="3.44140625" style="632" bestFit="1" customWidth="1"/>
    <col min="12302" max="12302" width="1.6640625" style="632" customWidth="1"/>
    <col min="12303" max="12304" width="3.44140625" style="632" bestFit="1" customWidth="1"/>
    <col min="12305" max="12305" width="1.6640625" style="632" customWidth="1"/>
    <col min="12306" max="12307" width="3.44140625" style="632" bestFit="1" customWidth="1"/>
    <col min="12308" max="12308" width="1.6640625" style="632" customWidth="1"/>
    <col min="12309" max="12310" width="3.44140625" style="632" bestFit="1" customWidth="1"/>
    <col min="12311" max="12311" width="1.6640625" style="632" customWidth="1"/>
    <col min="12312" max="12313" width="3.44140625" style="632" bestFit="1" customWidth="1"/>
    <col min="12314" max="12314" width="1.6640625" style="632" customWidth="1"/>
    <col min="12315" max="12316" width="3.44140625" style="632" bestFit="1" customWidth="1"/>
    <col min="12317" max="12317" width="3.77734375" style="632" customWidth="1"/>
    <col min="12318" max="12318" width="0.44140625" style="632" customWidth="1"/>
    <col min="12319" max="12322" width="1.109375" style="632" customWidth="1"/>
    <col min="12323" max="12323" width="1.33203125" style="632" customWidth="1"/>
    <col min="12324" max="12324" width="1.21875" style="632" customWidth="1"/>
    <col min="12325" max="12325" width="1" style="632" customWidth="1"/>
    <col min="12326" max="12326" width="1.109375" style="632" customWidth="1"/>
    <col min="12327" max="12544" width="9" style="632"/>
    <col min="12545" max="12545" width="7.77734375" style="632" customWidth="1"/>
    <col min="12546" max="12546" width="3.44140625" style="632" customWidth="1"/>
    <col min="12547" max="12548" width="4.21875" style="632" bestFit="1" customWidth="1"/>
    <col min="12549" max="12549" width="1.6640625" style="632" customWidth="1"/>
    <col min="12550" max="12551" width="4.21875" style="632" bestFit="1" customWidth="1"/>
    <col min="12552" max="12552" width="1.6640625" style="632" customWidth="1"/>
    <col min="12553" max="12554" width="4.21875" style="632" bestFit="1" customWidth="1"/>
    <col min="12555" max="12555" width="1.6640625" style="632" customWidth="1"/>
    <col min="12556" max="12557" width="3.44140625" style="632" bestFit="1" customWidth="1"/>
    <col min="12558" max="12558" width="1.6640625" style="632" customWidth="1"/>
    <col min="12559" max="12560" width="3.44140625" style="632" bestFit="1" customWidth="1"/>
    <col min="12561" max="12561" width="1.6640625" style="632" customWidth="1"/>
    <col min="12562" max="12563" width="3.44140625" style="632" bestFit="1" customWidth="1"/>
    <col min="12564" max="12564" width="1.6640625" style="632" customWidth="1"/>
    <col min="12565" max="12566" width="3.44140625" style="632" bestFit="1" customWidth="1"/>
    <col min="12567" max="12567" width="1.6640625" style="632" customWidth="1"/>
    <col min="12568" max="12569" width="3.44140625" style="632" bestFit="1" customWidth="1"/>
    <col min="12570" max="12570" width="1.6640625" style="632" customWidth="1"/>
    <col min="12571" max="12572" width="3.44140625" style="632" bestFit="1" customWidth="1"/>
    <col min="12573" max="12573" width="3.77734375" style="632" customWidth="1"/>
    <col min="12574" max="12574" width="0.44140625" style="632" customWidth="1"/>
    <col min="12575" max="12578" width="1.109375" style="632" customWidth="1"/>
    <col min="12579" max="12579" width="1.33203125" style="632" customWidth="1"/>
    <col min="12580" max="12580" width="1.21875" style="632" customWidth="1"/>
    <col min="12581" max="12581" width="1" style="632" customWidth="1"/>
    <col min="12582" max="12582" width="1.109375" style="632" customWidth="1"/>
    <col min="12583" max="12800" width="9" style="632"/>
    <col min="12801" max="12801" width="7.77734375" style="632" customWidth="1"/>
    <col min="12802" max="12802" width="3.44140625" style="632" customWidth="1"/>
    <col min="12803" max="12804" width="4.21875" style="632" bestFit="1" customWidth="1"/>
    <col min="12805" max="12805" width="1.6640625" style="632" customWidth="1"/>
    <col min="12806" max="12807" width="4.21875" style="632" bestFit="1" customWidth="1"/>
    <col min="12808" max="12808" width="1.6640625" style="632" customWidth="1"/>
    <col min="12809" max="12810" width="4.21875" style="632" bestFit="1" customWidth="1"/>
    <col min="12811" max="12811" width="1.6640625" style="632" customWidth="1"/>
    <col min="12812" max="12813" width="3.44140625" style="632" bestFit="1" customWidth="1"/>
    <col min="12814" max="12814" width="1.6640625" style="632" customWidth="1"/>
    <col min="12815" max="12816" width="3.44140625" style="632" bestFit="1" customWidth="1"/>
    <col min="12817" max="12817" width="1.6640625" style="632" customWidth="1"/>
    <col min="12818" max="12819" width="3.44140625" style="632" bestFit="1" customWidth="1"/>
    <col min="12820" max="12820" width="1.6640625" style="632" customWidth="1"/>
    <col min="12821" max="12822" width="3.44140625" style="632" bestFit="1" customWidth="1"/>
    <col min="12823" max="12823" width="1.6640625" style="632" customWidth="1"/>
    <col min="12824" max="12825" width="3.44140625" style="632" bestFit="1" customWidth="1"/>
    <col min="12826" max="12826" width="1.6640625" style="632" customWidth="1"/>
    <col min="12827" max="12828" width="3.44140625" style="632" bestFit="1" customWidth="1"/>
    <col min="12829" max="12829" width="3.77734375" style="632" customWidth="1"/>
    <col min="12830" max="12830" width="0.44140625" style="632" customWidth="1"/>
    <col min="12831" max="12834" width="1.109375" style="632" customWidth="1"/>
    <col min="12835" max="12835" width="1.33203125" style="632" customWidth="1"/>
    <col min="12836" max="12836" width="1.21875" style="632" customWidth="1"/>
    <col min="12837" max="12837" width="1" style="632" customWidth="1"/>
    <col min="12838" max="12838" width="1.109375" style="632" customWidth="1"/>
    <col min="12839" max="13056" width="9" style="632"/>
    <col min="13057" max="13057" width="7.77734375" style="632" customWidth="1"/>
    <col min="13058" max="13058" width="3.44140625" style="632" customWidth="1"/>
    <col min="13059" max="13060" width="4.21875" style="632" bestFit="1" customWidth="1"/>
    <col min="13061" max="13061" width="1.6640625" style="632" customWidth="1"/>
    <col min="13062" max="13063" width="4.21875" style="632" bestFit="1" customWidth="1"/>
    <col min="13064" max="13064" width="1.6640625" style="632" customWidth="1"/>
    <col min="13065" max="13066" width="4.21875" style="632" bestFit="1" customWidth="1"/>
    <col min="13067" max="13067" width="1.6640625" style="632" customWidth="1"/>
    <col min="13068" max="13069" width="3.44140625" style="632" bestFit="1" customWidth="1"/>
    <col min="13070" max="13070" width="1.6640625" style="632" customWidth="1"/>
    <col min="13071" max="13072" width="3.44140625" style="632" bestFit="1" customWidth="1"/>
    <col min="13073" max="13073" width="1.6640625" style="632" customWidth="1"/>
    <col min="13074" max="13075" width="3.44140625" style="632" bestFit="1" customWidth="1"/>
    <col min="13076" max="13076" width="1.6640625" style="632" customWidth="1"/>
    <col min="13077" max="13078" width="3.44140625" style="632" bestFit="1" customWidth="1"/>
    <col min="13079" max="13079" width="1.6640625" style="632" customWidth="1"/>
    <col min="13080" max="13081" width="3.44140625" style="632" bestFit="1" customWidth="1"/>
    <col min="13082" max="13082" width="1.6640625" style="632" customWidth="1"/>
    <col min="13083" max="13084" width="3.44140625" style="632" bestFit="1" customWidth="1"/>
    <col min="13085" max="13085" width="3.77734375" style="632" customWidth="1"/>
    <col min="13086" max="13086" width="0.44140625" style="632" customWidth="1"/>
    <col min="13087" max="13090" width="1.109375" style="632" customWidth="1"/>
    <col min="13091" max="13091" width="1.33203125" style="632" customWidth="1"/>
    <col min="13092" max="13092" width="1.21875" style="632" customWidth="1"/>
    <col min="13093" max="13093" width="1" style="632" customWidth="1"/>
    <col min="13094" max="13094" width="1.109375" style="632" customWidth="1"/>
    <col min="13095" max="13312" width="9" style="632"/>
    <col min="13313" max="13313" width="7.77734375" style="632" customWidth="1"/>
    <col min="13314" max="13314" width="3.44140625" style="632" customWidth="1"/>
    <col min="13315" max="13316" width="4.21875" style="632" bestFit="1" customWidth="1"/>
    <col min="13317" max="13317" width="1.6640625" style="632" customWidth="1"/>
    <col min="13318" max="13319" width="4.21875" style="632" bestFit="1" customWidth="1"/>
    <col min="13320" max="13320" width="1.6640625" style="632" customWidth="1"/>
    <col min="13321" max="13322" width="4.21875" style="632" bestFit="1" customWidth="1"/>
    <col min="13323" max="13323" width="1.6640625" style="632" customWidth="1"/>
    <col min="13324" max="13325" width="3.44140625" style="632" bestFit="1" customWidth="1"/>
    <col min="13326" max="13326" width="1.6640625" style="632" customWidth="1"/>
    <col min="13327" max="13328" width="3.44140625" style="632" bestFit="1" customWidth="1"/>
    <col min="13329" max="13329" width="1.6640625" style="632" customWidth="1"/>
    <col min="13330" max="13331" width="3.44140625" style="632" bestFit="1" customWidth="1"/>
    <col min="13332" max="13332" width="1.6640625" style="632" customWidth="1"/>
    <col min="13333" max="13334" width="3.44140625" style="632" bestFit="1" customWidth="1"/>
    <col min="13335" max="13335" width="1.6640625" style="632" customWidth="1"/>
    <col min="13336" max="13337" width="3.44140625" style="632" bestFit="1" customWidth="1"/>
    <col min="13338" max="13338" width="1.6640625" style="632" customWidth="1"/>
    <col min="13339" max="13340" width="3.44140625" style="632" bestFit="1" customWidth="1"/>
    <col min="13341" max="13341" width="3.77734375" style="632" customWidth="1"/>
    <col min="13342" max="13342" width="0.44140625" style="632" customWidth="1"/>
    <col min="13343" max="13346" width="1.109375" style="632" customWidth="1"/>
    <col min="13347" max="13347" width="1.33203125" style="632" customWidth="1"/>
    <col min="13348" max="13348" width="1.21875" style="632" customWidth="1"/>
    <col min="13349" max="13349" width="1" style="632" customWidth="1"/>
    <col min="13350" max="13350" width="1.109375" style="632" customWidth="1"/>
    <col min="13351" max="13568" width="9" style="632"/>
    <col min="13569" max="13569" width="7.77734375" style="632" customWidth="1"/>
    <col min="13570" max="13570" width="3.44140625" style="632" customWidth="1"/>
    <col min="13571" max="13572" width="4.21875" style="632" bestFit="1" customWidth="1"/>
    <col min="13573" max="13573" width="1.6640625" style="632" customWidth="1"/>
    <col min="13574" max="13575" width="4.21875" style="632" bestFit="1" customWidth="1"/>
    <col min="13576" max="13576" width="1.6640625" style="632" customWidth="1"/>
    <col min="13577" max="13578" width="4.21875" style="632" bestFit="1" customWidth="1"/>
    <col min="13579" max="13579" width="1.6640625" style="632" customWidth="1"/>
    <col min="13580" max="13581" width="3.44140625" style="632" bestFit="1" customWidth="1"/>
    <col min="13582" max="13582" width="1.6640625" style="632" customWidth="1"/>
    <col min="13583" max="13584" width="3.44140625" style="632" bestFit="1" customWidth="1"/>
    <col min="13585" max="13585" width="1.6640625" style="632" customWidth="1"/>
    <col min="13586" max="13587" width="3.44140625" style="632" bestFit="1" customWidth="1"/>
    <col min="13588" max="13588" width="1.6640625" style="632" customWidth="1"/>
    <col min="13589" max="13590" width="3.44140625" style="632" bestFit="1" customWidth="1"/>
    <col min="13591" max="13591" width="1.6640625" style="632" customWidth="1"/>
    <col min="13592" max="13593" width="3.44140625" style="632" bestFit="1" customWidth="1"/>
    <col min="13594" max="13594" width="1.6640625" style="632" customWidth="1"/>
    <col min="13595" max="13596" width="3.44140625" style="632" bestFit="1" customWidth="1"/>
    <col min="13597" max="13597" width="3.77734375" style="632" customWidth="1"/>
    <col min="13598" max="13598" width="0.44140625" style="632" customWidth="1"/>
    <col min="13599" max="13602" width="1.109375" style="632" customWidth="1"/>
    <col min="13603" max="13603" width="1.33203125" style="632" customWidth="1"/>
    <col min="13604" max="13604" width="1.21875" style="632" customWidth="1"/>
    <col min="13605" max="13605" width="1" style="632" customWidth="1"/>
    <col min="13606" max="13606" width="1.109375" style="632" customWidth="1"/>
    <col min="13607" max="13824" width="9" style="632"/>
    <col min="13825" max="13825" width="7.77734375" style="632" customWidth="1"/>
    <col min="13826" max="13826" width="3.44140625" style="632" customWidth="1"/>
    <col min="13827" max="13828" width="4.21875" style="632" bestFit="1" customWidth="1"/>
    <col min="13829" max="13829" width="1.6640625" style="632" customWidth="1"/>
    <col min="13830" max="13831" width="4.21875" style="632" bestFit="1" customWidth="1"/>
    <col min="13832" max="13832" width="1.6640625" style="632" customWidth="1"/>
    <col min="13833" max="13834" width="4.21875" style="632" bestFit="1" customWidth="1"/>
    <col min="13835" max="13835" width="1.6640625" style="632" customWidth="1"/>
    <col min="13836" max="13837" width="3.44140625" style="632" bestFit="1" customWidth="1"/>
    <col min="13838" max="13838" width="1.6640625" style="632" customWidth="1"/>
    <col min="13839" max="13840" width="3.44140625" style="632" bestFit="1" customWidth="1"/>
    <col min="13841" max="13841" width="1.6640625" style="632" customWidth="1"/>
    <col min="13842" max="13843" width="3.44140625" style="632" bestFit="1" customWidth="1"/>
    <col min="13844" max="13844" width="1.6640625" style="632" customWidth="1"/>
    <col min="13845" max="13846" width="3.44140625" style="632" bestFit="1" customWidth="1"/>
    <col min="13847" max="13847" width="1.6640625" style="632" customWidth="1"/>
    <col min="13848" max="13849" width="3.44140625" style="632" bestFit="1" customWidth="1"/>
    <col min="13850" max="13850" width="1.6640625" style="632" customWidth="1"/>
    <col min="13851" max="13852" width="3.44140625" style="632" bestFit="1" customWidth="1"/>
    <col min="13853" max="13853" width="3.77734375" style="632" customWidth="1"/>
    <col min="13854" max="13854" width="0.44140625" style="632" customWidth="1"/>
    <col min="13855" max="13858" width="1.109375" style="632" customWidth="1"/>
    <col min="13859" max="13859" width="1.33203125" style="632" customWidth="1"/>
    <col min="13860" max="13860" width="1.21875" style="632" customWidth="1"/>
    <col min="13861" max="13861" width="1" style="632" customWidth="1"/>
    <col min="13862" max="13862" width="1.109375" style="632" customWidth="1"/>
    <col min="13863" max="14080" width="9" style="632"/>
    <col min="14081" max="14081" width="7.77734375" style="632" customWidth="1"/>
    <col min="14082" max="14082" width="3.44140625" style="632" customWidth="1"/>
    <col min="14083" max="14084" width="4.21875" style="632" bestFit="1" customWidth="1"/>
    <col min="14085" max="14085" width="1.6640625" style="632" customWidth="1"/>
    <col min="14086" max="14087" width="4.21875" style="632" bestFit="1" customWidth="1"/>
    <col min="14088" max="14088" width="1.6640625" style="632" customWidth="1"/>
    <col min="14089" max="14090" width="4.21875" style="632" bestFit="1" customWidth="1"/>
    <col min="14091" max="14091" width="1.6640625" style="632" customWidth="1"/>
    <col min="14092" max="14093" width="3.44140625" style="632" bestFit="1" customWidth="1"/>
    <col min="14094" max="14094" width="1.6640625" style="632" customWidth="1"/>
    <col min="14095" max="14096" width="3.44140625" style="632" bestFit="1" customWidth="1"/>
    <col min="14097" max="14097" width="1.6640625" style="632" customWidth="1"/>
    <col min="14098" max="14099" width="3.44140625" style="632" bestFit="1" customWidth="1"/>
    <col min="14100" max="14100" width="1.6640625" style="632" customWidth="1"/>
    <col min="14101" max="14102" width="3.44140625" style="632" bestFit="1" customWidth="1"/>
    <col min="14103" max="14103" width="1.6640625" style="632" customWidth="1"/>
    <col min="14104" max="14105" width="3.44140625" style="632" bestFit="1" customWidth="1"/>
    <col min="14106" max="14106" width="1.6640625" style="632" customWidth="1"/>
    <col min="14107" max="14108" width="3.44140625" style="632" bestFit="1" customWidth="1"/>
    <col min="14109" max="14109" width="3.77734375" style="632" customWidth="1"/>
    <col min="14110" max="14110" width="0.44140625" style="632" customWidth="1"/>
    <col min="14111" max="14114" width="1.109375" style="632" customWidth="1"/>
    <col min="14115" max="14115" width="1.33203125" style="632" customWidth="1"/>
    <col min="14116" max="14116" width="1.21875" style="632" customWidth="1"/>
    <col min="14117" max="14117" width="1" style="632" customWidth="1"/>
    <col min="14118" max="14118" width="1.109375" style="632" customWidth="1"/>
    <col min="14119" max="14336" width="9" style="632"/>
    <col min="14337" max="14337" width="7.77734375" style="632" customWidth="1"/>
    <col min="14338" max="14338" width="3.44140625" style="632" customWidth="1"/>
    <col min="14339" max="14340" width="4.21875" style="632" bestFit="1" customWidth="1"/>
    <col min="14341" max="14341" width="1.6640625" style="632" customWidth="1"/>
    <col min="14342" max="14343" width="4.21875" style="632" bestFit="1" customWidth="1"/>
    <col min="14344" max="14344" width="1.6640625" style="632" customWidth="1"/>
    <col min="14345" max="14346" width="4.21875" style="632" bestFit="1" customWidth="1"/>
    <col min="14347" max="14347" width="1.6640625" style="632" customWidth="1"/>
    <col min="14348" max="14349" width="3.44140625" style="632" bestFit="1" customWidth="1"/>
    <col min="14350" max="14350" width="1.6640625" style="632" customWidth="1"/>
    <col min="14351" max="14352" width="3.44140625" style="632" bestFit="1" customWidth="1"/>
    <col min="14353" max="14353" width="1.6640625" style="632" customWidth="1"/>
    <col min="14354" max="14355" width="3.44140625" style="632" bestFit="1" customWidth="1"/>
    <col min="14356" max="14356" width="1.6640625" style="632" customWidth="1"/>
    <col min="14357" max="14358" width="3.44140625" style="632" bestFit="1" customWidth="1"/>
    <col min="14359" max="14359" width="1.6640625" style="632" customWidth="1"/>
    <col min="14360" max="14361" width="3.44140625" style="632" bestFit="1" customWidth="1"/>
    <col min="14362" max="14362" width="1.6640625" style="632" customWidth="1"/>
    <col min="14363" max="14364" width="3.44140625" style="632" bestFit="1" customWidth="1"/>
    <col min="14365" max="14365" width="3.77734375" style="632" customWidth="1"/>
    <col min="14366" max="14366" width="0.44140625" style="632" customWidth="1"/>
    <col min="14367" max="14370" width="1.109375" style="632" customWidth="1"/>
    <col min="14371" max="14371" width="1.33203125" style="632" customWidth="1"/>
    <col min="14372" max="14372" width="1.21875" style="632" customWidth="1"/>
    <col min="14373" max="14373" width="1" style="632" customWidth="1"/>
    <col min="14374" max="14374" width="1.109375" style="632" customWidth="1"/>
    <col min="14375" max="14592" width="9" style="632"/>
    <col min="14593" max="14593" width="7.77734375" style="632" customWidth="1"/>
    <col min="14594" max="14594" width="3.44140625" style="632" customWidth="1"/>
    <col min="14595" max="14596" width="4.21875" style="632" bestFit="1" customWidth="1"/>
    <col min="14597" max="14597" width="1.6640625" style="632" customWidth="1"/>
    <col min="14598" max="14599" width="4.21875" style="632" bestFit="1" customWidth="1"/>
    <col min="14600" max="14600" width="1.6640625" style="632" customWidth="1"/>
    <col min="14601" max="14602" width="4.21875" style="632" bestFit="1" customWidth="1"/>
    <col min="14603" max="14603" width="1.6640625" style="632" customWidth="1"/>
    <col min="14604" max="14605" width="3.44140625" style="632" bestFit="1" customWidth="1"/>
    <col min="14606" max="14606" width="1.6640625" style="632" customWidth="1"/>
    <col min="14607" max="14608" width="3.44140625" style="632" bestFit="1" customWidth="1"/>
    <col min="14609" max="14609" width="1.6640625" style="632" customWidth="1"/>
    <col min="14610" max="14611" width="3.44140625" style="632" bestFit="1" customWidth="1"/>
    <col min="14612" max="14612" width="1.6640625" style="632" customWidth="1"/>
    <col min="14613" max="14614" width="3.44140625" style="632" bestFit="1" customWidth="1"/>
    <col min="14615" max="14615" width="1.6640625" style="632" customWidth="1"/>
    <col min="14616" max="14617" width="3.44140625" style="632" bestFit="1" customWidth="1"/>
    <col min="14618" max="14618" width="1.6640625" style="632" customWidth="1"/>
    <col min="14619" max="14620" width="3.44140625" style="632" bestFit="1" customWidth="1"/>
    <col min="14621" max="14621" width="3.77734375" style="632" customWidth="1"/>
    <col min="14622" max="14622" width="0.44140625" style="632" customWidth="1"/>
    <col min="14623" max="14626" width="1.109375" style="632" customWidth="1"/>
    <col min="14627" max="14627" width="1.33203125" style="632" customWidth="1"/>
    <col min="14628" max="14628" width="1.21875" style="632" customWidth="1"/>
    <col min="14629" max="14629" width="1" style="632" customWidth="1"/>
    <col min="14630" max="14630" width="1.109375" style="632" customWidth="1"/>
    <col min="14631" max="14848" width="9" style="632"/>
    <col min="14849" max="14849" width="7.77734375" style="632" customWidth="1"/>
    <col min="14850" max="14850" width="3.44140625" style="632" customWidth="1"/>
    <col min="14851" max="14852" width="4.21875" style="632" bestFit="1" customWidth="1"/>
    <col min="14853" max="14853" width="1.6640625" style="632" customWidth="1"/>
    <col min="14854" max="14855" width="4.21875" style="632" bestFit="1" customWidth="1"/>
    <col min="14856" max="14856" width="1.6640625" style="632" customWidth="1"/>
    <col min="14857" max="14858" width="4.21875" style="632" bestFit="1" customWidth="1"/>
    <col min="14859" max="14859" width="1.6640625" style="632" customWidth="1"/>
    <col min="14860" max="14861" width="3.44140625" style="632" bestFit="1" customWidth="1"/>
    <col min="14862" max="14862" width="1.6640625" style="632" customWidth="1"/>
    <col min="14863" max="14864" width="3.44140625" style="632" bestFit="1" customWidth="1"/>
    <col min="14865" max="14865" width="1.6640625" style="632" customWidth="1"/>
    <col min="14866" max="14867" width="3.44140625" style="632" bestFit="1" customWidth="1"/>
    <col min="14868" max="14868" width="1.6640625" style="632" customWidth="1"/>
    <col min="14869" max="14870" width="3.44140625" style="632" bestFit="1" customWidth="1"/>
    <col min="14871" max="14871" width="1.6640625" style="632" customWidth="1"/>
    <col min="14872" max="14873" width="3.44140625" style="632" bestFit="1" customWidth="1"/>
    <col min="14874" max="14874" width="1.6640625" style="632" customWidth="1"/>
    <col min="14875" max="14876" width="3.44140625" style="632" bestFit="1" customWidth="1"/>
    <col min="14877" max="14877" width="3.77734375" style="632" customWidth="1"/>
    <col min="14878" max="14878" width="0.44140625" style="632" customWidth="1"/>
    <col min="14879" max="14882" width="1.109375" style="632" customWidth="1"/>
    <col min="14883" max="14883" width="1.33203125" style="632" customWidth="1"/>
    <col min="14884" max="14884" width="1.21875" style="632" customWidth="1"/>
    <col min="14885" max="14885" width="1" style="632" customWidth="1"/>
    <col min="14886" max="14886" width="1.109375" style="632" customWidth="1"/>
    <col min="14887" max="15104" width="9" style="632"/>
    <col min="15105" max="15105" width="7.77734375" style="632" customWidth="1"/>
    <col min="15106" max="15106" width="3.44140625" style="632" customWidth="1"/>
    <col min="15107" max="15108" width="4.21875" style="632" bestFit="1" customWidth="1"/>
    <col min="15109" max="15109" width="1.6640625" style="632" customWidth="1"/>
    <col min="15110" max="15111" width="4.21875" style="632" bestFit="1" customWidth="1"/>
    <col min="15112" max="15112" width="1.6640625" style="632" customWidth="1"/>
    <col min="15113" max="15114" width="4.21875" style="632" bestFit="1" customWidth="1"/>
    <col min="15115" max="15115" width="1.6640625" style="632" customWidth="1"/>
    <col min="15116" max="15117" width="3.44140625" style="632" bestFit="1" customWidth="1"/>
    <col min="15118" max="15118" width="1.6640625" style="632" customWidth="1"/>
    <col min="15119" max="15120" width="3.44140625" style="632" bestFit="1" customWidth="1"/>
    <col min="15121" max="15121" width="1.6640625" style="632" customWidth="1"/>
    <col min="15122" max="15123" width="3.44140625" style="632" bestFit="1" customWidth="1"/>
    <col min="15124" max="15124" width="1.6640625" style="632" customWidth="1"/>
    <col min="15125" max="15126" width="3.44140625" style="632" bestFit="1" customWidth="1"/>
    <col min="15127" max="15127" width="1.6640625" style="632" customWidth="1"/>
    <col min="15128" max="15129" width="3.44140625" style="632" bestFit="1" customWidth="1"/>
    <col min="15130" max="15130" width="1.6640625" style="632" customWidth="1"/>
    <col min="15131" max="15132" width="3.44140625" style="632" bestFit="1" customWidth="1"/>
    <col min="15133" max="15133" width="3.77734375" style="632" customWidth="1"/>
    <col min="15134" max="15134" width="0.44140625" style="632" customWidth="1"/>
    <col min="15135" max="15138" width="1.109375" style="632" customWidth="1"/>
    <col min="15139" max="15139" width="1.33203125" style="632" customWidth="1"/>
    <col min="15140" max="15140" width="1.21875" style="632" customWidth="1"/>
    <col min="15141" max="15141" width="1" style="632" customWidth="1"/>
    <col min="15142" max="15142" width="1.109375" style="632" customWidth="1"/>
    <col min="15143" max="15360" width="9" style="632"/>
    <col min="15361" max="15361" width="7.77734375" style="632" customWidth="1"/>
    <col min="15362" max="15362" width="3.44140625" style="632" customWidth="1"/>
    <col min="15363" max="15364" width="4.21875" style="632" bestFit="1" customWidth="1"/>
    <col min="15365" max="15365" width="1.6640625" style="632" customWidth="1"/>
    <col min="15366" max="15367" width="4.21875" style="632" bestFit="1" customWidth="1"/>
    <col min="15368" max="15368" width="1.6640625" style="632" customWidth="1"/>
    <col min="15369" max="15370" width="4.21875" style="632" bestFit="1" customWidth="1"/>
    <col min="15371" max="15371" width="1.6640625" style="632" customWidth="1"/>
    <col min="15372" max="15373" width="3.44140625" style="632" bestFit="1" customWidth="1"/>
    <col min="15374" max="15374" width="1.6640625" style="632" customWidth="1"/>
    <col min="15375" max="15376" width="3.44140625" style="632" bestFit="1" customWidth="1"/>
    <col min="15377" max="15377" width="1.6640625" style="632" customWidth="1"/>
    <col min="15378" max="15379" width="3.44140625" style="632" bestFit="1" customWidth="1"/>
    <col min="15380" max="15380" width="1.6640625" style="632" customWidth="1"/>
    <col min="15381" max="15382" width="3.44140625" style="632" bestFit="1" customWidth="1"/>
    <col min="15383" max="15383" width="1.6640625" style="632" customWidth="1"/>
    <col min="15384" max="15385" width="3.44140625" style="632" bestFit="1" customWidth="1"/>
    <col min="15386" max="15386" width="1.6640625" style="632" customWidth="1"/>
    <col min="15387" max="15388" width="3.44140625" style="632" bestFit="1" customWidth="1"/>
    <col min="15389" max="15389" width="3.77734375" style="632" customWidth="1"/>
    <col min="15390" max="15390" width="0.44140625" style="632" customWidth="1"/>
    <col min="15391" max="15394" width="1.109375" style="632" customWidth="1"/>
    <col min="15395" max="15395" width="1.33203125" style="632" customWidth="1"/>
    <col min="15396" max="15396" width="1.21875" style="632" customWidth="1"/>
    <col min="15397" max="15397" width="1" style="632" customWidth="1"/>
    <col min="15398" max="15398" width="1.109375" style="632" customWidth="1"/>
    <col min="15399" max="15616" width="9" style="632"/>
    <col min="15617" max="15617" width="7.77734375" style="632" customWidth="1"/>
    <col min="15618" max="15618" width="3.44140625" style="632" customWidth="1"/>
    <col min="15619" max="15620" width="4.21875" style="632" bestFit="1" customWidth="1"/>
    <col min="15621" max="15621" width="1.6640625" style="632" customWidth="1"/>
    <col min="15622" max="15623" width="4.21875" style="632" bestFit="1" customWidth="1"/>
    <col min="15624" max="15624" width="1.6640625" style="632" customWidth="1"/>
    <col min="15625" max="15626" width="4.21875" style="632" bestFit="1" customWidth="1"/>
    <col min="15627" max="15627" width="1.6640625" style="632" customWidth="1"/>
    <col min="15628" max="15629" width="3.44140625" style="632" bestFit="1" customWidth="1"/>
    <col min="15630" max="15630" width="1.6640625" style="632" customWidth="1"/>
    <col min="15631" max="15632" width="3.44140625" style="632" bestFit="1" customWidth="1"/>
    <col min="15633" max="15633" width="1.6640625" style="632" customWidth="1"/>
    <col min="15634" max="15635" width="3.44140625" style="632" bestFit="1" customWidth="1"/>
    <col min="15636" max="15636" width="1.6640625" style="632" customWidth="1"/>
    <col min="15637" max="15638" width="3.44140625" style="632" bestFit="1" customWidth="1"/>
    <col min="15639" max="15639" width="1.6640625" style="632" customWidth="1"/>
    <col min="15640" max="15641" width="3.44140625" style="632" bestFit="1" customWidth="1"/>
    <col min="15642" max="15642" width="1.6640625" style="632" customWidth="1"/>
    <col min="15643" max="15644" width="3.44140625" style="632" bestFit="1" customWidth="1"/>
    <col min="15645" max="15645" width="3.77734375" style="632" customWidth="1"/>
    <col min="15646" max="15646" width="0.44140625" style="632" customWidth="1"/>
    <col min="15647" max="15650" width="1.109375" style="632" customWidth="1"/>
    <col min="15651" max="15651" width="1.33203125" style="632" customWidth="1"/>
    <col min="15652" max="15652" width="1.21875" style="632" customWidth="1"/>
    <col min="15653" max="15653" width="1" style="632" customWidth="1"/>
    <col min="15654" max="15654" width="1.109375" style="632" customWidth="1"/>
    <col min="15655" max="15872" width="9" style="632"/>
    <col min="15873" max="15873" width="7.77734375" style="632" customWidth="1"/>
    <col min="15874" max="15874" width="3.44140625" style="632" customWidth="1"/>
    <col min="15875" max="15876" width="4.21875" style="632" bestFit="1" customWidth="1"/>
    <col min="15877" max="15877" width="1.6640625" style="632" customWidth="1"/>
    <col min="15878" max="15879" width="4.21875" style="632" bestFit="1" customWidth="1"/>
    <col min="15880" max="15880" width="1.6640625" style="632" customWidth="1"/>
    <col min="15881" max="15882" width="4.21875" style="632" bestFit="1" customWidth="1"/>
    <col min="15883" max="15883" width="1.6640625" style="632" customWidth="1"/>
    <col min="15884" max="15885" width="3.44140625" style="632" bestFit="1" customWidth="1"/>
    <col min="15886" max="15886" width="1.6640625" style="632" customWidth="1"/>
    <col min="15887" max="15888" width="3.44140625" style="632" bestFit="1" customWidth="1"/>
    <col min="15889" max="15889" width="1.6640625" style="632" customWidth="1"/>
    <col min="15890" max="15891" width="3.44140625" style="632" bestFit="1" customWidth="1"/>
    <col min="15892" max="15892" width="1.6640625" style="632" customWidth="1"/>
    <col min="15893" max="15894" width="3.44140625" style="632" bestFit="1" customWidth="1"/>
    <col min="15895" max="15895" width="1.6640625" style="632" customWidth="1"/>
    <col min="15896" max="15897" width="3.44140625" style="632" bestFit="1" customWidth="1"/>
    <col min="15898" max="15898" width="1.6640625" style="632" customWidth="1"/>
    <col min="15899" max="15900" width="3.44140625" style="632" bestFit="1" customWidth="1"/>
    <col min="15901" max="15901" width="3.77734375" style="632" customWidth="1"/>
    <col min="15902" max="15902" width="0.44140625" style="632" customWidth="1"/>
    <col min="15903" max="15906" width="1.109375" style="632" customWidth="1"/>
    <col min="15907" max="15907" width="1.33203125" style="632" customWidth="1"/>
    <col min="15908" max="15908" width="1.21875" style="632" customWidth="1"/>
    <col min="15909" max="15909" width="1" style="632" customWidth="1"/>
    <col min="15910" max="15910" width="1.109375" style="632" customWidth="1"/>
    <col min="15911" max="16128" width="9" style="632"/>
    <col min="16129" max="16129" width="7.77734375" style="632" customWidth="1"/>
    <col min="16130" max="16130" width="3.44140625" style="632" customWidth="1"/>
    <col min="16131" max="16132" width="4.21875" style="632" bestFit="1" customWidth="1"/>
    <col min="16133" max="16133" width="1.6640625" style="632" customWidth="1"/>
    <col min="16134" max="16135" width="4.21875" style="632" bestFit="1" customWidth="1"/>
    <col min="16136" max="16136" width="1.6640625" style="632" customWidth="1"/>
    <col min="16137" max="16138" width="4.21875" style="632" bestFit="1" customWidth="1"/>
    <col min="16139" max="16139" width="1.6640625" style="632" customWidth="1"/>
    <col min="16140" max="16141" width="3.44140625" style="632" bestFit="1" customWidth="1"/>
    <col min="16142" max="16142" width="1.6640625" style="632" customWidth="1"/>
    <col min="16143" max="16144" width="3.44140625" style="632" bestFit="1" customWidth="1"/>
    <col min="16145" max="16145" width="1.6640625" style="632" customWidth="1"/>
    <col min="16146" max="16147" width="3.44140625" style="632" bestFit="1" customWidth="1"/>
    <col min="16148" max="16148" width="1.6640625" style="632" customWidth="1"/>
    <col min="16149" max="16150" width="3.44140625" style="632" bestFit="1" customWidth="1"/>
    <col min="16151" max="16151" width="1.6640625" style="632" customWidth="1"/>
    <col min="16152" max="16153" width="3.44140625" style="632" bestFit="1" customWidth="1"/>
    <col min="16154" max="16154" width="1.6640625" style="632" customWidth="1"/>
    <col min="16155" max="16156" width="3.44140625" style="632" bestFit="1" customWidth="1"/>
    <col min="16157" max="16157" width="3.77734375" style="632" customWidth="1"/>
    <col min="16158" max="16158" width="0.44140625" style="632" customWidth="1"/>
    <col min="16159" max="16162" width="1.109375" style="632" customWidth="1"/>
    <col min="16163" max="16163" width="1.33203125" style="632" customWidth="1"/>
    <col min="16164" max="16164" width="1.21875" style="632" customWidth="1"/>
    <col min="16165" max="16165" width="1" style="632" customWidth="1"/>
    <col min="16166" max="16166" width="1.109375" style="632" customWidth="1"/>
    <col min="16167" max="16384" width="9" style="632"/>
  </cols>
  <sheetData>
    <row r="1" spans="1:47" ht="12.6" thickBot="1" x14ac:dyDescent="0.25">
      <c r="Z1" s="2330" t="str">
        <f>'学校入力シート（要入力）'!$I$41&amp;"年度版"</f>
        <v>2023年度版</v>
      </c>
      <c r="AA1" s="2331"/>
      <c r="AB1" s="2331"/>
      <c r="AC1" s="2331"/>
    </row>
    <row r="2" spans="1:47" ht="12" customHeight="1" x14ac:dyDescent="0.2">
      <c r="A2" s="639" t="s">
        <v>676</v>
      </c>
      <c r="Z2" s="2332" t="s">
        <v>646</v>
      </c>
      <c r="AA2" s="2333"/>
      <c r="AB2" s="2333"/>
      <c r="AC2" s="2334"/>
    </row>
    <row r="3" spans="1:47" ht="7.5" customHeight="1" thickBot="1" x14ac:dyDescent="0.25">
      <c r="A3" s="639"/>
      <c r="Z3" s="2335"/>
      <c r="AA3" s="2336"/>
      <c r="AB3" s="2336"/>
      <c r="AC3" s="2337"/>
    </row>
    <row r="4" spans="1:47" x14ac:dyDescent="0.2">
      <c r="A4" s="632" t="s">
        <v>868</v>
      </c>
      <c r="B4" s="677"/>
      <c r="C4" s="677"/>
      <c r="D4" s="677"/>
      <c r="E4" s="677"/>
      <c r="F4" s="677"/>
      <c r="G4" s="677"/>
      <c r="H4" s="677"/>
      <c r="I4" s="677"/>
      <c r="J4" s="677"/>
      <c r="K4" s="677"/>
      <c r="L4" s="677"/>
      <c r="M4" s="677"/>
      <c r="N4" s="677"/>
      <c r="O4" s="677"/>
      <c r="P4" s="677"/>
      <c r="Q4" s="677"/>
      <c r="R4" s="677"/>
      <c r="S4" s="677"/>
      <c r="T4" s="677"/>
      <c r="U4" s="677"/>
      <c r="V4" s="677"/>
      <c r="W4" s="676"/>
      <c r="X4" s="677"/>
      <c r="Y4" s="677"/>
      <c r="Z4" s="677"/>
      <c r="AA4" s="677"/>
      <c r="AB4" s="677"/>
      <c r="AC4" s="677"/>
    </row>
    <row r="5" spans="1:47" x14ac:dyDescent="0.2">
      <c r="A5" s="2338"/>
      <c r="B5" s="2313">
        <v>2</v>
      </c>
      <c r="C5" s="2314"/>
      <c r="D5" s="2314"/>
      <c r="E5" s="2314"/>
      <c r="F5" s="2314"/>
      <c r="G5" s="2314">
        <v>4</v>
      </c>
      <c r="H5" s="2314"/>
      <c r="I5" s="2314"/>
      <c r="J5" s="2314"/>
      <c r="K5" s="2314"/>
      <c r="L5" s="2314"/>
      <c r="M5" s="2314">
        <v>6</v>
      </c>
      <c r="N5" s="2314"/>
      <c r="O5" s="2314"/>
      <c r="P5" s="2314"/>
      <c r="Q5" s="2314"/>
      <c r="R5" s="2314"/>
      <c r="S5" s="2314">
        <v>8</v>
      </c>
      <c r="T5" s="2314"/>
      <c r="U5" s="2314"/>
      <c r="V5" s="2314"/>
      <c r="W5" s="2314"/>
      <c r="X5" s="2314"/>
      <c r="Y5" s="2314">
        <v>10</v>
      </c>
      <c r="Z5" s="2314"/>
      <c r="AA5" s="2314"/>
      <c r="AB5" s="2314"/>
      <c r="AC5" s="2314"/>
    </row>
    <row r="6" spans="1:47" x14ac:dyDescent="0.2">
      <c r="A6" s="2339"/>
      <c r="B6" s="2315">
        <v>1</v>
      </c>
      <c r="C6" s="2316"/>
      <c r="D6" s="2317">
        <v>2</v>
      </c>
      <c r="E6" s="2316"/>
      <c r="F6" s="2318"/>
      <c r="G6" s="2319">
        <v>3</v>
      </c>
      <c r="H6" s="2316"/>
      <c r="I6" s="2316"/>
      <c r="J6" s="2317">
        <v>4</v>
      </c>
      <c r="K6" s="2316"/>
      <c r="L6" s="2320"/>
      <c r="M6" s="2315">
        <v>5</v>
      </c>
      <c r="N6" s="2316"/>
      <c r="O6" s="2316"/>
      <c r="P6" s="2317">
        <v>6</v>
      </c>
      <c r="Q6" s="2316"/>
      <c r="R6" s="2318"/>
      <c r="S6" s="2319">
        <v>7</v>
      </c>
      <c r="T6" s="2316"/>
      <c r="U6" s="2316"/>
      <c r="V6" s="2317">
        <v>8</v>
      </c>
      <c r="W6" s="2316"/>
      <c r="X6" s="2320"/>
      <c r="Y6" s="2315">
        <v>9</v>
      </c>
      <c r="Z6" s="2316"/>
      <c r="AA6" s="2316"/>
      <c r="AB6" s="2317">
        <v>10</v>
      </c>
      <c r="AC6" s="2320"/>
    </row>
    <row r="7" spans="1:47" ht="12.75" customHeight="1" x14ac:dyDescent="0.2">
      <c r="A7" s="678" t="s">
        <v>624</v>
      </c>
      <c r="B7" s="2340" t="s">
        <v>1189</v>
      </c>
      <c r="C7" s="2341"/>
      <c r="D7" s="2341"/>
      <c r="E7" s="2341"/>
      <c r="F7" s="2342"/>
      <c r="G7" s="2343" t="s">
        <v>690</v>
      </c>
      <c r="H7" s="2341"/>
      <c r="I7" s="2341"/>
      <c r="J7" s="2341"/>
      <c r="K7" s="2341"/>
      <c r="L7" s="2342"/>
      <c r="M7" s="2343" t="s">
        <v>701</v>
      </c>
      <c r="N7" s="2341"/>
      <c r="O7" s="2341"/>
      <c r="P7" s="2341"/>
      <c r="Q7" s="2341"/>
      <c r="R7" s="2342"/>
      <c r="S7" s="2343" t="s">
        <v>1090</v>
      </c>
      <c r="T7" s="2341"/>
      <c r="U7" s="2341"/>
      <c r="V7" s="2341"/>
      <c r="W7" s="2341"/>
      <c r="X7" s="2342"/>
      <c r="Y7" s="2343" t="s">
        <v>1190</v>
      </c>
      <c r="Z7" s="2341"/>
      <c r="AA7" s="2341"/>
      <c r="AB7" s="2341"/>
      <c r="AC7" s="2342"/>
    </row>
    <row r="8" spans="1:47" ht="12.75" customHeight="1" x14ac:dyDescent="0.2">
      <c r="A8" s="1078" t="s">
        <v>626</v>
      </c>
      <c r="B8" s="1079" t="s">
        <v>625</v>
      </c>
      <c r="C8" s="1080">
        <v>-0.27200000000000002</v>
      </c>
      <c r="D8" s="1081">
        <v>-0.27100000000000002</v>
      </c>
      <c r="E8" s="1082" t="s">
        <v>625</v>
      </c>
      <c r="F8" s="1080">
        <v>-0.17499999999999999</v>
      </c>
      <c r="G8" s="1081">
        <v>-0.17399999999999999</v>
      </c>
      <c r="H8" s="1082" t="s">
        <v>625</v>
      </c>
      <c r="I8" s="1080">
        <v>-0.106</v>
      </c>
      <c r="J8" s="1081">
        <v>-0.105</v>
      </c>
      <c r="K8" s="1082" t="s">
        <v>625</v>
      </c>
      <c r="L8" s="1080">
        <v>-7.2999999999999995E-2</v>
      </c>
      <c r="M8" s="1081">
        <v>-7.1999999999999995E-2</v>
      </c>
      <c r="N8" s="1082" t="s">
        <v>625</v>
      </c>
      <c r="O8" s="1080">
        <v>-4.7E-2</v>
      </c>
      <c r="P8" s="1081">
        <v>-4.5999999999999999E-2</v>
      </c>
      <c r="Q8" s="1082" t="s">
        <v>625</v>
      </c>
      <c r="R8" s="1080">
        <v>-2.1000000000000001E-2</v>
      </c>
      <c r="S8" s="1081">
        <v>-0.02</v>
      </c>
      <c r="T8" s="1082" t="s">
        <v>625</v>
      </c>
      <c r="U8" s="1080">
        <v>4.0000000000000001E-3</v>
      </c>
      <c r="V8" s="1081">
        <v>5.0000000000000001E-3</v>
      </c>
      <c r="W8" s="1083" t="s">
        <v>625</v>
      </c>
      <c r="X8" s="1080">
        <v>2.1000000000000001E-2</v>
      </c>
      <c r="Y8" s="1081">
        <v>2.2000000000000002E-2</v>
      </c>
      <c r="Z8" s="1082" t="s">
        <v>625</v>
      </c>
      <c r="AA8" s="1080">
        <v>4.3999999999999997E-2</v>
      </c>
      <c r="AB8" s="1081">
        <v>4.4999999999999998E-2</v>
      </c>
      <c r="AC8" s="1084" t="s">
        <v>625</v>
      </c>
    </row>
    <row r="9" spans="1:47" ht="12.75" customHeight="1" x14ac:dyDescent="0.2">
      <c r="A9" s="1085" t="s">
        <v>691</v>
      </c>
      <c r="B9" s="2344" t="s">
        <v>683</v>
      </c>
      <c r="C9" s="2345"/>
      <c r="D9" s="2345"/>
      <c r="E9" s="2345"/>
      <c r="F9" s="2346"/>
      <c r="G9" s="2344" t="s">
        <v>692</v>
      </c>
      <c r="H9" s="2345"/>
      <c r="I9" s="2345"/>
      <c r="J9" s="2345"/>
      <c r="K9" s="2345"/>
      <c r="L9" s="2346"/>
      <c r="M9" s="2344" t="s">
        <v>1172</v>
      </c>
      <c r="N9" s="2345"/>
      <c r="O9" s="2345"/>
      <c r="P9" s="2345"/>
      <c r="Q9" s="2345"/>
      <c r="R9" s="2346"/>
      <c r="S9" s="2344" t="s">
        <v>1191</v>
      </c>
      <c r="T9" s="2345"/>
      <c r="U9" s="2345"/>
      <c r="V9" s="2345"/>
      <c r="W9" s="2345"/>
      <c r="X9" s="2346"/>
      <c r="Y9" s="2344" t="s">
        <v>686</v>
      </c>
      <c r="Z9" s="2345"/>
      <c r="AA9" s="2345"/>
      <c r="AB9" s="2345"/>
      <c r="AC9" s="2346"/>
      <c r="AM9" s="637"/>
      <c r="AN9" s="637"/>
      <c r="AO9" s="637"/>
      <c r="AP9" s="637"/>
      <c r="AQ9" s="637"/>
      <c r="AR9" s="637"/>
      <c r="AS9" s="637"/>
      <c r="AT9" s="637"/>
      <c r="AU9" s="637"/>
    </row>
    <row r="10" spans="1:47" ht="9" customHeight="1" x14ac:dyDescent="0.2">
      <c r="A10" s="676"/>
      <c r="B10" s="677"/>
      <c r="C10" s="677"/>
      <c r="D10" s="677"/>
      <c r="E10" s="677"/>
      <c r="F10" s="677"/>
      <c r="G10" s="677"/>
      <c r="H10" s="677"/>
      <c r="I10" s="677"/>
      <c r="J10" s="677"/>
      <c r="K10" s="677"/>
      <c r="L10" s="677"/>
      <c r="M10" s="677"/>
      <c r="N10" s="677"/>
      <c r="O10" s="677"/>
      <c r="P10" s="677"/>
      <c r="Q10" s="677"/>
      <c r="R10" s="677"/>
      <c r="S10" s="677"/>
      <c r="T10" s="677"/>
      <c r="U10" s="677"/>
      <c r="V10" s="677"/>
      <c r="W10" s="676"/>
      <c r="X10" s="677"/>
      <c r="Y10" s="677"/>
      <c r="Z10" s="677"/>
      <c r="AA10" s="677"/>
      <c r="AB10" s="677"/>
      <c r="AC10" s="677"/>
    </row>
    <row r="11" spans="1:47" x14ac:dyDescent="0.2">
      <c r="A11" s="676" t="s">
        <v>702</v>
      </c>
      <c r="B11" s="677"/>
      <c r="C11" s="677"/>
      <c r="D11" s="677"/>
      <c r="E11" s="677"/>
      <c r="F11" s="677"/>
      <c r="G11" s="677"/>
      <c r="H11" s="677"/>
      <c r="I11" s="677"/>
      <c r="J11" s="677"/>
      <c r="K11" s="677"/>
      <c r="L11" s="677"/>
      <c r="M11" s="677"/>
      <c r="N11" s="677"/>
      <c r="O11" s="677"/>
      <c r="P11" s="677"/>
      <c r="Q11" s="677"/>
      <c r="R11" s="677"/>
      <c r="S11" s="677"/>
      <c r="T11" s="677"/>
      <c r="U11" s="677"/>
      <c r="V11" s="677"/>
      <c r="W11" s="676"/>
      <c r="X11" s="677"/>
      <c r="Y11" s="677"/>
      <c r="Z11" s="677"/>
      <c r="AA11" s="677"/>
      <c r="AB11" s="677"/>
      <c r="AC11" s="677"/>
    </row>
    <row r="12" spans="1:47" x14ac:dyDescent="0.2">
      <c r="A12" s="2338"/>
      <c r="B12" s="2313">
        <v>2</v>
      </c>
      <c r="C12" s="2314"/>
      <c r="D12" s="2314"/>
      <c r="E12" s="2314"/>
      <c r="F12" s="2314"/>
      <c r="G12" s="2314">
        <v>4</v>
      </c>
      <c r="H12" s="2314"/>
      <c r="I12" s="2314"/>
      <c r="J12" s="2314"/>
      <c r="K12" s="2314"/>
      <c r="L12" s="2314"/>
      <c r="M12" s="2314">
        <v>6</v>
      </c>
      <c r="N12" s="2314"/>
      <c r="O12" s="2314"/>
      <c r="P12" s="2314"/>
      <c r="Q12" s="2314"/>
      <c r="R12" s="2314"/>
      <c r="S12" s="2314">
        <v>8</v>
      </c>
      <c r="T12" s="2314"/>
      <c r="U12" s="2314"/>
      <c r="V12" s="2314"/>
      <c r="W12" s="2314"/>
      <c r="X12" s="2314"/>
      <c r="Y12" s="2314">
        <v>10</v>
      </c>
      <c r="Z12" s="2314"/>
      <c r="AA12" s="2314"/>
      <c r="AB12" s="2314"/>
      <c r="AC12" s="2314"/>
    </row>
    <row r="13" spans="1:47" x14ac:dyDescent="0.2">
      <c r="A13" s="2339"/>
      <c r="B13" s="2315">
        <v>1</v>
      </c>
      <c r="C13" s="2316"/>
      <c r="D13" s="2317">
        <v>2</v>
      </c>
      <c r="E13" s="2316"/>
      <c r="F13" s="2318"/>
      <c r="G13" s="2319">
        <v>3</v>
      </c>
      <c r="H13" s="2316"/>
      <c r="I13" s="2316"/>
      <c r="J13" s="2317">
        <v>4</v>
      </c>
      <c r="K13" s="2316"/>
      <c r="L13" s="2320"/>
      <c r="M13" s="2315">
        <v>5</v>
      </c>
      <c r="N13" s="2316"/>
      <c r="O13" s="2316"/>
      <c r="P13" s="2317">
        <v>6</v>
      </c>
      <c r="Q13" s="2316"/>
      <c r="R13" s="2318"/>
      <c r="S13" s="2319">
        <v>7</v>
      </c>
      <c r="T13" s="2316"/>
      <c r="U13" s="2316"/>
      <c r="V13" s="2317">
        <v>8</v>
      </c>
      <c r="W13" s="2316"/>
      <c r="X13" s="2320"/>
      <c r="Y13" s="2315">
        <v>9</v>
      </c>
      <c r="Z13" s="2316"/>
      <c r="AA13" s="2316"/>
      <c r="AB13" s="2317">
        <v>10</v>
      </c>
      <c r="AC13" s="2320"/>
    </row>
    <row r="14" spans="1:47" ht="12.75" customHeight="1" x14ac:dyDescent="0.2">
      <c r="A14" s="678" t="s">
        <v>624</v>
      </c>
      <c r="B14" s="2340" t="s">
        <v>694</v>
      </c>
      <c r="C14" s="2341"/>
      <c r="D14" s="2341"/>
      <c r="E14" s="2341"/>
      <c r="F14" s="2342"/>
      <c r="G14" s="2343" t="s">
        <v>695</v>
      </c>
      <c r="H14" s="2341"/>
      <c r="I14" s="2341"/>
      <c r="J14" s="2341"/>
      <c r="K14" s="2341"/>
      <c r="L14" s="2342"/>
      <c r="M14" s="2343" t="s">
        <v>1175</v>
      </c>
      <c r="N14" s="2341"/>
      <c r="O14" s="2341"/>
      <c r="P14" s="2341"/>
      <c r="Q14" s="2341"/>
      <c r="R14" s="2342"/>
      <c r="S14" s="2343" t="s">
        <v>1176</v>
      </c>
      <c r="T14" s="2341"/>
      <c r="U14" s="2341"/>
      <c r="V14" s="2341"/>
      <c r="W14" s="2341"/>
      <c r="X14" s="2342"/>
      <c r="Y14" s="2343" t="s">
        <v>1192</v>
      </c>
      <c r="Z14" s="2341"/>
      <c r="AA14" s="2341"/>
      <c r="AB14" s="2341"/>
      <c r="AC14" s="2342"/>
    </row>
    <row r="15" spans="1:47" ht="12.75" customHeight="1" x14ac:dyDescent="0.2">
      <c r="A15" s="1078" t="s">
        <v>626</v>
      </c>
      <c r="B15" s="1079" t="s">
        <v>625</v>
      </c>
      <c r="C15" s="1080">
        <v>0.747</v>
      </c>
      <c r="D15" s="1081">
        <v>0.746</v>
      </c>
      <c r="E15" s="1082" t="s">
        <v>625</v>
      </c>
      <c r="F15" s="1080">
        <v>0.70699999999999996</v>
      </c>
      <c r="G15" s="1081">
        <v>0.70599999999999996</v>
      </c>
      <c r="H15" s="1082" t="s">
        <v>625</v>
      </c>
      <c r="I15" s="1080">
        <v>0.68100000000000005</v>
      </c>
      <c r="J15" s="1081">
        <v>0.68</v>
      </c>
      <c r="K15" s="1082" t="s">
        <v>625</v>
      </c>
      <c r="L15" s="1080">
        <v>0.65500000000000003</v>
      </c>
      <c r="M15" s="1081">
        <v>0.65400000000000003</v>
      </c>
      <c r="N15" s="1082" t="s">
        <v>625</v>
      </c>
      <c r="O15" s="1080">
        <v>0.62</v>
      </c>
      <c r="P15" s="1081">
        <v>0.61899999999999999</v>
      </c>
      <c r="Q15" s="1082" t="s">
        <v>625</v>
      </c>
      <c r="R15" s="1080">
        <v>0.59799999999999998</v>
      </c>
      <c r="S15" s="1081">
        <v>0.59699999999999998</v>
      </c>
      <c r="T15" s="1082" t="s">
        <v>625</v>
      </c>
      <c r="U15" s="1080">
        <v>0.56599999999999995</v>
      </c>
      <c r="V15" s="1081">
        <v>0.56499999999999995</v>
      </c>
      <c r="W15" s="1083" t="s">
        <v>625</v>
      </c>
      <c r="X15" s="1080">
        <v>0.53500000000000003</v>
      </c>
      <c r="Y15" s="1081">
        <v>0.53400000000000003</v>
      </c>
      <c r="Z15" s="1082" t="s">
        <v>625</v>
      </c>
      <c r="AA15" s="1080">
        <v>0.48099999999999998</v>
      </c>
      <c r="AB15" s="1081">
        <v>0.48</v>
      </c>
      <c r="AC15" s="1084" t="s">
        <v>625</v>
      </c>
    </row>
    <row r="16" spans="1:47" ht="12.75" customHeight="1" x14ac:dyDescent="0.2">
      <c r="A16" s="1085" t="s">
        <v>1193</v>
      </c>
      <c r="B16" s="2344" t="s">
        <v>686</v>
      </c>
      <c r="C16" s="2345"/>
      <c r="D16" s="2345"/>
      <c r="E16" s="2345"/>
      <c r="F16" s="2346"/>
      <c r="G16" s="2344" t="s">
        <v>693</v>
      </c>
      <c r="H16" s="2345"/>
      <c r="I16" s="2345"/>
      <c r="J16" s="2345"/>
      <c r="K16" s="2345"/>
      <c r="L16" s="2346"/>
      <c r="M16" s="2344" t="s">
        <v>1172</v>
      </c>
      <c r="N16" s="2345"/>
      <c r="O16" s="2345"/>
      <c r="P16" s="2345"/>
      <c r="Q16" s="2345"/>
      <c r="R16" s="2346"/>
      <c r="S16" s="2344" t="s">
        <v>692</v>
      </c>
      <c r="T16" s="2345"/>
      <c r="U16" s="2345"/>
      <c r="V16" s="2345"/>
      <c r="W16" s="2345"/>
      <c r="X16" s="2346"/>
      <c r="Y16" s="2344" t="s">
        <v>1194</v>
      </c>
      <c r="Z16" s="2345"/>
      <c r="AA16" s="2345"/>
      <c r="AB16" s="2345"/>
      <c r="AC16" s="2346"/>
    </row>
    <row r="17" spans="1:47" ht="9" customHeight="1" x14ac:dyDescent="0.2">
      <c r="A17" s="676"/>
      <c r="B17" s="677"/>
      <c r="C17" s="677"/>
      <c r="D17" s="677"/>
      <c r="E17" s="677"/>
      <c r="F17" s="677"/>
      <c r="G17" s="677"/>
      <c r="H17" s="677"/>
      <c r="I17" s="677"/>
      <c r="J17" s="677"/>
      <c r="K17" s="677"/>
      <c r="L17" s="677"/>
      <c r="M17" s="677"/>
      <c r="N17" s="677"/>
      <c r="O17" s="677"/>
      <c r="P17" s="677"/>
      <c r="Q17" s="677"/>
      <c r="R17" s="677"/>
      <c r="S17" s="677"/>
      <c r="T17" s="677"/>
      <c r="U17" s="677"/>
      <c r="V17" s="677"/>
      <c r="W17" s="676"/>
      <c r="X17" s="677"/>
      <c r="Y17" s="677"/>
      <c r="Z17" s="677"/>
      <c r="AA17" s="677"/>
      <c r="AB17" s="677"/>
      <c r="AC17" s="677"/>
    </row>
    <row r="18" spans="1:47" x14ac:dyDescent="0.2">
      <c r="A18" s="676" t="s">
        <v>645</v>
      </c>
      <c r="B18" s="677"/>
      <c r="C18" s="677"/>
      <c r="D18" s="677"/>
      <c r="E18" s="677"/>
      <c r="F18" s="677"/>
      <c r="G18" s="677"/>
      <c r="H18" s="677"/>
      <c r="I18" s="677"/>
      <c r="J18" s="677"/>
      <c r="K18" s="677"/>
      <c r="L18" s="677"/>
      <c r="M18" s="677"/>
      <c r="N18" s="677"/>
      <c r="O18" s="677"/>
      <c r="P18" s="677"/>
      <c r="Q18" s="677"/>
      <c r="R18" s="677"/>
      <c r="S18" s="677"/>
      <c r="T18" s="677"/>
      <c r="U18" s="677"/>
      <c r="V18" s="677"/>
      <c r="W18" s="676"/>
      <c r="X18" s="677"/>
      <c r="Y18" s="677"/>
      <c r="Z18" s="677"/>
      <c r="AA18" s="677"/>
      <c r="AB18" s="677"/>
      <c r="AC18" s="677"/>
    </row>
    <row r="19" spans="1:47" x14ac:dyDescent="0.2">
      <c r="A19" s="2338"/>
      <c r="B19" s="2313">
        <v>2</v>
      </c>
      <c r="C19" s="2314"/>
      <c r="D19" s="2314"/>
      <c r="E19" s="2314"/>
      <c r="F19" s="2314"/>
      <c r="G19" s="2314">
        <v>4</v>
      </c>
      <c r="H19" s="2314"/>
      <c r="I19" s="2314"/>
      <c r="J19" s="2314"/>
      <c r="K19" s="2314"/>
      <c r="L19" s="2314"/>
      <c r="M19" s="2314">
        <v>6</v>
      </c>
      <c r="N19" s="2314"/>
      <c r="O19" s="2314"/>
      <c r="P19" s="2314"/>
      <c r="Q19" s="2314"/>
      <c r="R19" s="2314"/>
      <c r="S19" s="2314">
        <v>8</v>
      </c>
      <c r="T19" s="2314"/>
      <c r="U19" s="2314"/>
      <c r="V19" s="2314"/>
      <c r="W19" s="2314"/>
      <c r="X19" s="2314"/>
      <c r="Y19" s="2314">
        <v>10</v>
      </c>
      <c r="Z19" s="2314"/>
      <c r="AA19" s="2314"/>
      <c r="AB19" s="2314"/>
      <c r="AC19" s="2314"/>
    </row>
    <row r="20" spans="1:47" x14ac:dyDescent="0.2">
      <c r="A20" s="2339"/>
      <c r="B20" s="2315">
        <v>1</v>
      </c>
      <c r="C20" s="2316"/>
      <c r="D20" s="2317">
        <v>2</v>
      </c>
      <c r="E20" s="2316"/>
      <c r="F20" s="2318"/>
      <c r="G20" s="2319">
        <v>3</v>
      </c>
      <c r="H20" s="2316"/>
      <c r="I20" s="2316"/>
      <c r="J20" s="2317">
        <v>4</v>
      </c>
      <c r="K20" s="2316"/>
      <c r="L20" s="2320"/>
      <c r="M20" s="2315">
        <v>5</v>
      </c>
      <c r="N20" s="2316"/>
      <c r="O20" s="2316"/>
      <c r="P20" s="2317">
        <v>6</v>
      </c>
      <c r="Q20" s="2316"/>
      <c r="R20" s="2318"/>
      <c r="S20" s="2319">
        <v>7</v>
      </c>
      <c r="T20" s="2316"/>
      <c r="U20" s="2316"/>
      <c r="V20" s="2317">
        <v>8</v>
      </c>
      <c r="W20" s="2316"/>
      <c r="X20" s="2320"/>
      <c r="Y20" s="2315">
        <v>9</v>
      </c>
      <c r="Z20" s="2316"/>
      <c r="AA20" s="2316"/>
      <c r="AB20" s="2317">
        <v>10</v>
      </c>
      <c r="AC20" s="2320"/>
    </row>
    <row r="21" spans="1:47" ht="12.75" customHeight="1" x14ac:dyDescent="0.2">
      <c r="A21" s="678" t="s">
        <v>624</v>
      </c>
      <c r="B21" s="2340" t="s">
        <v>1096</v>
      </c>
      <c r="C21" s="2341"/>
      <c r="D21" s="2341"/>
      <c r="E21" s="2341"/>
      <c r="F21" s="2342"/>
      <c r="G21" s="2343" t="s">
        <v>685</v>
      </c>
      <c r="H21" s="2341"/>
      <c r="I21" s="2341"/>
      <c r="J21" s="2341"/>
      <c r="K21" s="2341"/>
      <c r="L21" s="2342"/>
      <c r="M21" s="2329" t="s">
        <v>634</v>
      </c>
      <c r="N21" s="2329"/>
      <c r="O21" s="2329"/>
      <c r="P21" s="2329"/>
      <c r="Q21" s="2329"/>
      <c r="R21" s="2329"/>
      <c r="S21" s="2343" t="s">
        <v>682</v>
      </c>
      <c r="T21" s="2341"/>
      <c r="U21" s="2341"/>
      <c r="V21" s="2341"/>
      <c r="W21" s="2341"/>
      <c r="X21" s="2342"/>
      <c r="Y21" s="2343" t="s">
        <v>1195</v>
      </c>
      <c r="Z21" s="2341"/>
      <c r="AA21" s="2341"/>
      <c r="AB21" s="2341"/>
      <c r="AC21" s="2342"/>
    </row>
    <row r="22" spans="1:47" ht="12.75" customHeight="1" x14ac:dyDescent="0.2">
      <c r="A22" s="1078" t="s">
        <v>626</v>
      </c>
      <c r="B22" s="1079" t="s">
        <v>625</v>
      </c>
      <c r="C22" s="1080">
        <v>1.762</v>
      </c>
      <c r="D22" s="1081">
        <v>1.7610000000000001</v>
      </c>
      <c r="E22" s="1082" t="s">
        <v>625</v>
      </c>
      <c r="F22" s="1080">
        <v>1.5409999999999999</v>
      </c>
      <c r="G22" s="1081">
        <v>1.54</v>
      </c>
      <c r="H22" s="1082" t="s">
        <v>625</v>
      </c>
      <c r="I22" s="1080">
        <v>1.3129999999999999</v>
      </c>
      <c r="J22" s="1081">
        <v>1.3120000000000001</v>
      </c>
      <c r="K22" s="1082" t="s">
        <v>625</v>
      </c>
      <c r="L22" s="1080">
        <v>1.2290000000000001</v>
      </c>
      <c r="M22" s="1081">
        <v>1.2280000000000002</v>
      </c>
      <c r="N22" s="1082" t="s">
        <v>625</v>
      </c>
      <c r="O22" s="1080">
        <v>1.1459999999999999</v>
      </c>
      <c r="P22" s="1081">
        <v>1.145</v>
      </c>
      <c r="Q22" s="1082" t="s">
        <v>625</v>
      </c>
      <c r="R22" s="1080">
        <v>1.0269999999999999</v>
      </c>
      <c r="S22" s="1081">
        <v>1.026</v>
      </c>
      <c r="T22" s="1082" t="s">
        <v>625</v>
      </c>
      <c r="U22" s="1080">
        <v>0.96899999999999997</v>
      </c>
      <c r="V22" s="1081">
        <v>0.96799999999999997</v>
      </c>
      <c r="W22" s="1083" t="s">
        <v>625</v>
      </c>
      <c r="X22" s="1080">
        <v>0.93700000000000006</v>
      </c>
      <c r="Y22" s="1081">
        <v>0.93600000000000005</v>
      </c>
      <c r="Z22" s="1082" t="s">
        <v>625</v>
      </c>
      <c r="AA22" s="1080">
        <v>0.69899999999999995</v>
      </c>
      <c r="AB22" s="1081">
        <v>0.69799999999999995</v>
      </c>
      <c r="AC22" s="1084" t="s">
        <v>625</v>
      </c>
    </row>
    <row r="23" spans="1:47" ht="12.75" customHeight="1" x14ac:dyDescent="0.2">
      <c r="A23" s="1085" t="s">
        <v>1193</v>
      </c>
      <c r="B23" s="2344" t="s">
        <v>644</v>
      </c>
      <c r="C23" s="2345"/>
      <c r="D23" s="2345"/>
      <c r="E23" s="2345"/>
      <c r="F23" s="2346"/>
      <c r="G23" s="2344" t="s">
        <v>637</v>
      </c>
      <c r="H23" s="2345"/>
      <c r="I23" s="2345"/>
      <c r="J23" s="2345"/>
      <c r="K23" s="2345"/>
      <c r="L23" s="2346"/>
      <c r="M23" s="2344" t="s">
        <v>643</v>
      </c>
      <c r="N23" s="2345"/>
      <c r="O23" s="2345"/>
      <c r="P23" s="2345"/>
      <c r="Q23" s="2345"/>
      <c r="R23" s="2346"/>
      <c r="S23" s="2344" t="s">
        <v>642</v>
      </c>
      <c r="T23" s="2345"/>
      <c r="U23" s="2345"/>
      <c r="V23" s="2345"/>
      <c r="W23" s="2345"/>
      <c r="X23" s="2346"/>
      <c r="Y23" s="2344" t="s">
        <v>641</v>
      </c>
      <c r="Z23" s="2345"/>
      <c r="AA23" s="2345"/>
      <c r="AB23" s="2345"/>
      <c r="AC23" s="2346"/>
    </row>
    <row r="24" spans="1:47" ht="9" customHeight="1" x14ac:dyDescent="0.2">
      <c r="A24" s="676"/>
      <c r="B24" s="677"/>
      <c r="C24" s="677"/>
      <c r="D24" s="677"/>
      <c r="E24" s="677"/>
      <c r="F24" s="677"/>
      <c r="G24" s="677"/>
      <c r="H24" s="677"/>
      <c r="I24" s="677"/>
      <c r="J24" s="677"/>
      <c r="K24" s="677"/>
      <c r="L24" s="677"/>
      <c r="M24" s="677"/>
      <c r="N24" s="677"/>
      <c r="O24" s="677"/>
      <c r="P24" s="677"/>
      <c r="Q24" s="677"/>
      <c r="R24" s="677"/>
      <c r="S24" s="677"/>
      <c r="T24" s="677"/>
      <c r="U24" s="677"/>
      <c r="V24" s="677"/>
      <c r="W24" s="676"/>
      <c r="X24" s="677"/>
      <c r="Y24" s="677"/>
      <c r="Z24" s="677"/>
      <c r="AA24" s="677"/>
      <c r="AB24" s="677"/>
      <c r="AC24" s="677"/>
    </row>
    <row r="25" spans="1:47" x14ac:dyDescent="0.2">
      <c r="A25" s="672" t="s">
        <v>869</v>
      </c>
      <c r="B25" s="677"/>
      <c r="C25" s="677"/>
      <c r="D25" s="677"/>
      <c r="E25" s="677"/>
      <c r="F25" s="677"/>
      <c r="G25" s="677"/>
      <c r="H25" s="677"/>
      <c r="I25" s="677"/>
      <c r="J25" s="677"/>
      <c r="K25" s="677"/>
      <c r="L25" s="677"/>
      <c r="M25" s="677"/>
      <c r="N25" s="677"/>
      <c r="O25" s="677"/>
      <c r="P25" s="677"/>
      <c r="Q25" s="677"/>
      <c r="R25" s="677"/>
      <c r="S25" s="677"/>
      <c r="T25" s="677"/>
      <c r="U25" s="677"/>
      <c r="V25" s="677"/>
      <c r="W25" s="676"/>
      <c r="X25" s="677"/>
      <c r="Y25" s="677"/>
      <c r="Z25" s="677"/>
      <c r="AA25" s="677"/>
      <c r="AB25" s="677"/>
      <c r="AC25" s="677"/>
    </row>
    <row r="26" spans="1:47" x14ac:dyDescent="0.2">
      <c r="A26" s="2338"/>
      <c r="B26" s="2313">
        <v>2</v>
      </c>
      <c r="C26" s="2314"/>
      <c r="D26" s="2314"/>
      <c r="E26" s="2314"/>
      <c r="F26" s="2314"/>
      <c r="G26" s="2314">
        <v>4</v>
      </c>
      <c r="H26" s="2314"/>
      <c r="I26" s="2314"/>
      <c r="J26" s="2314"/>
      <c r="K26" s="2314"/>
      <c r="L26" s="2314"/>
      <c r="M26" s="2314">
        <v>6</v>
      </c>
      <c r="N26" s="2314"/>
      <c r="O26" s="2314"/>
      <c r="P26" s="2314"/>
      <c r="Q26" s="2314"/>
      <c r="R26" s="2314"/>
      <c r="S26" s="2314">
        <v>8</v>
      </c>
      <c r="T26" s="2314"/>
      <c r="U26" s="2314"/>
      <c r="V26" s="2314"/>
      <c r="W26" s="2314"/>
      <c r="X26" s="2314"/>
      <c r="Y26" s="2314">
        <v>10</v>
      </c>
      <c r="Z26" s="2314"/>
      <c r="AA26" s="2314"/>
      <c r="AB26" s="2314"/>
      <c r="AC26" s="2314"/>
    </row>
    <row r="27" spans="1:47" x14ac:dyDescent="0.2">
      <c r="A27" s="2339"/>
      <c r="B27" s="2315">
        <v>1</v>
      </c>
      <c r="C27" s="2316"/>
      <c r="D27" s="2317">
        <v>2</v>
      </c>
      <c r="E27" s="2316"/>
      <c r="F27" s="2318"/>
      <c r="G27" s="2319">
        <v>3</v>
      </c>
      <c r="H27" s="2316"/>
      <c r="I27" s="2316"/>
      <c r="J27" s="2317">
        <v>4</v>
      </c>
      <c r="K27" s="2316"/>
      <c r="L27" s="2320"/>
      <c r="M27" s="2315">
        <v>5</v>
      </c>
      <c r="N27" s="2316"/>
      <c r="O27" s="2316"/>
      <c r="P27" s="2317">
        <v>6</v>
      </c>
      <c r="Q27" s="2316"/>
      <c r="R27" s="2318"/>
      <c r="S27" s="2319">
        <v>7</v>
      </c>
      <c r="T27" s="2316"/>
      <c r="U27" s="2316"/>
      <c r="V27" s="2317">
        <v>8</v>
      </c>
      <c r="W27" s="2316"/>
      <c r="X27" s="2320"/>
      <c r="Y27" s="2315">
        <v>9</v>
      </c>
      <c r="Z27" s="2316"/>
      <c r="AA27" s="2316"/>
      <c r="AB27" s="2317">
        <v>10</v>
      </c>
      <c r="AC27" s="2320"/>
    </row>
    <row r="28" spans="1:47" ht="12.75" customHeight="1" x14ac:dyDescent="0.2">
      <c r="A28" s="678" t="s">
        <v>624</v>
      </c>
      <c r="B28" s="2329" t="s">
        <v>689</v>
      </c>
      <c r="C28" s="2329"/>
      <c r="D28" s="2329"/>
      <c r="E28" s="2329"/>
      <c r="F28" s="2329"/>
      <c r="G28" s="2329" t="s">
        <v>1187</v>
      </c>
      <c r="H28" s="2329"/>
      <c r="I28" s="2329"/>
      <c r="J28" s="2329"/>
      <c r="K28" s="2329"/>
      <c r="L28" s="2329"/>
      <c r="M28" s="2329" t="s">
        <v>1196</v>
      </c>
      <c r="N28" s="2329"/>
      <c r="O28" s="2329"/>
      <c r="P28" s="2329"/>
      <c r="Q28" s="2329"/>
      <c r="R28" s="2329"/>
      <c r="S28" s="2329" t="s">
        <v>1091</v>
      </c>
      <c r="T28" s="2329"/>
      <c r="U28" s="2329"/>
      <c r="V28" s="2329"/>
      <c r="W28" s="2329"/>
      <c r="X28" s="2329"/>
      <c r="Y28" s="2329" t="s">
        <v>1197</v>
      </c>
      <c r="Z28" s="2329"/>
      <c r="AA28" s="2329"/>
      <c r="AB28" s="2329"/>
      <c r="AC28" s="2329"/>
    </row>
    <row r="29" spans="1:47" ht="12.75" customHeight="1" x14ac:dyDescent="0.2">
      <c r="A29" s="1078" t="s">
        <v>626</v>
      </c>
      <c r="B29" s="1079" t="s">
        <v>625</v>
      </c>
      <c r="C29" s="1080">
        <v>-0.159</v>
      </c>
      <c r="D29" s="1081">
        <v>-0.158</v>
      </c>
      <c r="E29" s="1082" t="s">
        <v>625</v>
      </c>
      <c r="F29" s="1080">
        <v>-7.8E-2</v>
      </c>
      <c r="G29" s="1081">
        <v>-7.6999999999999999E-2</v>
      </c>
      <c r="H29" s="1082" t="s">
        <v>625</v>
      </c>
      <c r="I29" s="1080">
        <v>-1.4E-2</v>
      </c>
      <c r="J29" s="1081">
        <v>-1.3000000000000001E-2</v>
      </c>
      <c r="K29" s="1082" t="s">
        <v>625</v>
      </c>
      <c r="L29" s="1080">
        <v>1.0999999999999999E-2</v>
      </c>
      <c r="M29" s="1081">
        <v>1.2E-2</v>
      </c>
      <c r="N29" s="1082" t="s">
        <v>625</v>
      </c>
      <c r="O29" s="1080">
        <v>4.7E-2</v>
      </c>
      <c r="P29" s="1081">
        <v>4.8000000000000001E-2</v>
      </c>
      <c r="Q29" s="1082" t="s">
        <v>625</v>
      </c>
      <c r="R29" s="1080">
        <v>8.2000000000000003E-2</v>
      </c>
      <c r="S29" s="1081">
        <v>8.3000000000000004E-2</v>
      </c>
      <c r="T29" s="1082" t="s">
        <v>625</v>
      </c>
      <c r="U29" s="1080">
        <v>0.10299999999999999</v>
      </c>
      <c r="V29" s="1081">
        <v>0.104</v>
      </c>
      <c r="W29" s="1083" t="s">
        <v>625</v>
      </c>
      <c r="X29" s="1080">
        <v>0.122</v>
      </c>
      <c r="Y29" s="1081">
        <v>0.123</v>
      </c>
      <c r="Z29" s="1082" t="s">
        <v>625</v>
      </c>
      <c r="AA29" s="1080">
        <v>0.14699999999999999</v>
      </c>
      <c r="AB29" s="1081">
        <v>0.14799999999999999</v>
      </c>
      <c r="AC29" s="1084" t="s">
        <v>625</v>
      </c>
      <c r="AM29" s="637"/>
      <c r="AN29" s="637"/>
      <c r="AO29" s="637"/>
      <c r="AP29" s="637"/>
      <c r="AQ29" s="637"/>
      <c r="AR29" s="637"/>
      <c r="AS29" s="637"/>
      <c r="AT29" s="637"/>
      <c r="AU29" s="637"/>
    </row>
    <row r="30" spans="1:47" ht="12.75" customHeight="1" x14ac:dyDescent="0.2">
      <c r="A30" s="1085" t="s">
        <v>691</v>
      </c>
      <c r="B30" s="2326" t="s">
        <v>640</v>
      </c>
      <c r="C30" s="2326"/>
      <c r="D30" s="2326"/>
      <c r="E30" s="2326"/>
      <c r="F30" s="2326"/>
      <c r="G30" s="2326" t="s">
        <v>639</v>
      </c>
      <c r="H30" s="2326"/>
      <c r="I30" s="2326"/>
      <c r="J30" s="2326"/>
      <c r="K30" s="2326"/>
      <c r="L30" s="2326"/>
      <c r="M30" s="2326" t="s">
        <v>1172</v>
      </c>
      <c r="N30" s="2326"/>
      <c r="O30" s="2326"/>
      <c r="P30" s="2326"/>
      <c r="Q30" s="2326"/>
      <c r="R30" s="2326"/>
      <c r="S30" s="2326" t="s">
        <v>638</v>
      </c>
      <c r="T30" s="2326"/>
      <c r="U30" s="2326"/>
      <c r="V30" s="2326"/>
      <c r="W30" s="2326"/>
      <c r="X30" s="2326"/>
      <c r="Y30" s="2326" t="s">
        <v>637</v>
      </c>
      <c r="Z30" s="2326"/>
      <c r="AA30" s="2326"/>
      <c r="AB30" s="2326"/>
      <c r="AC30" s="2326"/>
    </row>
    <row r="31" spans="1:47" ht="9" customHeight="1" x14ac:dyDescent="0.2">
      <c r="A31" s="676"/>
      <c r="B31" s="677"/>
      <c r="C31" s="677"/>
      <c r="D31" s="677"/>
      <c r="E31" s="677"/>
      <c r="F31" s="677"/>
      <c r="G31" s="677"/>
      <c r="H31" s="677"/>
      <c r="I31" s="677"/>
      <c r="J31" s="677"/>
      <c r="K31" s="677"/>
      <c r="L31" s="677"/>
      <c r="M31" s="677"/>
      <c r="N31" s="677"/>
      <c r="O31" s="677"/>
      <c r="P31" s="677"/>
      <c r="Q31" s="677"/>
      <c r="R31" s="677"/>
      <c r="S31" s="677"/>
      <c r="T31" s="677"/>
      <c r="U31" s="677"/>
      <c r="V31" s="677"/>
      <c r="W31" s="676"/>
      <c r="X31" s="677"/>
      <c r="Y31" s="677"/>
      <c r="Z31" s="677"/>
      <c r="AA31" s="677"/>
      <c r="AB31" s="677"/>
      <c r="AC31" s="677"/>
    </row>
    <row r="32" spans="1:47" x14ac:dyDescent="0.2">
      <c r="A32" s="676" t="s">
        <v>636</v>
      </c>
      <c r="B32" s="677"/>
      <c r="C32" s="677"/>
      <c r="D32" s="677"/>
      <c r="E32" s="677"/>
      <c r="F32" s="677"/>
      <c r="G32" s="677"/>
      <c r="H32" s="677"/>
      <c r="I32" s="677"/>
      <c r="J32" s="677"/>
      <c r="K32" s="677"/>
      <c r="L32" s="677"/>
      <c r="M32" s="677"/>
      <c r="N32" s="677"/>
      <c r="O32" s="677"/>
      <c r="P32" s="677"/>
      <c r="Q32" s="677"/>
      <c r="R32" s="677"/>
      <c r="S32" s="677"/>
      <c r="T32" s="677"/>
      <c r="U32" s="677"/>
      <c r="V32" s="677"/>
      <c r="W32" s="676"/>
      <c r="X32" s="677"/>
      <c r="Y32" s="677"/>
      <c r="Z32" s="677"/>
      <c r="AA32" s="677"/>
      <c r="AB32" s="677"/>
      <c r="AC32" s="677"/>
    </row>
    <row r="33" spans="1:47" x14ac:dyDescent="0.2">
      <c r="A33" s="2338"/>
      <c r="B33" s="2313">
        <v>2</v>
      </c>
      <c r="C33" s="2314"/>
      <c r="D33" s="2314"/>
      <c r="E33" s="2314"/>
      <c r="F33" s="2314"/>
      <c r="G33" s="2314">
        <v>4</v>
      </c>
      <c r="H33" s="2314"/>
      <c r="I33" s="2314"/>
      <c r="J33" s="2314"/>
      <c r="K33" s="2314"/>
      <c r="L33" s="2314"/>
      <c r="M33" s="2314">
        <v>6</v>
      </c>
      <c r="N33" s="2314"/>
      <c r="O33" s="2314"/>
      <c r="P33" s="2314"/>
      <c r="Q33" s="2314"/>
      <c r="R33" s="2314"/>
      <c r="S33" s="2314">
        <v>8</v>
      </c>
      <c r="T33" s="2314"/>
      <c r="U33" s="2314"/>
      <c r="V33" s="2314"/>
      <c r="W33" s="2314"/>
      <c r="X33" s="2314"/>
      <c r="Y33" s="2314">
        <v>10</v>
      </c>
      <c r="Z33" s="2314"/>
      <c r="AA33" s="2314"/>
      <c r="AB33" s="2314"/>
      <c r="AC33" s="2314"/>
    </row>
    <row r="34" spans="1:47" x14ac:dyDescent="0.2">
      <c r="A34" s="2339"/>
      <c r="B34" s="2315">
        <v>1</v>
      </c>
      <c r="C34" s="2316"/>
      <c r="D34" s="2317">
        <v>2</v>
      </c>
      <c r="E34" s="2316"/>
      <c r="F34" s="2318"/>
      <c r="G34" s="2319">
        <v>3</v>
      </c>
      <c r="H34" s="2316"/>
      <c r="I34" s="2316"/>
      <c r="J34" s="2317">
        <v>4</v>
      </c>
      <c r="K34" s="2316"/>
      <c r="L34" s="2320"/>
      <c r="M34" s="2315">
        <v>5</v>
      </c>
      <c r="N34" s="2316"/>
      <c r="O34" s="2316"/>
      <c r="P34" s="2317">
        <v>6</v>
      </c>
      <c r="Q34" s="2316"/>
      <c r="R34" s="2318"/>
      <c r="S34" s="2319">
        <v>7</v>
      </c>
      <c r="T34" s="2316"/>
      <c r="U34" s="2316"/>
      <c r="V34" s="2317">
        <v>8</v>
      </c>
      <c r="W34" s="2316"/>
      <c r="X34" s="2320"/>
      <c r="Y34" s="2315">
        <v>9</v>
      </c>
      <c r="Z34" s="2316"/>
      <c r="AA34" s="2316"/>
      <c r="AB34" s="2317">
        <v>10</v>
      </c>
      <c r="AC34" s="2320"/>
    </row>
    <row r="35" spans="1:47" ht="12.75" customHeight="1" x14ac:dyDescent="0.2">
      <c r="A35" s="678" t="s">
        <v>624</v>
      </c>
      <c r="B35" s="2329" t="s">
        <v>635</v>
      </c>
      <c r="C35" s="2329"/>
      <c r="D35" s="2329"/>
      <c r="E35" s="2329"/>
      <c r="F35" s="2329"/>
      <c r="G35" s="2329" t="s">
        <v>699</v>
      </c>
      <c r="H35" s="2329"/>
      <c r="I35" s="2329"/>
      <c r="J35" s="2329"/>
      <c r="K35" s="2329"/>
      <c r="L35" s="2329"/>
      <c r="M35" s="2329" t="s">
        <v>634</v>
      </c>
      <c r="N35" s="2329"/>
      <c r="O35" s="2329"/>
      <c r="P35" s="2329"/>
      <c r="Q35" s="2329"/>
      <c r="R35" s="2329"/>
      <c r="S35" s="2329" t="s">
        <v>696</v>
      </c>
      <c r="T35" s="2329"/>
      <c r="U35" s="2329"/>
      <c r="V35" s="2329"/>
      <c r="W35" s="2329"/>
      <c r="X35" s="2329"/>
      <c r="Y35" s="2329" t="s">
        <v>633</v>
      </c>
      <c r="Z35" s="2329"/>
      <c r="AA35" s="2329"/>
      <c r="AB35" s="2329"/>
      <c r="AC35" s="2329"/>
    </row>
    <row r="36" spans="1:47" ht="12.75" customHeight="1" x14ac:dyDescent="0.2">
      <c r="A36" s="1078" t="s">
        <v>626</v>
      </c>
      <c r="B36" s="1079" t="s">
        <v>625</v>
      </c>
      <c r="C36" s="1080">
        <v>0.157</v>
      </c>
      <c r="D36" s="1081">
        <v>0.158</v>
      </c>
      <c r="E36" s="1082" t="s">
        <v>625</v>
      </c>
      <c r="F36" s="1080">
        <v>0.23799999999999999</v>
      </c>
      <c r="G36" s="1081">
        <v>0.23899999999999999</v>
      </c>
      <c r="H36" s="1082" t="s">
        <v>625</v>
      </c>
      <c r="I36" s="1080">
        <v>0.33500000000000002</v>
      </c>
      <c r="J36" s="1081">
        <v>0.33600000000000002</v>
      </c>
      <c r="K36" s="1082" t="s">
        <v>625</v>
      </c>
      <c r="L36" s="1080">
        <v>0.42099999999999999</v>
      </c>
      <c r="M36" s="1081">
        <v>0.42199999999999999</v>
      </c>
      <c r="N36" s="1082" t="s">
        <v>625</v>
      </c>
      <c r="O36" s="1080">
        <v>0.56699999999999995</v>
      </c>
      <c r="P36" s="1081">
        <v>0.56799999999999995</v>
      </c>
      <c r="Q36" s="1082" t="s">
        <v>625</v>
      </c>
      <c r="R36" s="1080">
        <v>0.66600000000000004</v>
      </c>
      <c r="S36" s="1081">
        <v>0.66700000000000004</v>
      </c>
      <c r="T36" s="1082" t="s">
        <v>625</v>
      </c>
      <c r="U36" s="1080">
        <v>0.8</v>
      </c>
      <c r="V36" s="1081">
        <v>0.80100000000000005</v>
      </c>
      <c r="W36" s="1083" t="s">
        <v>625</v>
      </c>
      <c r="X36" s="1080">
        <v>1.0069999999999999</v>
      </c>
      <c r="Y36" s="1081">
        <v>1.0079999999999998</v>
      </c>
      <c r="Z36" s="1082" t="s">
        <v>625</v>
      </c>
      <c r="AA36" s="1080">
        <v>1.1759999999999999</v>
      </c>
      <c r="AB36" s="1081">
        <v>1.1769999999999998</v>
      </c>
      <c r="AC36" s="1084" t="s">
        <v>625</v>
      </c>
      <c r="AM36" s="637"/>
      <c r="AN36" s="637"/>
      <c r="AO36" s="637"/>
      <c r="AP36" s="637"/>
      <c r="AQ36" s="637"/>
      <c r="AR36" s="637"/>
      <c r="AS36" s="637"/>
      <c r="AT36" s="637"/>
      <c r="AU36" s="637"/>
    </row>
    <row r="37" spans="1:47" ht="12.75" customHeight="1" x14ac:dyDescent="0.2">
      <c r="A37" s="1085" t="s">
        <v>691</v>
      </c>
      <c r="B37" s="2326" t="s">
        <v>1023</v>
      </c>
      <c r="C37" s="2326"/>
      <c r="D37" s="2326"/>
      <c r="E37" s="2326"/>
      <c r="F37" s="2326"/>
      <c r="G37" s="2326" t="s">
        <v>642</v>
      </c>
      <c r="H37" s="2326"/>
      <c r="I37" s="2326"/>
      <c r="J37" s="2326"/>
      <c r="K37" s="2326"/>
      <c r="L37" s="2326"/>
      <c r="M37" s="2326" t="s">
        <v>643</v>
      </c>
      <c r="N37" s="2326"/>
      <c r="O37" s="2326"/>
      <c r="P37" s="2326"/>
      <c r="Q37" s="2326"/>
      <c r="R37" s="2326"/>
      <c r="S37" s="2326" t="s">
        <v>1024</v>
      </c>
      <c r="T37" s="2326"/>
      <c r="U37" s="2326"/>
      <c r="V37" s="2326"/>
      <c r="W37" s="2326"/>
      <c r="X37" s="2326"/>
      <c r="Y37" s="2326" t="s">
        <v>644</v>
      </c>
      <c r="Z37" s="2326"/>
      <c r="AA37" s="2326"/>
      <c r="AB37" s="2326"/>
      <c r="AC37" s="2326"/>
    </row>
    <row r="38" spans="1:47" ht="9" customHeight="1" x14ac:dyDescent="0.2">
      <c r="A38" s="638"/>
      <c r="B38" s="64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row>
    <row r="39" spans="1:47" x14ac:dyDescent="0.2">
      <c r="A39" s="632" t="s">
        <v>688</v>
      </c>
    </row>
    <row r="40" spans="1:47" x14ac:dyDescent="0.2">
      <c r="A40" s="2311"/>
      <c r="B40" s="2313">
        <v>2</v>
      </c>
      <c r="C40" s="2314"/>
      <c r="D40" s="2314"/>
      <c r="E40" s="2314"/>
      <c r="F40" s="2314"/>
      <c r="G40" s="2314">
        <v>4</v>
      </c>
      <c r="H40" s="2314"/>
      <c r="I40" s="2314"/>
      <c r="J40" s="2314"/>
      <c r="K40" s="2314"/>
      <c r="L40" s="2314"/>
      <c r="M40" s="2314">
        <v>6</v>
      </c>
      <c r="N40" s="2314"/>
      <c r="O40" s="2314"/>
      <c r="P40" s="2314"/>
      <c r="Q40" s="2314"/>
      <c r="R40" s="2314"/>
      <c r="S40" s="2314">
        <v>8</v>
      </c>
      <c r="T40" s="2314"/>
      <c r="U40" s="2314"/>
      <c r="V40" s="2314"/>
      <c r="W40" s="2314"/>
      <c r="X40" s="2314"/>
      <c r="Y40" s="2314">
        <v>10</v>
      </c>
      <c r="Z40" s="2314"/>
      <c r="AA40" s="2314"/>
      <c r="AB40" s="2314"/>
      <c r="AC40" s="2314"/>
    </row>
    <row r="41" spans="1:47" x14ac:dyDescent="0.2">
      <c r="A41" s="2312"/>
      <c r="B41" s="2315">
        <v>1</v>
      </c>
      <c r="C41" s="2316"/>
      <c r="D41" s="2317">
        <v>2</v>
      </c>
      <c r="E41" s="2316"/>
      <c r="F41" s="2318"/>
      <c r="G41" s="2319">
        <v>3</v>
      </c>
      <c r="H41" s="2316"/>
      <c r="I41" s="2316"/>
      <c r="J41" s="2317">
        <v>4</v>
      </c>
      <c r="K41" s="2316"/>
      <c r="L41" s="2320"/>
      <c r="M41" s="2315">
        <v>5</v>
      </c>
      <c r="N41" s="2316"/>
      <c r="O41" s="2316"/>
      <c r="P41" s="2317">
        <v>6</v>
      </c>
      <c r="Q41" s="2316"/>
      <c r="R41" s="2318"/>
      <c r="S41" s="2319">
        <v>7</v>
      </c>
      <c r="T41" s="2316"/>
      <c r="U41" s="2316"/>
      <c r="V41" s="2317">
        <v>8</v>
      </c>
      <c r="W41" s="2316"/>
      <c r="X41" s="2320"/>
      <c r="Y41" s="2315">
        <v>9</v>
      </c>
      <c r="Z41" s="2316"/>
      <c r="AA41" s="2316"/>
      <c r="AB41" s="2317">
        <v>10</v>
      </c>
      <c r="AC41" s="2320"/>
    </row>
    <row r="42" spans="1:47" ht="12.75" customHeight="1" x14ac:dyDescent="0.2">
      <c r="A42" s="1086" t="s">
        <v>626</v>
      </c>
      <c r="B42" s="1087" t="s">
        <v>625</v>
      </c>
      <c r="C42" s="1088">
        <v>0.70599999999999996</v>
      </c>
      <c r="D42" s="1089">
        <v>0.70499999999999996</v>
      </c>
      <c r="E42" s="1090" t="s">
        <v>625</v>
      </c>
      <c r="F42" s="1088">
        <v>0.66600000000000004</v>
      </c>
      <c r="G42" s="1089">
        <v>0.66500000000000004</v>
      </c>
      <c r="H42" s="1090" t="s">
        <v>625</v>
      </c>
      <c r="I42" s="1088">
        <v>0.64</v>
      </c>
      <c r="J42" s="1089">
        <v>0.63900000000000001</v>
      </c>
      <c r="K42" s="1090" t="s">
        <v>625</v>
      </c>
      <c r="L42" s="1088">
        <v>0.61499999999999999</v>
      </c>
      <c r="M42" s="1089">
        <v>0.61399999999999999</v>
      </c>
      <c r="N42" s="1090" t="s">
        <v>625</v>
      </c>
      <c r="O42" s="1088">
        <v>0.58599999999999997</v>
      </c>
      <c r="P42" s="1089">
        <v>0.58499999999999996</v>
      </c>
      <c r="Q42" s="1090" t="s">
        <v>625</v>
      </c>
      <c r="R42" s="1088">
        <v>0.55200000000000005</v>
      </c>
      <c r="S42" s="1089">
        <v>0.55100000000000005</v>
      </c>
      <c r="T42" s="1090" t="s">
        <v>625</v>
      </c>
      <c r="U42" s="1088">
        <v>0.53400000000000003</v>
      </c>
      <c r="V42" s="1089">
        <v>0.53300000000000003</v>
      </c>
      <c r="W42" s="1091" t="s">
        <v>625</v>
      </c>
      <c r="X42" s="1088">
        <v>0.48899999999999999</v>
      </c>
      <c r="Y42" s="1089">
        <v>0.48799999999999999</v>
      </c>
      <c r="Z42" s="1090" t="s">
        <v>625</v>
      </c>
      <c r="AA42" s="1088">
        <v>0.41399999999999998</v>
      </c>
      <c r="AB42" s="1089">
        <v>0.41299999999999998</v>
      </c>
      <c r="AC42" s="1092" t="s">
        <v>625</v>
      </c>
      <c r="AM42" s="637"/>
      <c r="AN42" s="637"/>
      <c r="AO42" s="637"/>
      <c r="AP42" s="637"/>
      <c r="AQ42" s="637"/>
      <c r="AR42" s="637"/>
      <c r="AS42" s="637"/>
      <c r="AT42" s="637"/>
      <c r="AU42" s="637"/>
    </row>
    <row r="43" spans="1:47" ht="9" customHeight="1" x14ac:dyDescent="0.2"/>
    <row r="44" spans="1:47" x14ac:dyDescent="0.2">
      <c r="A44" s="632" t="s">
        <v>870</v>
      </c>
    </row>
    <row r="45" spans="1:47" x14ac:dyDescent="0.2">
      <c r="A45" s="2311"/>
      <c r="B45" s="2313">
        <v>2</v>
      </c>
      <c r="C45" s="2314"/>
      <c r="D45" s="2314"/>
      <c r="E45" s="2314"/>
      <c r="F45" s="2314"/>
      <c r="G45" s="2314">
        <v>4</v>
      </c>
      <c r="H45" s="2314"/>
      <c r="I45" s="2314"/>
      <c r="J45" s="2314"/>
      <c r="K45" s="2314"/>
      <c r="L45" s="2314"/>
      <c r="M45" s="2314">
        <v>6</v>
      </c>
      <c r="N45" s="2314"/>
      <c r="O45" s="2314"/>
      <c r="P45" s="2314"/>
      <c r="Q45" s="2314"/>
      <c r="R45" s="2314"/>
      <c r="S45" s="2314">
        <v>8</v>
      </c>
      <c r="T45" s="2314"/>
      <c r="U45" s="2314"/>
      <c r="V45" s="2314"/>
      <c r="W45" s="2314"/>
      <c r="X45" s="2314"/>
      <c r="Y45" s="2314">
        <v>10</v>
      </c>
      <c r="Z45" s="2314"/>
      <c r="AA45" s="2314"/>
      <c r="AB45" s="2314"/>
      <c r="AC45" s="2314"/>
    </row>
    <row r="46" spans="1:47" ht="9.75" customHeight="1" x14ac:dyDescent="0.2">
      <c r="A46" s="2312"/>
      <c r="B46" s="2315">
        <v>1</v>
      </c>
      <c r="C46" s="2316"/>
      <c r="D46" s="2317">
        <v>2</v>
      </c>
      <c r="E46" s="2316"/>
      <c r="F46" s="2318"/>
      <c r="G46" s="2319">
        <v>3</v>
      </c>
      <c r="H46" s="2316"/>
      <c r="I46" s="2316"/>
      <c r="J46" s="2317">
        <v>4</v>
      </c>
      <c r="K46" s="2316"/>
      <c r="L46" s="2320"/>
      <c r="M46" s="2315">
        <v>5</v>
      </c>
      <c r="N46" s="2316"/>
      <c r="O46" s="2316"/>
      <c r="P46" s="2317">
        <v>6</v>
      </c>
      <c r="Q46" s="2316"/>
      <c r="R46" s="2318"/>
      <c r="S46" s="2319">
        <v>7</v>
      </c>
      <c r="T46" s="2316"/>
      <c r="U46" s="2316"/>
      <c r="V46" s="2317">
        <v>8</v>
      </c>
      <c r="W46" s="2316"/>
      <c r="X46" s="2320"/>
      <c r="Y46" s="2315">
        <v>9</v>
      </c>
      <c r="Z46" s="2316"/>
      <c r="AA46" s="2316"/>
      <c r="AB46" s="2317">
        <v>10</v>
      </c>
      <c r="AC46" s="2320"/>
    </row>
    <row r="47" spans="1:47" ht="12.75" customHeight="1" x14ac:dyDescent="0.2">
      <c r="A47" s="636" t="s">
        <v>624</v>
      </c>
      <c r="B47" s="2309" t="s">
        <v>675</v>
      </c>
      <c r="C47" s="2309"/>
      <c r="D47" s="2309"/>
      <c r="E47" s="2309"/>
      <c r="F47" s="2309"/>
      <c r="G47" s="2309" t="s">
        <v>674</v>
      </c>
      <c r="H47" s="2309"/>
      <c r="I47" s="2309"/>
      <c r="J47" s="2309"/>
      <c r="K47" s="2309"/>
      <c r="L47" s="2309"/>
      <c r="M47" s="2309" t="s">
        <v>700</v>
      </c>
      <c r="N47" s="2309"/>
      <c r="O47" s="2309"/>
      <c r="P47" s="2309"/>
      <c r="Q47" s="2309"/>
      <c r="R47" s="2309"/>
      <c r="S47" s="2309" t="s">
        <v>673</v>
      </c>
      <c r="T47" s="2309"/>
      <c r="U47" s="2309"/>
      <c r="V47" s="2309"/>
      <c r="W47" s="2309"/>
      <c r="X47" s="2309"/>
      <c r="Y47" s="2309" t="s">
        <v>672</v>
      </c>
      <c r="Z47" s="2309"/>
      <c r="AA47" s="2309"/>
      <c r="AB47" s="2309"/>
      <c r="AC47" s="2309"/>
    </row>
    <row r="48" spans="1:47" ht="12.75" customHeight="1" x14ac:dyDescent="0.2">
      <c r="A48" s="1077" t="s">
        <v>1198</v>
      </c>
      <c r="B48" s="2321" t="s">
        <v>1025</v>
      </c>
      <c r="C48" s="2322"/>
      <c r="D48" s="2322"/>
      <c r="E48" s="2322"/>
      <c r="F48" s="2323"/>
      <c r="G48" s="2321" t="s">
        <v>1026</v>
      </c>
      <c r="H48" s="2322"/>
      <c r="I48" s="2322"/>
      <c r="J48" s="2322"/>
      <c r="K48" s="2322"/>
      <c r="L48" s="2323"/>
      <c r="M48" s="2321" t="s">
        <v>1027</v>
      </c>
      <c r="N48" s="2322"/>
      <c r="O48" s="2322"/>
      <c r="P48" s="2322"/>
      <c r="Q48" s="2322"/>
      <c r="R48" s="2323"/>
      <c r="S48" s="2321" t="s">
        <v>1028</v>
      </c>
      <c r="T48" s="2322"/>
      <c r="U48" s="2322"/>
      <c r="V48" s="2322"/>
      <c r="W48" s="2322"/>
      <c r="X48" s="2323"/>
      <c r="Y48" s="2321" t="s">
        <v>1029</v>
      </c>
      <c r="Z48" s="2322"/>
      <c r="AA48" s="2322"/>
      <c r="AB48" s="2322"/>
      <c r="AC48" s="2323"/>
    </row>
    <row r="49" spans="1:29" ht="9" customHeight="1" x14ac:dyDescent="0.2"/>
    <row r="50" spans="1:29" x14ac:dyDescent="0.2">
      <c r="A50" s="632" t="s">
        <v>871</v>
      </c>
    </row>
    <row r="51" spans="1:29" ht="9.75" customHeight="1" x14ac:dyDescent="0.2">
      <c r="A51" s="2311"/>
      <c r="B51" s="2313">
        <v>2</v>
      </c>
      <c r="C51" s="2314"/>
      <c r="D51" s="2314"/>
      <c r="E51" s="2314"/>
      <c r="F51" s="2314"/>
      <c r="G51" s="2314">
        <v>4</v>
      </c>
      <c r="H51" s="2314"/>
      <c r="I51" s="2314"/>
      <c r="J51" s="2314"/>
      <c r="K51" s="2314"/>
      <c r="L51" s="2314"/>
      <c r="M51" s="2314">
        <v>6</v>
      </c>
      <c r="N51" s="2314"/>
      <c r="O51" s="2314"/>
      <c r="P51" s="2314"/>
      <c r="Q51" s="2314"/>
      <c r="R51" s="2314"/>
      <c r="S51" s="2314">
        <v>8</v>
      </c>
      <c r="T51" s="2314"/>
      <c r="U51" s="2314"/>
      <c r="V51" s="2314"/>
      <c r="W51" s="2314"/>
      <c r="X51" s="2314"/>
      <c r="Y51" s="2314">
        <v>10</v>
      </c>
      <c r="Z51" s="2314"/>
      <c r="AA51" s="2314"/>
      <c r="AB51" s="2314"/>
      <c r="AC51" s="2314"/>
    </row>
    <row r="52" spans="1:29" x14ac:dyDescent="0.2">
      <c r="A52" s="2312"/>
      <c r="B52" s="2315">
        <v>1</v>
      </c>
      <c r="C52" s="2316"/>
      <c r="D52" s="2317">
        <v>2</v>
      </c>
      <c r="E52" s="2316"/>
      <c r="F52" s="2318"/>
      <c r="G52" s="2319">
        <v>3</v>
      </c>
      <c r="H52" s="2316"/>
      <c r="I52" s="2316"/>
      <c r="J52" s="2317">
        <v>4</v>
      </c>
      <c r="K52" s="2316"/>
      <c r="L52" s="2320"/>
      <c r="M52" s="2315">
        <v>5</v>
      </c>
      <c r="N52" s="2316"/>
      <c r="O52" s="2316"/>
      <c r="P52" s="2317">
        <v>6</v>
      </c>
      <c r="Q52" s="2316"/>
      <c r="R52" s="2318"/>
      <c r="S52" s="2319">
        <v>7</v>
      </c>
      <c r="T52" s="2316"/>
      <c r="U52" s="2316"/>
      <c r="V52" s="2317">
        <v>8</v>
      </c>
      <c r="W52" s="2316"/>
      <c r="X52" s="2320"/>
      <c r="Y52" s="2315">
        <v>9</v>
      </c>
      <c r="Z52" s="2316"/>
      <c r="AA52" s="2316"/>
      <c r="AB52" s="2317">
        <v>10</v>
      </c>
      <c r="AC52" s="2320"/>
    </row>
    <row r="53" spans="1:29" ht="12.75" customHeight="1" x14ac:dyDescent="0.2">
      <c r="A53" s="636" t="s">
        <v>624</v>
      </c>
      <c r="B53" s="2309" t="s">
        <v>675</v>
      </c>
      <c r="C53" s="2309"/>
      <c r="D53" s="2309"/>
      <c r="E53" s="2309"/>
      <c r="F53" s="2309"/>
      <c r="G53" s="2309" t="s">
        <v>674</v>
      </c>
      <c r="H53" s="2309"/>
      <c r="I53" s="2309"/>
      <c r="J53" s="2309"/>
      <c r="K53" s="2309"/>
      <c r="L53" s="2309"/>
      <c r="M53" s="2309" t="s">
        <v>700</v>
      </c>
      <c r="N53" s="2309"/>
      <c r="O53" s="2309"/>
      <c r="P53" s="2309"/>
      <c r="Q53" s="2309"/>
      <c r="R53" s="2309"/>
      <c r="S53" s="2309" t="s">
        <v>673</v>
      </c>
      <c r="T53" s="2309"/>
      <c r="U53" s="2309"/>
      <c r="V53" s="2309"/>
      <c r="W53" s="2309"/>
      <c r="X53" s="2309"/>
      <c r="Y53" s="2309" t="s">
        <v>672</v>
      </c>
      <c r="Z53" s="2309"/>
      <c r="AA53" s="2309"/>
      <c r="AB53" s="2309"/>
      <c r="AC53" s="2309"/>
    </row>
    <row r="54" spans="1:29" ht="12.75" customHeight="1" x14ac:dyDescent="0.2">
      <c r="A54" s="1077" t="s">
        <v>691</v>
      </c>
      <c r="B54" s="2310" t="s">
        <v>1025</v>
      </c>
      <c r="C54" s="2310"/>
      <c r="D54" s="2310"/>
      <c r="E54" s="2310"/>
      <c r="F54" s="2310"/>
      <c r="G54" s="2310" t="s">
        <v>1026</v>
      </c>
      <c r="H54" s="2310"/>
      <c r="I54" s="2310"/>
      <c r="J54" s="2310"/>
      <c r="K54" s="2310"/>
      <c r="L54" s="2310"/>
      <c r="M54" s="2310" t="s">
        <v>1027</v>
      </c>
      <c r="N54" s="2310"/>
      <c r="O54" s="2310"/>
      <c r="P54" s="2310"/>
      <c r="Q54" s="2310"/>
      <c r="R54" s="2310"/>
      <c r="S54" s="2310" t="s">
        <v>1028</v>
      </c>
      <c r="T54" s="2310"/>
      <c r="U54" s="2310"/>
      <c r="V54" s="2310"/>
      <c r="W54" s="2310"/>
      <c r="X54" s="2310"/>
      <c r="Y54" s="2310" t="s">
        <v>1029</v>
      </c>
      <c r="Z54" s="2310"/>
      <c r="AA54" s="2310"/>
      <c r="AB54" s="2310"/>
      <c r="AC54" s="2310"/>
    </row>
    <row r="55" spans="1:29" ht="9" customHeight="1" x14ac:dyDescent="0.2"/>
    <row r="56" spans="1:29" x14ac:dyDescent="0.2">
      <c r="A56" s="632" t="s">
        <v>628</v>
      </c>
    </row>
    <row r="57" spans="1:29" x14ac:dyDescent="0.2">
      <c r="A57" s="2311"/>
      <c r="B57" s="2313">
        <v>2</v>
      </c>
      <c r="C57" s="2314"/>
      <c r="D57" s="2314"/>
      <c r="E57" s="2314"/>
      <c r="F57" s="2314"/>
      <c r="G57" s="2314">
        <v>4</v>
      </c>
      <c r="H57" s="2314"/>
      <c r="I57" s="2314"/>
      <c r="J57" s="2314"/>
      <c r="K57" s="2314"/>
      <c r="L57" s="2314"/>
      <c r="M57" s="2314">
        <v>6</v>
      </c>
      <c r="N57" s="2314"/>
      <c r="O57" s="2314"/>
      <c r="P57" s="2314"/>
      <c r="Q57" s="2314"/>
      <c r="R57" s="2314"/>
      <c r="S57" s="2314">
        <v>8</v>
      </c>
      <c r="T57" s="2314"/>
      <c r="U57" s="2314"/>
      <c r="V57" s="2314"/>
      <c r="W57" s="2314"/>
      <c r="X57" s="2314"/>
      <c r="Y57" s="2314">
        <v>10</v>
      </c>
      <c r="Z57" s="2314"/>
      <c r="AA57" s="2314"/>
      <c r="AB57" s="2314"/>
      <c r="AC57" s="2314"/>
    </row>
    <row r="58" spans="1:29" x14ac:dyDescent="0.2">
      <c r="A58" s="2312"/>
      <c r="B58" s="2315">
        <v>1</v>
      </c>
      <c r="C58" s="2316"/>
      <c r="D58" s="2317">
        <v>2</v>
      </c>
      <c r="E58" s="2316"/>
      <c r="F58" s="2318"/>
      <c r="G58" s="2319">
        <v>3</v>
      </c>
      <c r="H58" s="2316"/>
      <c r="I58" s="2316"/>
      <c r="J58" s="2317">
        <v>4</v>
      </c>
      <c r="K58" s="2316"/>
      <c r="L58" s="2320"/>
      <c r="M58" s="2315">
        <v>5</v>
      </c>
      <c r="N58" s="2316"/>
      <c r="O58" s="2316"/>
      <c r="P58" s="2317">
        <v>6</v>
      </c>
      <c r="Q58" s="2316"/>
      <c r="R58" s="2318"/>
      <c r="S58" s="2319">
        <v>7</v>
      </c>
      <c r="T58" s="2316"/>
      <c r="U58" s="2316"/>
      <c r="V58" s="2317">
        <v>8</v>
      </c>
      <c r="W58" s="2316"/>
      <c r="X58" s="2320"/>
      <c r="Y58" s="2315">
        <v>9</v>
      </c>
      <c r="Z58" s="2316"/>
      <c r="AA58" s="2316"/>
      <c r="AB58" s="2317">
        <v>10</v>
      </c>
      <c r="AC58" s="2320"/>
    </row>
    <row r="59" spans="1:29" ht="12.75" customHeight="1" x14ac:dyDescent="0.2">
      <c r="A59" s="636" t="s">
        <v>624</v>
      </c>
      <c r="B59" s="2309" t="s">
        <v>697</v>
      </c>
      <c r="C59" s="2309"/>
      <c r="D59" s="2309"/>
      <c r="E59" s="2309"/>
      <c r="F59" s="2309"/>
      <c r="G59" s="2309" t="s">
        <v>699</v>
      </c>
      <c r="H59" s="2309"/>
      <c r="I59" s="2309"/>
      <c r="J59" s="2309"/>
      <c r="K59" s="2309"/>
      <c r="L59" s="2309"/>
      <c r="M59" s="2309" t="s">
        <v>627</v>
      </c>
      <c r="N59" s="2309"/>
      <c r="O59" s="2309"/>
      <c r="P59" s="2309"/>
      <c r="Q59" s="2309"/>
      <c r="R59" s="2309"/>
      <c r="S59" s="2309" t="s">
        <v>1199</v>
      </c>
      <c r="T59" s="2309"/>
      <c r="U59" s="2309"/>
      <c r="V59" s="2309"/>
      <c r="W59" s="2309"/>
      <c r="X59" s="2309"/>
      <c r="Y59" s="2309" t="s">
        <v>698</v>
      </c>
      <c r="Z59" s="2309"/>
      <c r="AA59" s="2309"/>
      <c r="AB59" s="2309"/>
      <c r="AC59" s="2309"/>
    </row>
    <row r="60" spans="1:29" ht="12.75" customHeight="1" x14ac:dyDescent="0.2">
      <c r="A60" s="1086" t="s">
        <v>626</v>
      </c>
      <c r="B60" s="1079" t="s">
        <v>625</v>
      </c>
      <c r="C60" s="1080">
        <v>1.2230000000000001</v>
      </c>
      <c r="D60" s="1081">
        <v>1.224</v>
      </c>
      <c r="E60" s="1082" t="s">
        <v>625</v>
      </c>
      <c r="F60" s="1080">
        <v>1.56</v>
      </c>
      <c r="G60" s="1081">
        <v>1.5609999999999999</v>
      </c>
      <c r="H60" s="1082" t="s">
        <v>625</v>
      </c>
      <c r="I60" s="1080">
        <v>2.117</v>
      </c>
      <c r="J60" s="1081">
        <v>2.1179999999999999</v>
      </c>
      <c r="K60" s="1082" t="s">
        <v>625</v>
      </c>
      <c r="L60" s="1080">
        <v>2.3929999999999998</v>
      </c>
      <c r="M60" s="1081">
        <v>2.3939999999999997</v>
      </c>
      <c r="N60" s="1082" t="s">
        <v>625</v>
      </c>
      <c r="O60" s="1080">
        <v>3.2559999999999998</v>
      </c>
      <c r="P60" s="1081">
        <v>3.2569999999999997</v>
      </c>
      <c r="Q60" s="1082" t="s">
        <v>625</v>
      </c>
      <c r="R60" s="1080">
        <v>3.7829999999999999</v>
      </c>
      <c r="S60" s="1081">
        <v>3.7839999999999998</v>
      </c>
      <c r="T60" s="1082" t="s">
        <v>625</v>
      </c>
      <c r="U60" s="1080">
        <v>5.3220000000000001</v>
      </c>
      <c r="V60" s="1081">
        <v>5.3230000000000004</v>
      </c>
      <c r="W60" s="1083" t="s">
        <v>625</v>
      </c>
      <c r="X60" s="1080">
        <v>6.5119999999999996</v>
      </c>
      <c r="Y60" s="1081">
        <v>6.5129999999999999</v>
      </c>
      <c r="Z60" s="1082" t="s">
        <v>625</v>
      </c>
      <c r="AA60" s="1080">
        <v>9.0410000000000004</v>
      </c>
      <c r="AB60" s="1081">
        <v>9.0419999999999998</v>
      </c>
      <c r="AC60" s="1084" t="s">
        <v>625</v>
      </c>
    </row>
    <row r="61" spans="1:29" ht="12.75" customHeight="1" x14ac:dyDescent="0.2">
      <c r="A61" s="1077" t="s">
        <v>691</v>
      </c>
      <c r="B61" s="2310" t="s">
        <v>1023</v>
      </c>
      <c r="C61" s="2310"/>
      <c r="D61" s="2310"/>
      <c r="E61" s="2310"/>
      <c r="F61" s="2310"/>
      <c r="G61" s="2310" t="s">
        <v>642</v>
      </c>
      <c r="H61" s="2310"/>
      <c r="I61" s="2310"/>
      <c r="J61" s="2310"/>
      <c r="K61" s="2310"/>
      <c r="L61" s="2310"/>
      <c r="M61" s="2310" t="s">
        <v>643</v>
      </c>
      <c r="N61" s="2310"/>
      <c r="O61" s="2310"/>
      <c r="P61" s="2310"/>
      <c r="Q61" s="2310"/>
      <c r="R61" s="2310"/>
      <c r="S61" s="2310" t="s">
        <v>1024</v>
      </c>
      <c r="T61" s="2310"/>
      <c r="U61" s="2310"/>
      <c r="V61" s="2310"/>
      <c r="W61" s="2310"/>
      <c r="X61" s="2310"/>
      <c r="Y61" s="2310" t="s">
        <v>644</v>
      </c>
      <c r="Z61" s="2310"/>
      <c r="AA61" s="2310"/>
      <c r="AB61" s="2310"/>
      <c r="AC61" s="2310"/>
    </row>
    <row r="62" spans="1:29" ht="9" customHeight="1" x14ac:dyDescent="0.2"/>
    <row r="63" spans="1:29" x14ac:dyDescent="0.2">
      <c r="A63" s="632" t="s">
        <v>872</v>
      </c>
    </row>
    <row r="64" spans="1:29" ht="9.9" customHeight="1" x14ac:dyDescent="0.2">
      <c r="A64" s="2311"/>
      <c r="B64" s="2313">
        <v>2</v>
      </c>
      <c r="C64" s="2314"/>
      <c r="D64" s="2314"/>
      <c r="E64" s="2314"/>
      <c r="F64" s="2314"/>
      <c r="G64" s="2314">
        <v>4</v>
      </c>
      <c r="H64" s="2314"/>
      <c r="I64" s="2314"/>
      <c r="J64" s="2314"/>
      <c r="K64" s="2314"/>
      <c r="L64" s="2314"/>
      <c r="M64" s="2314">
        <v>6</v>
      </c>
      <c r="N64" s="2314"/>
      <c r="O64" s="2314"/>
      <c r="P64" s="2314"/>
      <c r="Q64" s="2314"/>
      <c r="R64" s="2314"/>
      <c r="S64" s="2314">
        <v>8</v>
      </c>
      <c r="T64" s="2314"/>
      <c r="U64" s="2314"/>
      <c r="V64" s="2314"/>
      <c r="W64" s="2314"/>
      <c r="X64" s="2314"/>
      <c r="Y64" s="2314">
        <v>10</v>
      </c>
      <c r="Z64" s="2314"/>
      <c r="AA64" s="2314"/>
      <c r="AB64" s="2314"/>
      <c r="AC64" s="2314"/>
    </row>
    <row r="65" spans="1:29" ht="9.9" customHeight="1" x14ac:dyDescent="0.2">
      <c r="A65" s="2312"/>
      <c r="B65" s="2315">
        <v>1</v>
      </c>
      <c r="C65" s="2316"/>
      <c r="D65" s="2317">
        <v>2</v>
      </c>
      <c r="E65" s="2316"/>
      <c r="F65" s="2318"/>
      <c r="G65" s="2319">
        <v>3</v>
      </c>
      <c r="H65" s="2316"/>
      <c r="I65" s="2316"/>
      <c r="J65" s="2317">
        <v>4</v>
      </c>
      <c r="K65" s="2316"/>
      <c r="L65" s="2320"/>
      <c r="M65" s="2315">
        <v>5</v>
      </c>
      <c r="N65" s="2316"/>
      <c r="O65" s="2316"/>
      <c r="P65" s="2317">
        <v>6</v>
      </c>
      <c r="Q65" s="2316"/>
      <c r="R65" s="2318"/>
      <c r="S65" s="2319">
        <v>7</v>
      </c>
      <c r="T65" s="2316"/>
      <c r="U65" s="2316"/>
      <c r="V65" s="2317">
        <v>8</v>
      </c>
      <c r="W65" s="2316"/>
      <c r="X65" s="2320"/>
      <c r="Y65" s="2315">
        <v>9</v>
      </c>
      <c r="Z65" s="2316"/>
      <c r="AA65" s="2316"/>
      <c r="AB65" s="2317">
        <v>10</v>
      </c>
      <c r="AC65" s="2320"/>
    </row>
    <row r="66" spans="1:29" ht="12.75" customHeight="1" x14ac:dyDescent="0.2">
      <c r="A66" s="636" t="s">
        <v>624</v>
      </c>
      <c r="B66" s="2309" t="s">
        <v>623</v>
      </c>
      <c r="C66" s="2309"/>
      <c r="D66" s="2309"/>
      <c r="E66" s="2309"/>
      <c r="F66" s="2309"/>
      <c r="G66" s="2309" t="s">
        <v>622</v>
      </c>
      <c r="H66" s="2309"/>
      <c r="I66" s="2309"/>
      <c r="J66" s="2309"/>
      <c r="K66" s="2309"/>
      <c r="L66" s="2309"/>
      <c r="M66" s="2309" t="s">
        <v>700</v>
      </c>
      <c r="N66" s="2309"/>
      <c r="O66" s="2309"/>
      <c r="P66" s="2309"/>
      <c r="Q66" s="2309"/>
      <c r="R66" s="2309"/>
      <c r="S66" s="2309" t="s">
        <v>621</v>
      </c>
      <c r="T66" s="2309"/>
      <c r="U66" s="2309"/>
      <c r="V66" s="2309"/>
      <c r="W66" s="2309"/>
      <c r="X66" s="2309"/>
      <c r="Y66" s="2309" t="s">
        <v>620</v>
      </c>
      <c r="Z66" s="2309"/>
      <c r="AA66" s="2309"/>
      <c r="AB66" s="2309"/>
      <c r="AC66" s="2309"/>
    </row>
    <row r="67" spans="1:29" ht="12.75" customHeight="1" x14ac:dyDescent="0.2">
      <c r="A67" s="1077" t="s">
        <v>1193</v>
      </c>
      <c r="B67" s="2310" t="s">
        <v>1029</v>
      </c>
      <c r="C67" s="2310"/>
      <c r="D67" s="2310"/>
      <c r="E67" s="2310"/>
      <c r="F67" s="2310"/>
      <c r="G67" s="2310" t="s">
        <v>1028</v>
      </c>
      <c r="H67" s="2310"/>
      <c r="I67" s="2310"/>
      <c r="J67" s="2310"/>
      <c r="K67" s="2310"/>
      <c r="L67" s="2310"/>
      <c r="M67" s="2310" t="s">
        <v>1027</v>
      </c>
      <c r="N67" s="2310"/>
      <c r="O67" s="2310"/>
      <c r="P67" s="2310"/>
      <c r="Q67" s="2310"/>
      <c r="R67" s="2310"/>
      <c r="S67" s="2310" t="s">
        <v>1026</v>
      </c>
      <c r="T67" s="2310"/>
      <c r="U67" s="2310"/>
      <c r="V67" s="2310"/>
      <c r="W67" s="2310"/>
      <c r="X67" s="2310"/>
      <c r="Y67" s="2310" t="s">
        <v>1025</v>
      </c>
      <c r="Z67" s="2310"/>
      <c r="AA67" s="2310"/>
      <c r="AB67" s="2310"/>
      <c r="AC67" s="2310"/>
    </row>
  </sheetData>
  <mergeCells count="252">
    <mergeCell ref="Z1:AC1"/>
    <mergeCell ref="Z2:AC3"/>
    <mergeCell ref="M6:O6"/>
    <mergeCell ref="P6:R6"/>
    <mergeCell ref="S6:U6"/>
    <mergeCell ref="V6:X6"/>
    <mergeCell ref="Y6:AA6"/>
    <mergeCell ref="AB6:AC6"/>
    <mergeCell ref="A5:A6"/>
    <mergeCell ref="B5:F5"/>
    <mergeCell ref="G5:L5"/>
    <mergeCell ref="M5:R5"/>
    <mergeCell ref="S5:X5"/>
    <mergeCell ref="Y5:AC5"/>
    <mergeCell ref="B6:C6"/>
    <mergeCell ref="D6:F6"/>
    <mergeCell ref="G6:I6"/>
    <mergeCell ref="J6:L6"/>
    <mergeCell ref="B7:F7"/>
    <mergeCell ref="G7:L7"/>
    <mergeCell ref="M7:R7"/>
    <mergeCell ref="S7:X7"/>
    <mergeCell ref="Y7:AC7"/>
    <mergeCell ref="B9:F9"/>
    <mergeCell ref="G9:L9"/>
    <mergeCell ref="M9:R9"/>
    <mergeCell ref="S9:X9"/>
    <mergeCell ref="Y9:AC9"/>
    <mergeCell ref="M13:O13"/>
    <mergeCell ref="P13:R13"/>
    <mergeCell ref="S13:U13"/>
    <mergeCell ref="V13:X13"/>
    <mergeCell ref="Y13:AA13"/>
    <mergeCell ref="AB13:AC13"/>
    <mergeCell ref="A12:A13"/>
    <mergeCell ref="B12:F12"/>
    <mergeCell ref="G12:L12"/>
    <mergeCell ref="M12:R12"/>
    <mergeCell ref="S12:X12"/>
    <mergeCell ref="Y12:AC12"/>
    <mergeCell ref="B13:C13"/>
    <mergeCell ref="D13:F13"/>
    <mergeCell ref="G13:I13"/>
    <mergeCell ref="J13:L13"/>
    <mergeCell ref="B14:F14"/>
    <mergeCell ref="G14:L14"/>
    <mergeCell ref="M14:R14"/>
    <mergeCell ref="S14:X14"/>
    <mergeCell ref="Y14:AC14"/>
    <mergeCell ref="B16:F16"/>
    <mergeCell ref="G16:L16"/>
    <mergeCell ref="M16:R16"/>
    <mergeCell ref="S16:X16"/>
    <mergeCell ref="Y16:AC16"/>
    <mergeCell ref="M20:O20"/>
    <mergeCell ref="P20:R20"/>
    <mergeCell ref="S20:U20"/>
    <mergeCell ref="V20:X20"/>
    <mergeCell ref="Y20:AA20"/>
    <mergeCell ref="AB20:AC20"/>
    <mergeCell ref="A19:A20"/>
    <mergeCell ref="B19:F19"/>
    <mergeCell ref="G19:L19"/>
    <mergeCell ref="M19:R19"/>
    <mergeCell ref="S19:X19"/>
    <mergeCell ref="Y19:AC19"/>
    <mergeCell ref="B20:C20"/>
    <mergeCell ref="D20:F20"/>
    <mergeCell ref="G20:I20"/>
    <mergeCell ref="J20:L20"/>
    <mergeCell ref="B21:F21"/>
    <mergeCell ref="G21:L21"/>
    <mergeCell ref="M21:R21"/>
    <mergeCell ref="S21:X21"/>
    <mergeCell ref="Y21:AC21"/>
    <mergeCell ref="B23:F23"/>
    <mergeCell ref="G23:L23"/>
    <mergeCell ref="M23:R23"/>
    <mergeCell ref="S23:X23"/>
    <mergeCell ref="Y23:AC23"/>
    <mergeCell ref="M27:O27"/>
    <mergeCell ref="P27:R27"/>
    <mergeCell ref="S27:U27"/>
    <mergeCell ref="V27:X27"/>
    <mergeCell ref="Y27:AA27"/>
    <mergeCell ref="AB27:AC27"/>
    <mergeCell ref="A26:A27"/>
    <mergeCell ref="B26:F26"/>
    <mergeCell ref="G26:L26"/>
    <mergeCell ref="M26:R26"/>
    <mergeCell ref="S26:X26"/>
    <mergeCell ref="Y26:AC26"/>
    <mergeCell ref="B27:C27"/>
    <mergeCell ref="D27:F27"/>
    <mergeCell ref="G27:I27"/>
    <mergeCell ref="J27:L27"/>
    <mergeCell ref="B28:F28"/>
    <mergeCell ref="G28:L28"/>
    <mergeCell ref="M28:R28"/>
    <mergeCell ref="S28:X28"/>
    <mergeCell ref="Y28:AC28"/>
    <mergeCell ref="B30:F30"/>
    <mergeCell ref="G30:L30"/>
    <mergeCell ref="M30:R30"/>
    <mergeCell ref="S30:X30"/>
    <mergeCell ref="Y30:AC30"/>
    <mergeCell ref="M34:O34"/>
    <mergeCell ref="P34:R34"/>
    <mergeCell ref="S34:U34"/>
    <mergeCell ref="V34:X34"/>
    <mergeCell ref="Y34:AA34"/>
    <mergeCell ref="AB34:AC34"/>
    <mergeCell ref="A33:A34"/>
    <mergeCell ref="B33:F33"/>
    <mergeCell ref="G33:L33"/>
    <mergeCell ref="M33:R33"/>
    <mergeCell ref="S33:X33"/>
    <mergeCell ref="Y33:AC33"/>
    <mergeCell ref="B34:C34"/>
    <mergeCell ref="D34:F34"/>
    <mergeCell ref="G34:I34"/>
    <mergeCell ref="J34:L34"/>
    <mergeCell ref="B35:F35"/>
    <mergeCell ref="G35:L35"/>
    <mergeCell ref="M35:R35"/>
    <mergeCell ref="S35:X35"/>
    <mergeCell ref="Y35:AC35"/>
    <mergeCell ref="B37:F37"/>
    <mergeCell ref="G37:L37"/>
    <mergeCell ref="M37:R37"/>
    <mergeCell ref="S37:X37"/>
    <mergeCell ref="Y37:AC37"/>
    <mergeCell ref="M41:O41"/>
    <mergeCell ref="P41:R41"/>
    <mergeCell ref="S41:U41"/>
    <mergeCell ref="V41:X41"/>
    <mergeCell ref="Y41:AA41"/>
    <mergeCell ref="AB41:AC41"/>
    <mergeCell ref="A40:A41"/>
    <mergeCell ref="B40:F40"/>
    <mergeCell ref="G40:L40"/>
    <mergeCell ref="M40:R40"/>
    <mergeCell ref="S40:X40"/>
    <mergeCell ref="Y40:AC40"/>
    <mergeCell ref="B41:C41"/>
    <mergeCell ref="D41:F41"/>
    <mergeCell ref="G41:I41"/>
    <mergeCell ref="J41:L41"/>
    <mergeCell ref="M46:O46"/>
    <mergeCell ref="P46:R46"/>
    <mergeCell ref="S46:U46"/>
    <mergeCell ref="V46:X46"/>
    <mergeCell ref="Y46:AA46"/>
    <mergeCell ref="AB46:AC46"/>
    <mergeCell ref="A45:A46"/>
    <mergeCell ref="B45:F45"/>
    <mergeCell ref="G45:L45"/>
    <mergeCell ref="M45:R45"/>
    <mergeCell ref="S45:X45"/>
    <mergeCell ref="Y45:AC45"/>
    <mergeCell ref="B46:C46"/>
    <mergeCell ref="D46:F46"/>
    <mergeCell ref="G46:I46"/>
    <mergeCell ref="J46:L46"/>
    <mergeCell ref="B47:F47"/>
    <mergeCell ref="G47:L47"/>
    <mergeCell ref="M47:R47"/>
    <mergeCell ref="S47:X47"/>
    <mergeCell ref="Y47:AC47"/>
    <mergeCell ref="B48:F48"/>
    <mergeCell ref="G48:L48"/>
    <mergeCell ref="M48:R48"/>
    <mergeCell ref="S48:X48"/>
    <mergeCell ref="Y48:AC48"/>
    <mergeCell ref="M52:O52"/>
    <mergeCell ref="P52:R52"/>
    <mergeCell ref="S52:U52"/>
    <mergeCell ref="V52:X52"/>
    <mergeCell ref="Y52:AA52"/>
    <mergeCell ref="AB52:AC52"/>
    <mergeCell ref="A51:A52"/>
    <mergeCell ref="B51:F51"/>
    <mergeCell ref="G51:L51"/>
    <mergeCell ref="M51:R51"/>
    <mergeCell ref="S51:X51"/>
    <mergeCell ref="Y51:AC51"/>
    <mergeCell ref="B52:C52"/>
    <mergeCell ref="D52:F52"/>
    <mergeCell ref="G52:I52"/>
    <mergeCell ref="J52:L52"/>
    <mergeCell ref="B53:F53"/>
    <mergeCell ref="G53:L53"/>
    <mergeCell ref="M53:R53"/>
    <mergeCell ref="S53:X53"/>
    <mergeCell ref="Y53:AC53"/>
    <mergeCell ref="B54:F54"/>
    <mergeCell ref="G54:L54"/>
    <mergeCell ref="M54:R54"/>
    <mergeCell ref="S54:X54"/>
    <mergeCell ref="Y54:AC54"/>
    <mergeCell ref="M58:O58"/>
    <mergeCell ref="P58:R58"/>
    <mergeCell ref="S58:U58"/>
    <mergeCell ref="V58:X58"/>
    <mergeCell ref="Y58:AA58"/>
    <mergeCell ref="AB58:AC58"/>
    <mergeCell ref="A57:A58"/>
    <mergeCell ref="B57:F57"/>
    <mergeCell ref="G57:L57"/>
    <mergeCell ref="M57:R57"/>
    <mergeCell ref="S57:X57"/>
    <mergeCell ref="Y57:AC57"/>
    <mergeCell ref="B58:C58"/>
    <mergeCell ref="D58:F58"/>
    <mergeCell ref="G58:I58"/>
    <mergeCell ref="J58:L58"/>
    <mergeCell ref="B59:F59"/>
    <mergeCell ref="G59:L59"/>
    <mergeCell ref="M59:R59"/>
    <mergeCell ref="S59:X59"/>
    <mergeCell ref="Y59:AC59"/>
    <mergeCell ref="B61:F61"/>
    <mergeCell ref="G61:L61"/>
    <mergeCell ref="M61:R61"/>
    <mergeCell ref="S61:X61"/>
    <mergeCell ref="Y61:AC61"/>
    <mergeCell ref="M65:O65"/>
    <mergeCell ref="P65:R65"/>
    <mergeCell ref="S65:U65"/>
    <mergeCell ref="V65:X65"/>
    <mergeCell ref="Y65:AA65"/>
    <mergeCell ref="AB65:AC65"/>
    <mergeCell ref="A64:A65"/>
    <mergeCell ref="B64:F64"/>
    <mergeCell ref="G64:L64"/>
    <mergeCell ref="M64:R64"/>
    <mergeCell ref="S64:X64"/>
    <mergeCell ref="Y64:AC64"/>
    <mergeCell ref="B65:C65"/>
    <mergeCell ref="D65:F65"/>
    <mergeCell ref="G65:I65"/>
    <mergeCell ref="J65:L65"/>
    <mergeCell ref="B67:F67"/>
    <mergeCell ref="G67:L67"/>
    <mergeCell ref="M67:R67"/>
    <mergeCell ref="S67:X67"/>
    <mergeCell ref="Y67:AC67"/>
    <mergeCell ref="B66:F66"/>
    <mergeCell ref="G66:L66"/>
    <mergeCell ref="M66:R66"/>
    <mergeCell ref="S66:X66"/>
    <mergeCell ref="Y66:AC66"/>
  </mergeCells>
  <phoneticPr fontId="1"/>
  <printOptions horizontalCentered="1" verticalCentered="1"/>
  <pageMargins left="0.39370078740157483" right="0.39370078740157483" top="0.39370078740157483" bottom="0.39370078740157483" header="0" footer="0.19685039370078741"/>
  <pageSetup paperSize="9" scale="82" orientation="landscape" r:id="rId1"/>
  <headerFooter scaleWithDoc="0">
    <oddFooter>&amp;P / &amp;N ページ</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CC"/>
  </sheetPr>
  <dimension ref="A1:AV104"/>
  <sheetViews>
    <sheetView showGridLines="0" zoomScaleNormal="100" zoomScaleSheetLayoutView="160" workbookViewId="0">
      <selection activeCell="A2" sqref="A2"/>
    </sheetView>
  </sheetViews>
  <sheetFormatPr defaultRowHeight="9" x14ac:dyDescent="0.2"/>
  <cols>
    <col min="1" max="1" width="8.6640625" style="632" customWidth="1"/>
    <col min="2" max="2" width="3.44140625" style="633" customWidth="1"/>
    <col min="3" max="4" width="4.21875" style="635" bestFit="1" customWidth="1"/>
    <col min="5" max="5" width="1.6640625" style="633" customWidth="1"/>
    <col min="6" max="6" width="4.21875" style="635" bestFit="1" customWidth="1"/>
    <col min="7" max="7" width="4.21875" style="633" bestFit="1" customWidth="1"/>
    <col min="8" max="8" width="1.6640625" style="633" customWidth="1"/>
    <col min="9" max="9" width="4.21875" style="635" bestFit="1" customWidth="1"/>
    <col min="10" max="10" width="4.21875" style="633" bestFit="1" customWidth="1"/>
    <col min="11" max="11" width="1.6640625" style="633" customWidth="1"/>
    <col min="12" max="12" width="3.44140625" style="633" bestFit="1" customWidth="1"/>
    <col min="13" max="13" width="3.44140625" style="634" bestFit="1" customWidth="1"/>
    <col min="14" max="14" width="1.6640625" style="633" customWidth="1"/>
    <col min="15" max="16" width="3.44140625" style="633" bestFit="1" customWidth="1"/>
    <col min="17" max="17" width="1.6640625" style="633" customWidth="1"/>
    <col min="18" max="18" width="3.44140625" style="634" bestFit="1" customWidth="1"/>
    <col min="19" max="19" width="3.44140625" style="633" bestFit="1" customWidth="1"/>
    <col min="20" max="20" width="1.6640625" style="633" customWidth="1"/>
    <col min="21" max="21" width="3.44140625" style="633" bestFit="1" customWidth="1"/>
    <col min="22" max="22" width="3.44140625" style="634" bestFit="1" customWidth="1"/>
    <col min="23" max="23" width="1.6640625" style="632" customWidth="1"/>
    <col min="24" max="25" width="3.44140625" style="633" bestFit="1" customWidth="1"/>
    <col min="26" max="26" width="1.6640625" style="633" customWidth="1"/>
    <col min="27" max="28" width="3.44140625" style="633" bestFit="1" customWidth="1"/>
    <col min="29" max="29" width="3.77734375" style="633" customWidth="1"/>
    <col min="30" max="30" width="0.44140625" style="632" customWidth="1"/>
    <col min="31" max="34" width="1.109375" style="632" customWidth="1"/>
    <col min="35" max="35" width="1.33203125" style="632" customWidth="1"/>
    <col min="36" max="36" width="1.21875" style="632" customWidth="1"/>
    <col min="37" max="37" width="1" style="632" customWidth="1"/>
    <col min="38" max="38" width="1.109375" style="632" customWidth="1"/>
    <col min="39" max="256" width="9" style="632"/>
    <col min="257" max="257" width="7.77734375" style="632" customWidth="1"/>
    <col min="258" max="258" width="3.44140625" style="632" customWidth="1"/>
    <col min="259" max="260" width="4.21875" style="632" bestFit="1" customWidth="1"/>
    <col min="261" max="261" width="1.6640625" style="632" customWidth="1"/>
    <col min="262" max="263" width="4.21875" style="632" bestFit="1" customWidth="1"/>
    <col min="264" max="264" width="1.6640625" style="632" customWidth="1"/>
    <col min="265" max="266" width="4.21875" style="632" bestFit="1" customWidth="1"/>
    <col min="267" max="267" width="1.6640625" style="632" customWidth="1"/>
    <col min="268" max="269" width="3.44140625" style="632" bestFit="1" customWidth="1"/>
    <col min="270" max="270" width="1.6640625" style="632" customWidth="1"/>
    <col min="271" max="272" width="3.44140625" style="632" bestFit="1" customWidth="1"/>
    <col min="273" max="273" width="1.6640625" style="632" customWidth="1"/>
    <col min="274" max="275" width="3.44140625" style="632" bestFit="1" customWidth="1"/>
    <col min="276" max="276" width="1.6640625" style="632" customWidth="1"/>
    <col min="277" max="278" width="3.44140625" style="632" bestFit="1" customWidth="1"/>
    <col min="279" max="279" width="1.6640625" style="632" customWidth="1"/>
    <col min="280" max="281" width="3.44140625" style="632" bestFit="1" customWidth="1"/>
    <col min="282" max="282" width="1.6640625" style="632" customWidth="1"/>
    <col min="283" max="284" width="3.44140625" style="632" bestFit="1" customWidth="1"/>
    <col min="285" max="285" width="3.77734375" style="632" customWidth="1"/>
    <col min="286" max="286" width="0.44140625" style="632" customWidth="1"/>
    <col min="287" max="290" width="1.109375" style="632" customWidth="1"/>
    <col min="291" max="291" width="1.33203125" style="632" customWidth="1"/>
    <col min="292" max="292" width="1.21875" style="632" customWidth="1"/>
    <col min="293" max="293" width="1" style="632" customWidth="1"/>
    <col min="294" max="294" width="1.109375" style="632" customWidth="1"/>
    <col min="295" max="512" width="9" style="632"/>
    <col min="513" max="513" width="7.77734375" style="632" customWidth="1"/>
    <col min="514" max="514" width="3.44140625" style="632" customWidth="1"/>
    <col min="515" max="516" width="4.21875" style="632" bestFit="1" customWidth="1"/>
    <col min="517" max="517" width="1.6640625" style="632" customWidth="1"/>
    <col min="518" max="519" width="4.21875" style="632" bestFit="1" customWidth="1"/>
    <col min="520" max="520" width="1.6640625" style="632" customWidth="1"/>
    <col min="521" max="522" width="4.21875" style="632" bestFit="1" customWidth="1"/>
    <col min="523" max="523" width="1.6640625" style="632" customWidth="1"/>
    <col min="524" max="525" width="3.44140625" style="632" bestFit="1" customWidth="1"/>
    <col min="526" max="526" width="1.6640625" style="632" customWidth="1"/>
    <col min="527" max="528" width="3.44140625" style="632" bestFit="1" customWidth="1"/>
    <col min="529" max="529" width="1.6640625" style="632" customWidth="1"/>
    <col min="530" max="531" width="3.44140625" style="632" bestFit="1" customWidth="1"/>
    <col min="532" max="532" width="1.6640625" style="632" customWidth="1"/>
    <col min="533" max="534" width="3.44140625" style="632" bestFit="1" customWidth="1"/>
    <col min="535" max="535" width="1.6640625" style="632" customWidth="1"/>
    <col min="536" max="537" width="3.44140625" style="632" bestFit="1" customWidth="1"/>
    <col min="538" max="538" width="1.6640625" style="632" customWidth="1"/>
    <col min="539" max="540" width="3.44140625" style="632" bestFit="1" customWidth="1"/>
    <col min="541" max="541" width="3.77734375" style="632" customWidth="1"/>
    <col min="542" max="542" width="0.44140625" style="632" customWidth="1"/>
    <col min="543" max="546" width="1.109375" style="632" customWidth="1"/>
    <col min="547" max="547" width="1.33203125" style="632" customWidth="1"/>
    <col min="548" max="548" width="1.21875" style="632" customWidth="1"/>
    <col min="549" max="549" width="1" style="632" customWidth="1"/>
    <col min="550" max="550" width="1.109375" style="632" customWidth="1"/>
    <col min="551" max="768" width="9" style="632"/>
    <col min="769" max="769" width="7.77734375" style="632" customWidth="1"/>
    <col min="770" max="770" width="3.44140625" style="632" customWidth="1"/>
    <col min="771" max="772" width="4.21875" style="632" bestFit="1" customWidth="1"/>
    <col min="773" max="773" width="1.6640625" style="632" customWidth="1"/>
    <col min="774" max="775" width="4.21875" style="632" bestFit="1" customWidth="1"/>
    <col min="776" max="776" width="1.6640625" style="632" customWidth="1"/>
    <col min="777" max="778" width="4.21875" style="632" bestFit="1" customWidth="1"/>
    <col min="779" max="779" width="1.6640625" style="632" customWidth="1"/>
    <col min="780" max="781" width="3.44140625" style="632" bestFit="1" customWidth="1"/>
    <col min="782" max="782" width="1.6640625" style="632" customWidth="1"/>
    <col min="783" max="784" width="3.44140625" style="632" bestFit="1" customWidth="1"/>
    <col min="785" max="785" width="1.6640625" style="632" customWidth="1"/>
    <col min="786" max="787" width="3.44140625" style="632" bestFit="1" customWidth="1"/>
    <col min="788" max="788" width="1.6640625" style="632" customWidth="1"/>
    <col min="789" max="790" width="3.44140625" style="632" bestFit="1" customWidth="1"/>
    <col min="791" max="791" width="1.6640625" style="632" customWidth="1"/>
    <col min="792" max="793" width="3.44140625" style="632" bestFit="1" customWidth="1"/>
    <col min="794" max="794" width="1.6640625" style="632" customWidth="1"/>
    <col min="795" max="796" width="3.44140625" style="632" bestFit="1" customWidth="1"/>
    <col min="797" max="797" width="3.77734375" style="632" customWidth="1"/>
    <col min="798" max="798" width="0.44140625" style="632" customWidth="1"/>
    <col min="799" max="802" width="1.109375" style="632" customWidth="1"/>
    <col min="803" max="803" width="1.33203125" style="632" customWidth="1"/>
    <col min="804" max="804" width="1.21875" style="632" customWidth="1"/>
    <col min="805" max="805" width="1" style="632" customWidth="1"/>
    <col min="806" max="806" width="1.109375" style="632" customWidth="1"/>
    <col min="807" max="1024" width="9" style="632"/>
    <col min="1025" max="1025" width="7.77734375" style="632" customWidth="1"/>
    <col min="1026" max="1026" width="3.44140625" style="632" customWidth="1"/>
    <col min="1027" max="1028" width="4.21875" style="632" bestFit="1" customWidth="1"/>
    <col min="1029" max="1029" width="1.6640625" style="632" customWidth="1"/>
    <col min="1030" max="1031" width="4.21875" style="632" bestFit="1" customWidth="1"/>
    <col min="1032" max="1032" width="1.6640625" style="632" customWidth="1"/>
    <col min="1033" max="1034" width="4.21875" style="632" bestFit="1" customWidth="1"/>
    <col min="1035" max="1035" width="1.6640625" style="632" customWidth="1"/>
    <col min="1036" max="1037" width="3.44140625" style="632" bestFit="1" customWidth="1"/>
    <col min="1038" max="1038" width="1.6640625" style="632" customWidth="1"/>
    <col min="1039" max="1040" width="3.44140625" style="632" bestFit="1" customWidth="1"/>
    <col min="1041" max="1041" width="1.6640625" style="632" customWidth="1"/>
    <col min="1042" max="1043" width="3.44140625" style="632" bestFit="1" customWidth="1"/>
    <col min="1044" max="1044" width="1.6640625" style="632" customWidth="1"/>
    <col min="1045" max="1046" width="3.44140625" style="632" bestFit="1" customWidth="1"/>
    <col min="1047" max="1047" width="1.6640625" style="632" customWidth="1"/>
    <col min="1048" max="1049" width="3.44140625" style="632" bestFit="1" customWidth="1"/>
    <col min="1050" max="1050" width="1.6640625" style="632" customWidth="1"/>
    <col min="1051" max="1052" width="3.44140625" style="632" bestFit="1" customWidth="1"/>
    <col min="1053" max="1053" width="3.77734375" style="632" customWidth="1"/>
    <col min="1054" max="1054" width="0.44140625" style="632" customWidth="1"/>
    <col min="1055" max="1058" width="1.109375" style="632" customWidth="1"/>
    <col min="1059" max="1059" width="1.33203125" style="632" customWidth="1"/>
    <col min="1060" max="1060" width="1.21875" style="632" customWidth="1"/>
    <col min="1061" max="1061" width="1" style="632" customWidth="1"/>
    <col min="1062" max="1062" width="1.109375" style="632" customWidth="1"/>
    <col min="1063" max="1280" width="9" style="632"/>
    <col min="1281" max="1281" width="7.77734375" style="632" customWidth="1"/>
    <col min="1282" max="1282" width="3.44140625" style="632" customWidth="1"/>
    <col min="1283" max="1284" width="4.21875" style="632" bestFit="1" customWidth="1"/>
    <col min="1285" max="1285" width="1.6640625" style="632" customWidth="1"/>
    <col min="1286" max="1287" width="4.21875" style="632" bestFit="1" customWidth="1"/>
    <col min="1288" max="1288" width="1.6640625" style="632" customWidth="1"/>
    <col min="1289" max="1290" width="4.21875" style="632" bestFit="1" customWidth="1"/>
    <col min="1291" max="1291" width="1.6640625" style="632" customWidth="1"/>
    <col min="1292" max="1293" width="3.44140625" style="632" bestFit="1" customWidth="1"/>
    <col min="1294" max="1294" width="1.6640625" style="632" customWidth="1"/>
    <col min="1295" max="1296" width="3.44140625" style="632" bestFit="1" customWidth="1"/>
    <col min="1297" max="1297" width="1.6640625" style="632" customWidth="1"/>
    <col min="1298" max="1299" width="3.44140625" style="632" bestFit="1" customWidth="1"/>
    <col min="1300" max="1300" width="1.6640625" style="632" customWidth="1"/>
    <col min="1301" max="1302" width="3.44140625" style="632" bestFit="1" customWidth="1"/>
    <col min="1303" max="1303" width="1.6640625" style="632" customWidth="1"/>
    <col min="1304" max="1305" width="3.44140625" style="632" bestFit="1" customWidth="1"/>
    <col min="1306" max="1306" width="1.6640625" style="632" customWidth="1"/>
    <col min="1307" max="1308" width="3.44140625" style="632" bestFit="1" customWidth="1"/>
    <col min="1309" max="1309" width="3.77734375" style="632" customWidth="1"/>
    <col min="1310" max="1310" width="0.44140625" style="632" customWidth="1"/>
    <col min="1311" max="1314" width="1.109375" style="632" customWidth="1"/>
    <col min="1315" max="1315" width="1.33203125" style="632" customWidth="1"/>
    <col min="1316" max="1316" width="1.21875" style="632" customWidth="1"/>
    <col min="1317" max="1317" width="1" style="632" customWidth="1"/>
    <col min="1318" max="1318" width="1.109375" style="632" customWidth="1"/>
    <col min="1319" max="1536" width="9" style="632"/>
    <col min="1537" max="1537" width="7.77734375" style="632" customWidth="1"/>
    <col min="1538" max="1538" width="3.44140625" style="632" customWidth="1"/>
    <col min="1539" max="1540" width="4.21875" style="632" bestFit="1" customWidth="1"/>
    <col min="1541" max="1541" width="1.6640625" style="632" customWidth="1"/>
    <col min="1542" max="1543" width="4.21875" style="632" bestFit="1" customWidth="1"/>
    <col min="1544" max="1544" width="1.6640625" style="632" customWidth="1"/>
    <col min="1545" max="1546" width="4.21875" style="632" bestFit="1" customWidth="1"/>
    <col min="1547" max="1547" width="1.6640625" style="632" customWidth="1"/>
    <col min="1548" max="1549" width="3.44140625" style="632" bestFit="1" customWidth="1"/>
    <col min="1550" max="1550" width="1.6640625" style="632" customWidth="1"/>
    <col min="1551" max="1552" width="3.44140625" style="632" bestFit="1" customWidth="1"/>
    <col min="1553" max="1553" width="1.6640625" style="632" customWidth="1"/>
    <col min="1554" max="1555" width="3.44140625" style="632" bestFit="1" customWidth="1"/>
    <col min="1556" max="1556" width="1.6640625" style="632" customWidth="1"/>
    <col min="1557" max="1558" width="3.44140625" style="632" bestFit="1" customWidth="1"/>
    <col min="1559" max="1559" width="1.6640625" style="632" customWidth="1"/>
    <col min="1560" max="1561" width="3.44140625" style="632" bestFit="1" customWidth="1"/>
    <col min="1562" max="1562" width="1.6640625" style="632" customWidth="1"/>
    <col min="1563" max="1564" width="3.44140625" style="632" bestFit="1" customWidth="1"/>
    <col min="1565" max="1565" width="3.77734375" style="632" customWidth="1"/>
    <col min="1566" max="1566" width="0.44140625" style="632" customWidth="1"/>
    <col min="1567" max="1570" width="1.109375" style="632" customWidth="1"/>
    <col min="1571" max="1571" width="1.33203125" style="632" customWidth="1"/>
    <col min="1572" max="1572" width="1.21875" style="632" customWidth="1"/>
    <col min="1573" max="1573" width="1" style="632" customWidth="1"/>
    <col min="1574" max="1574" width="1.109375" style="632" customWidth="1"/>
    <col min="1575" max="1792" width="9" style="632"/>
    <col min="1793" max="1793" width="7.77734375" style="632" customWidth="1"/>
    <col min="1794" max="1794" width="3.44140625" style="632" customWidth="1"/>
    <col min="1795" max="1796" width="4.21875" style="632" bestFit="1" customWidth="1"/>
    <col min="1797" max="1797" width="1.6640625" style="632" customWidth="1"/>
    <col min="1798" max="1799" width="4.21875" style="632" bestFit="1" customWidth="1"/>
    <col min="1800" max="1800" width="1.6640625" style="632" customWidth="1"/>
    <col min="1801" max="1802" width="4.21875" style="632" bestFit="1" customWidth="1"/>
    <col min="1803" max="1803" width="1.6640625" style="632" customWidth="1"/>
    <col min="1804" max="1805" width="3.44140625" style="632" bestFit="1" customWidth="1"/>
    <col min="1806" max="1806" width="1.6640625" style="632" customWidth="1"/>
    <col min="1807" max="1808" width="3.44140625" style="632" bestFit="1" customWidth="1"/>
    <col min="1809" max="1809" width="1.6640625" style="632" customWidth="1"/>
    <col min="1810" max="1811" width="3.44140625" style="632" bestFit="1" customWidth="1"/>
    <col min="1812" max="1812" width="1.6640625" style="632" customWidth="1"/>
    <col min="1813" max="1814" width="3.44140625" style="632" bestFit="1" customWidth="1"/>
    <col min="1815" max="1815" width="1.6640625" style="632" customWidth="1"/>
    <col min="1816" max="1817" width="3.44140625" style="632" bestFit="1" customWidth="1"/>
    <col min="1818" max="1818" width="1.6640625" style="632" customWidth="1"/>
    <col min="1819" max="1820" width="3.44140625" style="632" bestFit="1" customWidth="1"/>
    <col min="1821" max="1821" width="3.77734375" style="632" customWidth="1"/>
    <col min="1822" max="1822" width="0.44140625" style="632" customWidth="1"/>
    <col min="1823" max="1826" width="1.109375" style="632" customWidth="1"/>
    <col min="1827" max="1827" width="1.33203125" style="632" customWidth="1"/>
    <col min="1828" max="1828" width="1.21875" style="632" customWidth="1"/>
    <col min="1829" max="1829" width="1" style="632" customWidth="1"/>
    <col min="1830" max="1830" width="1.109375" style="632" customWidth="1"/>
    <col min="1831" max="2048" width="9" style="632"/>
    <col min="2049" max="2049" width="7.77734375" style="632" customWidth="1"/>
    <col min="2050" max="2050" width="3.44140625" style="632" customWidth="1"/>
    <col min="2051" max="2052" width="4.21875" style="632" bestFit="1" customWidth="1"/>
    <col min="2053" max="2053" width="1.6640625" style="632" customWidth="1"/>
    <col min="2054" max="2055" width="4.21875" style="632" bestFit="1" customWidth="1"/>
    <col min="2056" max="2056" width="1.6640625" style="632" customWidth="1"/>
    <col min="2057" max="2058" width="4.21875" style="632" bestFit="1" customWidth="1"/>
    <col min="2059" max="2059" width="1.6640625" style="632" customWidth="1"/>
    <col min="2060" max="2061" width="3.44140625" style="632" bestFit="1" customWidth="1"/>
    <col min="2062" max="2062" width="1.6640625" style="632" customWidth="1"/>
    <col min="2063" max="2064" width="3.44140625" style="632" bestFit="1" customWidth="1"/>
    <col min="2065" max="2065" width="1.6640625" style="632" customWidth="1"/>
    <col min="2066" max="2067" width="3.44140625" style="632" bestFit="1" customWidth="1"/>
    <col min="2068" max="2068" width="1.6640625" style="632" customWidth="1"/>
    <col min="2069" max="2070" width="3.44140625" style="632" bestFit="1" customWidth="1"/>
    <col min="2071" max="2071" width="1.6640625" style="632" customWidth="1"/>
    <col min="2072" max="2073" width="3.44140625" style="632" bestFit="1" customWidth="1"/>
    <col min="2074" max="2074" width="1.6640625" style="632" customWidth="1"/>
    <col min="2075" max="2076" width="3.44140625" style="632" bestFit="1" customWidth="1"/>
    <col min="2077" max="2077" width="3.77734375" style="632" customWidth="1"/>
    <col min="2078" max="2078" width="0.44140625" style="632" customWidth="1"/>
    <col min="2079" max="2082" width="1.109375" style="632" customWidth="1"/>
    <col min="2083" max="2083" width="1.33203125" style="632" customWidth="1"/>
    <col min="2084" max="2084" width="1.21875" style="632" customWidth="1"/>
    <col min="2085" max="2085" width="1" style="632" customWidth="1"/>
    <col min="2086" max="2086" width="1.109375" style="632" customWidth="1"/>
    <col min="2087" max="2304" width="9" style="632"/>
    <col min="2305" max="2305" width="7.77734375" style="632" customWidth="1"/>
    <col min="2306" max="2306" width="3.44140625" style="632" customWidth="1"/>
    <col min="2307" max="2308" width="4.21875" style="632" bestFit="1" customWidth="1"/>
    <col min="2309" max="2309" width="1.6640625" style="632" customWidth="1"/>
    <col min="2310" max="2311" width="4.21875" style="632" bestFit="1" customWidth="1"/>
    <col min="2312" max="2312" width="1.6640625" style="632" customWidth="1"/>
    <col min="2313" max="2314" width="4.21875" style="632" bestFit="1" customWidth="1"/>
    <col min="2315" max="2315" width="1.6640625" style="632" customWidth="1"/>
    <col min="2316" max="2317" width="3.44140625" style="632" bestFit="1" customWidth="1"/>
    <col min="2318" max="2318" width="1.6640625" style="632" customWidth="1"/>
    <col min="2319" max="2320" width="3.44140625" style="632" bestFit="1" customWidth="1"/>
    <col min="2321" max="2321" width="1.6640625" style="632" customWidth="1"/>
    <col min="2322" max="2323" width="3.44140625" style="632" bestFit="1" customWidth="1"/>
    <col min="2324" max="2324" width="1.6640625" style="632" customWidth="1"/>
    <col min="2325" max="2326" width="3.44140625" style="632" bestFit="1" customWidth="1"/>
    <col min="2327" max="2327" width="1.6640625" style="632" customWidth="1"/>
    <col min="2328" max="2329" width="3.44140625" style="632" bestFit="1" customWidth="1"/>
    <col min="2330" max="2330" width="1.6640625" style="632" customWidth="1"/>
    <col min="2331" max="2332" width="3.44140625" style="632" bestFit="1" customWidth="1"/>
    <col min="2333" max="2333" width="3.77734375" style="632" customWidth="1"/>
    <col min="2334" max="2334" width="0.44140625" style="632" customWidth="1"/>
    <col min="2335" max="2338" width="1.109375" style="632" customWidth="1"/>
    <col min="2339" max="2339" width="1.33203125" style="632" customWidth="1"/>
    <col min="2340" max="2340" width="1.21875" style="632" customWidth="1"/>
    <col min="2341" max="2341" width="1" style="632" customWidth="1"/>
    <col min="2342" max="2342" width="1.109375" style="632" customWidth="1"/>
    <col min="2343" max="2560" width="9" style="632"/>
    <col min="2561" max="2561" width="7.77734375" style="632" customWidth="1"/>
    <col min="2562" max="2562" width="3.44140625" style="632" customWidth="1"/>
    <col min="2563" max="2564" width="4.21875" style="632" bestFit="1" customWidth="1"/>
    <col min="2565" max="2565" width="1.6640625" style="632" customWidth="1"/>
    <col min="2566" max="2567" width="4.21875" style="632" bestFit="1" customWidth="1"/>
    <col min="2568" max="2568" width="1.6640625" style="632" customWidth="1"/>
    <col min="2569" max="2570" width="4.21875" style="632" bestFit="1" customWidth="1"/>
    <col min="2571" max="2571" width="1.6640625" style="632" customWidth="1"/>
    <col min="2572" max="2573" width="3.44140625" style="632" bestFit="1" customWidth="1"/>
    <col min="2574" max="2574" width="1.6640625" style="632" customWidth="1"/>
    <col min="2575" max="2576" width="3.44140625" style="632" bestFit="1" customWidth="1"/>
    <col min="2577" max="2577" width="1.6640625" style="632" customWidth="1"/>
    <col min="2578" max="2579" width="3.44140625" style="632" bestFit="1" customWidth="1"/>
    <col min="2580" max="2580" width="1.6640625" style="632" customWidth="1"/>
    <col min="2581" max="2582" width="3.44140625" style="632" bestFit="1" customWidth="1"/>
    <col min="2583" max="2583" width="1.6640625" style="632" customWidth="1"/>
    <col min="2584" max="2585" width="3.44140625" style="632" bestFit="1" customWidth="1"/>
    <col min="2586" max="2586" width="1.6640625" style="632" customWidth="1"/>
    <col min="2587" max="2588" width="3.44140625" style="632" bestFit="1" customWidth="1"/>
    <col min="2589" max="2589" width="3.77734375" style="632" customWidth="1"/>
    <col min="2590" max="2590" width="0.44140625" style="632" customWidth="1"/>
    <col min="2591" max="2594" width="1.109375" style="632" customWidth="1"/>
    <col min="2595" max="2595" width="1.33203125" style="632" customWidth="1"/>
    <col min="2596" max="2596" width="1.21875" style="632" customWidth="1"/>
    <col min="2597" max="2597" width="1" style="632" customWidth="1"/>
    <col min="2598" max="2598" width="1.109375" style="632" customWidth="1"/>
    <col min="2599" max="2816" width="9" style="632"/>
    <col min="2817" max="2817" width="7.77734375" style="632" customWidth="1"/>
    <col min="2818" max="2818" width="3.44140625" style="632" customWidth="1"/>
    <col min="2819" max="2820" width="4.21875" style="632" bestFit="1" customWidth="1"/>
    <col min="2821" max="2821" width="1.6640625" style="632" customWidth="1"/>
    <col min="2822" max="2823" width="4.21875" style="632" bestFit="1" customWidth="1"/>
    <col min="2824" max="2824" width="1.6640625" style="632" customWidth="1"/>
    <col min="2825" max="2826" width="4.21875" style="632" bestFit="1" customWidth="1"/>
    <col min="2827" max="2827" width="1.6640625" style="632" customWidth="1"/>
    <col min="2828" max="2829" width="3.44140625" style="632" bestFit="1" customWidth="1"/>
    <col min="2830" max="2830" width="1.6640625" style="632" customWidth="1"/>
    <col min="2831" max="2832" width="3.44140625" style="632" bestFit="1" customWidth="1"/>
    <col min="2833" max="2833" width="1.6640625" style="632" customWidth="1"/>
    <col min="2834" max="2835" width="3.44140625" style="632" bestFit="1" customWidth="1"/>
    <col min="2836" max="2836" width="1.6640625" style="632" customWidth="1"/>
    <col min="2837" max="2838" width="3.44140625" style="632" bestFit="1" customWidth="1"/>
    <col min="2839" max="2839" width="1.6640625" style="632" customWidth="1"/>
    <col min="2840" max="2841" width="3.44140625" style="632" bestFit="1" customWidth="1"/>
    <col min="2842" max="2842" width="1.6640625" style="632" customWidth="1"/>
    <col min="2843" max="2844" width="3.44140625" style="632" bestFit="1" customWidth="1"/>
    <col min="2845" max="2845" width="3.77734375" style="632" customWidth="1"/>
    <col min="2846" max="2846" width="0.44140625" style="632" customWidth="1"/>
    <col min="2847" max="2850" width="1.109375" style="632" customWidth="1"/>
    <col min="2851" max="2851" width="1.33203125" style="632" customWidth="1"/>
    <col min="2852" max="2852" width="1.21875" style="632" customWidth="1"/>
    <col min="2853" max="2853" width="1" style="632" customWidth="1"/>
    <col min="2854" max="2854" width="1.109375" style="632" customWidth="1"/>
    <col min="2855" max="3072" width="9" style="632"/>
    <col min="3073" max="3073" width="7.77734375" style="632" customWidth="1"/>
    <col min="3074" max="3074" width="3.44140625" style="632" customWidth="1"/>
    <col min="3075" max="3076" width="4.21875" style="632" bestFit="1" customWidth="1"/>
    <col min="3077" max="3077" width="1.6640625" style="632" customWidth="1"/>
    <col min="3078" max="3079" width="4.21875" style="632" bestFit="1" customWidth="1"/>
    <col min="3080" max="3080" width="1.6640625" style="632" customWidth="1"/>
    <col min="3081" max="3082" width="4.21875" style="632" bestFit="1" customWidth="1"/>
    <col min="3083" max="3083" width="1.6640625" style="632" customWidth="1"/>
    <col min="3084" max="3085" width="3.44140625" style="632" bestFit="1" customWidth="1"/>
    <col min="3086" max="3086" width="1.6640625" style="632" customWidth="1"/>
    <col min="3087" max="3088" width="3.44140625" style="632" bestFit="1" customWidth="1"/>
    <col min="3089" max="3089" width="1.6640625" style="632" customWidth="1"/>
    <col min="3090" max="3091" width="3.44140625" style="632" bestFit="1" customWidth="1"/>
    <col min="3092" max="3092" width="1.6640625" style="632" customWidth="1"/>
    <col min="3093" max="3094" width="3.44140625" style="632" bestFit="1" customWidth="1"/>
    <col min="3095" max="3095" width="1.6640625" style="632" customWidth="1"/>
    <col min="3096" max="3097" width="3.44140625" style="632" bestFit="1" customWidth="1"/>
    <col min="3098" max="3098" width="1.6640625" style="632" customWidth="1"/>
    <col min="3099" max="3100" width="3.44140625" style="632" bestFit="1" customWidth="1"/>
    <col min="3101" max="3101" width="3.77734375" style="632" customWidth="1"/>
    <col min="3102" max="3102" width="0.44140625" style="632" customWidth="1"/>
    <col min="3103" max="3106" width="1.109375" style="632" customWidth="1"/>
    <col min="3107" max="3107" width="1.33203125" style="632" customWidth="1"/>
    <col min="3108" max="3108" width="1.21875" style="632" customWidth="1"/>
    <col min="3109" max="3109" width="1" style="632" customWidth="1"/>
    <col min="3110" max="3110" width="1.109375" style="632" customWidth="1"/>
    <col min="3111" max="3328" width="9" style="632"/>
    <col min="3329" max="3329" width="7.77734375" style="632" customWidth="1"/>
    <col min="3330" max="3330" width="3.44140625" style="632" customWidth="1"/>
    <col min="3331" max="3332" width="4.21875" style="632" bestFit="1" customWidth="1"/>
    <col min="3333" max="3333" width="1.6640625" style="632" customWidth="1"/>
    <col min="3334" max="3335" width="4.21875" style="632" bestFit="1" customWidth="1"/>
    <col min="3336" max="3336" width="1.6640625" style="632" customWidth="1"/>
    <col min="3337" max="3338" width="4.21875" style="632" bestFit="1" customWidth="1"/>
    <col min="3339" max="3339" width="1.6640625" style="632" customWidth="1"/>
    <col min="3340" max="3341" width="3.44140625" style="632" bestFit="1" customWidth="1"/>
    <col min="3342" max="3342" width="1.6640625" style="632" customWidth="1"/>
    <col min="3343" max="3344" width="3.44140625" style="632" bestFit="1" customWidth="1"/>
    <col min="3345" max="3345" width="1.6640625" style="632" customWidth="1"/>
    <col min="3346" max="3347" width="3.44140625" style="632" bestFit="1" customWidth="1"/>
    <col min="3348" max="3348" width="1.6640625" style="632" customWidth="1"/>
    <col min="3349" max="3350" width="3.44140625" style="632" bestFit="1" customWidth="1"/>
    <col min="3351" max="3351" width="1.6640625" style="632" customWidth="1"/>
    <col min="3352" max="3353" width="3.44140625" style="632" bestFit="1" customWidth="1"/>
    <col min="3354" max="3354" width="1.6640625" style="632" customWidth="1"/>
    <col min="3355" max="3356" width="3.44140625" style="632" bestFit="1" customWidth="1"/>
    <col min="3357" max="3357" width="3.77734375" style="632" customWidth="1"/>
    <col min="3358" max="3358" width="0.44140625" style="632" customWidth="1"/>
    <col min="3359" max="3362" width="1.109375" style="632" customWidth="1"/>
    <col min="3363" max="3363" width="1.33203125" style="632" customWidth="1"/>
    <col min="3364" max="3364" width="1.21875" style="632" customWidth="1"/>
    <col min="3365" max="3365" width="1" style="632" customWidth="1"/>
    <col min="3366" max="3366" width="1.109375" style="632" customWidth="1"/>
    <col min="3367" max="3584" width="9" style="632"/>
    <col min="3585" max="3585" width="7.77734375" style="632" customWidth="1"/>
    <col min="3586" max="3586" width="3.44140625" style="632" customWidth="1"/>
    <col min="3587" max="3588" width="4.21875" style="632" bestFit="1" customWidth="1"/>
    <col min="3589" max="3589" width="1.6640625" style="632" customWidth="1"/>
    <col min="3590" max="3591" width="4.21875" style="632" bestFit="1" customWidth="1"/>
    <col min="3592" max="3592" width="1.6640625" style="632" customWidth="1"/>
    <col min="3593" max="3594" width="4.21875" style="632" bestFit="1" customWidth="1"/>
    <col min="3595" max="3595" width="1.6640625" style="632" customWidth="1"/>
    <col min="3596" max="3597" width="3.44140625" style="632" bestFit="1" customWidth="1"/>
    <col min="3598" max="3598" width="1.6640625" style="632" customWidth="1"/>
    <col min="3599" max="3600" width="3.44140625" style="632" bestFit="1" customWidth="1"/>
    <col min="3601" max="3601" width="1.6640625" style="632" customWidth="1"/>
    <col min="3602" max="3603" width="3.44140625" style="632" bestFit="1" customWidth="1"/>
    <col min="3604" max="3604" width="1.6640625" style="632" customWidth="1"/>
    <col min="3605" max="3606" width="3.44140625" style="632" bestFit="1" customWidth="1"/>
    <col min="3607" max="3607" width="1.6640625" style="632" customWidth="1"/>
    <col min="3608" max="3609" width="3.44140625" style="632" bestFit="1" customWidth="1"/>
    <col min="3610" max="3610" width="1.6640625" style="632" customWidth="1"/>
    <col min="3611" max="3612" width="3.44140625" style="632" bestFit="1" customWidth="1"/>
    <col min="3613" max="3613" width="3.77734375" style="632" customWidth="1"/>
    <col min="3614" max="3614" width="0.44140625" style="632" customWidth="1"/>
    <col min="3615" max="3618" width="1.109375" style="632" customWidth="1"/>
    <col min="3619" max="3619" width="1.33203125" style="632" customWidth="1"/>
    <col min="3620" max="3620" width="1.21875" style="632" customWidth="1"/>
    <col min="3621" max="3621" width="1" style="632" customWidth="1"/>
    <col min="3622" max="3622" width="1.109375" style="632" customWidth="1"/>
    <col min="3623" max="3840" width="9" style="632"/>
    <col min="3841" max="3841" width="7.77734375" style="632" customWidth="1"/>
    <col min="3842" max="3842" width="3.44140625" style="632" customWidth="1"/>
    <col min="3843" max="3844" width="4.21875" style="632" bestFit="1" customWidth="1"/>
    <col min="3845" max="3845" width="1.6640625" style="632" customWidth="1"/>
    <col min="3846" max="3847" width="4.21875" style="632" bestFit="1" customWidth="1"/>
    <col min="3848" max="3848" width="1.6640625" style="632" customWidth="1"/>
    <col min="3849" max="3850" width="4.21875" style="632" bestFit="1" customWidth="1"/>
    <col min="3851" max="3851" width="1.6640625" style="632" customWidth="1"/>
    <col min="3852" max="3853" width="3.44140625" style="632" bestFit="1" customWidth="1"/>
    <col min="3854" max="3854" width="1.6640625" style="632" customWidth="1"/>
    <col min="3855" max="3856" width="3.44140625" style="632" bestFit="1" customWidth="1"/>
    <col min="3857" max="3857" width="1.6640625" style="632" customWidth="1"/>
    <col min="3858" max="3859" width="3.44140625" style="632" bestFit="1" customWidth="1"/>
    <col min="3860" max="3860" width="1.6640625" style="632" customWidth="1"/>
    <col min="3861" max="3862" width="3.44140625" style="632" bestFit="1" customWidth="1"/>
    <col min="3863" max="3863" width="1.6640625" style="632" customWidth="1"/>
    <col min="3864" max="3865" width="3.44140625" style="632" bestFit="1" customWidth="1"/>
    <col min="3866" max="3866" width="1.6640625" style="632" customWidth="1"/>
    <col min="3867" max="3868" width="3.44140625" style="632" bestFit="1" customWidth="1"/>
    <col min="3869" max="3869" width="3.77734375" style="632" customWidth="1"/>
    <col min="3870" max="3870" width="0.44140625" style="632" customWidth="1"/>
    <col min="3871" max="3874" width="1.109375" style="632" customWidth="1"/>
    <col min="3875" max="3875" width="1.33203125" style="632" customWidth="1"/>
    <col min="3876" max="3876" width="1.21875" style="632" customWidth="1"/>
    <col min="3877" max="3877" width="1" style="632" customWidth="1"/>
    <col min="3878" max="3878" width="1.109375" style="632" customWidth="1"/>
    <col min="3879" max="4096" width="9" style="632"/>
    <col min="4097" max="4097" width="7.77734375" style="632" customWidth="1"/>
    <col min="4098" max="4098" width="3.44140625" style="632" customWidth="1"/>
    <col min="4099" max="4100" width="4.21875" style="632" bestFit="1" customWidth="1"/>
    <col min="4101" max="4101" width="1.6640625" style="632" customWidth="1"/>
    <col min="4102" max="4103" width="4.21875" style="632" bestFit="1" customWidth="1"/>
    <col min="4104" max="4104" width="1.6640625" style="632" customWidth="1"/>
    <col min="4105" max="4106" width="4.21875" style="632" bestFit="1" customWidth="1"/>
    <col min="4107" max="4107" width="1.6640625" style="632" customWidth="1"/>
    <col min="4108" max="4109" width="3.44140625" style="632" bestFit="1" customWidth="1"/>
    <col min="4110" max="4110" width="1.6640625" style="632" customWidth="1"/>
    <col min="4111" max="4112" width="3.44140625" style="632" bestFit="1" customWidth="1"/>
    <col min="4113" max="4113" width="1.6640625" style="632" customWidth="1"/>
    <col min="4114" max="4115" width="3.44140625" style="632" bestFit="1" customWidth="1"/>
    <col min="4116" max="4116" width="1.6640625" style="632" customWidth="1"/>
    <col min="4117" max="4118" width="3.44140625" style="632" bestFit="1" customWidth="1"/>
    <col min="4119" max="4119" width="1.6640625" style="632" customWidth="1"/>
    <col min="4120" max="4121" width="3.44140625" style="632" bestFit="1" customWidth="1"/>
    <col min="4122" max="4122" width="1.6640625" style="632" customWidth="1"/>
    <col min="4123" max="4124" width="3.44140625" style="632" bestFit="1" customWidth="1"/>
    <col min="4125" max="4125" width="3.77734375" style="632" customWidth="1"/>
    <col min="4126" max="4126" width="0.44140625" style="632" customWidth="1"/>
    <col min="4127" max="4130" width="1.109375" style="632" customWidth="1"/>
    <col min="4131" max="4131" width="1.33203125" style="632" customWidth="1"/>
    <col min="4132" max="4132" width="1.21875" style="632" customWidth="1"/>
    <col min="4133" max="4133" width="1" style="632" customWidth="1"/>
    <col min="4134" max="4134" width="1.109375" style="632" customWidth="1"/>
    <col min="4135" max="4352" width="9" style="632"/>
    <col min="4353" max="4353" width="7.77734375" style="632" customWidth="1"/>
    <col min="4354" max="4354" width="3.44140625" style="632" customWidth="1"/>
    <col min="4355" max="4356" width="4.21875" style="632" bestFit="1" customWidth="1"/>
    <col min="4357" max="4357" width="1.6640625" style="632" customWidth="1"/>
    <col min="4358" max="4359" width="4.21875" style="632" bestFit="1" customWidth="1"/>
    <col min="4360" max="4360" width="1.6640625" style="632" customWidth="1"/>
    <col min="4361" max="4362" width="4.21875" style="632" bestFit="1" customWidth="1"/>
    <col min="4363" max="4363" width="1.6640625" style="632" customWidth="1"/>
    <col min="4364" max="4365" width="3.44140625" style="632" bestFit="1" customWidth="1"/>
    <col min="4366" max="4366" width="1.6640625" style="632" customWidth="1"/>
    <col min="4367" max="4368" width="3.44140625" style="632" bestFit="1" customWidth="1"/>
    <col min="4369" max="4369" width="1.6640625" style="632" customWidth="1"/>
    <col min="4370" max="4371" width="3.44140625" style="632" bestFit="1" customWidth="1"/>
    <col min="4372" max="4372" width="1.6640625" style="632" customWidth="1"/>
    <col min="4373" max="4374" width="3.44140625" style="632" bestFit="1" customWidth="1"/>
    <col min="4375" max="4375" width="1.6640625" style="632" customWidth="1"/>
    <col min="4376" max="4377" width="3.44140625" style="632" bestFit="1" customWidth="1"/>
    <col min="4378" max="4378" width="1.6640625" style="632" customWidth="1"/>
    <col min="4379" max="4380" width="3.44140625" style="632" bestFit="1" customWidth="1"/>
    <col min="4381" max="4381" width="3.77734375" style="632" customWidth="1"/>
    <col min="4382" max="4382" width="0.44140625" style="632" customWidth="1"/>
    <col min="4383" max="4386" width="1.109375" style="632" customWidth="1"/>
    <col min="4387" max="4387" width="1.33203125" style="632" customWidth="1"/>
    <col min="4388" max="4388" width="1.21875" style="632" customWidth="1"/>
    <col min="4389" max="4389" width="1" style="632" customWidth="1"/>
    <col min="4390" max="4390" width="1.109375" style="632" customWidth="1"/>
    <col min="4391" max="4608" width="9" style="632"/>
    <col min="4609" max="4609" width="7.77734375" style="632" customWidth="1"/>
    <col min="4610" max="4610" width="3.44140625" style="632" customWidth="1"/>
    <col min="4611" max="4612" width="4.21875" style="632" bestFit="1" customWidth="1"/>
    <col min="4613" max="4613" width="1.6640625" style="632" customWidth="1"/>
    <col min="4614" max="4615" width="4.21875" style="632" bestFit="1" customWidth="1"/>
    <col min="4616" max="4616" width="1.6640625" style="632" customWidth="1"/>
    <col min="4617" max="4618" width="4.21875" style="632" bestFit="1" customWidth="1"/>
    <col min="4619" max="4619" width="1.6640625" style="632" customWidth="1"/>
    <col min="4620" max="4621" width="3.44140625" style="632" bestFit="1" customWidth="1"/>
    <col min="4622" max="4622" width="1.6640625" style="632" customWidth="1"/>
    <col min="4623" max="4624" width="3.44140625" style="632" bestFit="1" customWidth="1"/>
    <col min="4625" max="4625" width="1.6640625" style="632" customWidth="1"/>
    <col min="4626" max="4627" width="3.44140625" style="632" bestFit="1" customWidth="1"/>
    <col min="4628" max="4628" width="1.6640625" style="632" customWidth="1"/>
    <col min="4629" max="4630" width="3.44140625" style="632" bestFit="1" customWidth="1"/>
    <col min="4631" max="4631" width="1.6640625" style="632" customWidth="1"/>
    <col min="4632" max="4633" width="3.44140625" style="632" bestFit="1" customWidth="1"/>
    <col min="4634" max="4634" width="1.6640625" style="632" customWidth="1"/>
    <col min="4635" max="4636" width="3.44140625" style="632" bestFit="1" customWidth="1"/>
    <col min="4637" max="4637" width="3.77734375" style="632" customWidth="1"/>
    <col min="4638" max="4638" width="0.44140625" style="632" customWidth="1"/>
    <col min="4639" max="4642" width="1.109375" style="632" customWidth="1"/>
    <col min="4643" max="4643" width="1.33203125" style="632" customWidth="1"/>
    <col min="4644" max="4644" width="1.21875" style="632" customWidth="1"/>
    <col min="4645" max="4645" width="1" style="632" customWidth="1"/>
    <col min="4646" max="4646" width="1.109375" style="632" customWidth="1"/>
    <col min="4647" max="4864" width="9" style="632"/>
    <col min="4865" max="4865" width="7.77734375" style="632" customWidth="1"/>
    <col min="4866" max="4866" width="3.44140625" style="632" customWidth="1"/>
    <col min="4867" max="4868" width="4.21875" style="632" bestFit="1" customWidth="1"/>
    <col min="4869" max="4869" width="1.6640625" style="632" customWidth="1"/>
    <col min="4870" max="4871" width="4.21875" style="632" bestFit="1" customWidth="1"/>
    <col min="4872" max="4872" width="1.6640625" style="632" customWidth="1"/>
    <col min="4873" max="4874" width="4.21875" style="632" bestFit="1" customWidth="1"/>
    <col min="4875" max="4875" width="1.6640625" style="632" customWidth="1"/>
    <col min="4876" max="4877" width="3.44140625" style="632" bestFit="1" customWidth="1"/>
    <col min="4878" max="4878" width="1.6640625" style="632" customWidth="1"/>
    <col min="4879" max="4880" width="3.44140625" style="632" bestFit="1" customWidth="1"/>
    <col min="4881" max="4881" width="1.6640625" style="632" customWidth="1"/>
    <col min="4882" max="4883" width="3.44140625" style="632" bestFit="1" customWidth="1"/>
    <col min="4884" max="4884" width="1.6640625" style="632" customWidth="1"/>
    <col min="4885" max="4886" width="3.44140625" style="632" bestFit="1" customWidth="1"/>
    <col min="4887" max="4887" width="1.6640625" style="632" customWidth="1"/>
    <col min="4888" max="4889" width="3.44140625" style="632" bestFit="1" customWidth="1"/>
    <col min="4890" max="4890" width="1.6640625" style="632" customWidth="1"/>
    <col min="4891" max="4892" width="3.44140625" style="632" bestFit="1" customWidth="1"/>
    <col min="4893" max="4893" width="3.77734375" style="632" customWidth="1"/>
    <col min="4894" max="4894" width="0.44140625" style="632" customWidth="1"/>
    <col min="4895" max="4898" width="1.109375" style="632" customWidth="1"/>
    <col min="4899" max="4899" width="1.33203125" style="632" customWidth="1"/>
    <col min="4900" max="4900" width="1.21875" style="632" customWidth="1"/>
    <col min="4901" max="4901" width="1" style="632" customWidth="1"/>
    <col min="4902" max="4902" width="1.109375" style="632" customWidth="1"/>
    <col min="4903" max="5120" width="9" style="632"/>
    <col min="5121" max="5121" width="7.77734375" style="632" customWidth="1"/>
    <col min="5122" max="5122" width="3.44140625" style="632" customWidth="1"/>
    <col min="5123" max="5124" width="4.21875" style="632" bestFit="1" customWidth="1"/>
    <col min="5125" max="5125" width="1.6640625" style="632" customWidth="1"/>
    <col min="5126" max="5127" width="4.21875" style="632" bestFit="1" customWidth="1"/>
    <col min="5128" max="5128" width="1.6640625" style="632" customWidth="1"/>
    <col min="5129" max="5130" width="4.21875" style="632" bestFit="1" customWidth="1"/>
    <col min="5131" max="5131" width="1.6640625" style="632" customWidth="1"/>
    <col min="5132" max="5133" width="3.44140625" style="632" bestFit="1" customWidth="1"/>
    <col min="5134" max="5134" width="1.6640625" style="632" customWidth="1"/>
    <col min="5135" max="5136" width="3.44140625" style="632" bestFit="1" customWidth="1"/>
    <col min="5137" max="5137" width="1.6640625" style="632" customWidth="1"/>
    <col min="5138" max="5139" width="3.44140625" style="632" bestFit="1" customWidth="1"/>
    <col min="5140" max="5140" width="1.6640625" style="632" customWidth="1"/>
    <col min="5141" max="5142" width="3.44140625" style="632" bestFit="1" customWidth="1"/>
    <col min="5143" max="5143" width="1.6640625" style="632" customWidth="1"/>
    <col min="5144" max="5145" width="3.44140625" style="632" bestFit="1" customWidth="1"/>
    <col min="5146" max="5146" width="1.6640625" style="632" customWidth="1"/>
    <col min="5147" max="5148" width="3.44140625" style="632" bestFit="1" customWidth="1"/>
    <col min="5149" max="5149" width="3.77734375" style="632" customWidth="1"/>
    <col min="5150" max="5150" width="0.44140625" style="632" customWidth="1"/>
    <col min="5151" max="5154" width="1.109375" style="632" customWidth="1"/>
    <col min="5155" max="5155" width="1.33203125" style="632" customWidth="1"/>
    <col min="5156" max="5156" width="1.21875" style="632" customWidth="1"/>
    <col min="5157" max="5157" width="1" style="632" customWidth="1"/>
    <col min="5158" max="5158" width="1.109375" style="632" customWidth="1"/>
    <col min="5159" max="5376" width="9" style="632"/>
    <col min="5377" max="5377" width="7.77734375" style="632" customWidth="1"/>
    <col min="5378" max="5378" width="3.44140625" style="632" customWidth="1"/>
    <col min="5379" max="5380" width="4.21875" style="632" bestFit="1" customWidth="1"/>
    <col min="5381" max="5381" width="1.6640625" style="632" customWidth="1"/>
    <col min="5382" max="5383" width="4.21875" style="632" bestFit="1" customWidth="1"/>
    <col min="5384" max="5384" width="1.6640625" style="632" customWidth="1"/>
    <col min="5385" max="5386" width="4.21875" style="632" bestFit="1" customWidth="1"/>
    <col min="5387" max="5387" width="1.6640625" style="632" customWidth="1"/>
    <col min="5388" max="5389" width="3.44140625" style="632" bestFit="1" customWidth="1"/>
    <col min="5390" max="5390" width="1.6640625" style="632" customWidth="1"/>
    <col min="5391" max="5392" width="3.44140625" style="632" bestFit="1" customWidth="1"/>
    <col min="5393" max="5393" width="1.6640625" style="632" customWidth="1"/>
    <col min="5394" max="5395" width="3.44140625" style="632" bestFit="1" customWidth="1"/>
    <col min="5396" max="5396" width="1.6640625" style="632" customWidth="1"/>
    <col min="5397" max="5398" width="3.44140625" style="632" bestFit="1" customWidth="1"/>
    <col min="5399" max="5399" width="1.6640625" style="632" customWidth="1"/>
    <col min="5400" max="5401" width="3.44140625" style="632" bestFit="1" customWidth="1"/>
    <col min="5402" max="5402" width="1.6640625" style="632" customWidth="1"/>
    <col min="5403" max="5404" width="3.44140625" style="632" bestFit="1" customWidth="1"/>
    <col min="5405" max="5405" width="3.77734375" style="632" customWidth="1"/>
    <col min="5406" max="5406" width="0.44140625" style="632" customWidth="1"/>
    <col min="5407" max="5410" width="1.109375" style="632" customWidth="1"/>
    <col min="5411" max="5411" width="1.33203125" style="632" customWidth="1"/>
    <col min="5412" max="5412" width="1.21875" style="632" customWidth="1"/>
    <col min="5413" max="5413" width="1" style="632" customWidth="1"/>
    <col min="5414" max="5414" width="1.109375" style="632" customWidth="1"/>
    <col min="5415" max="5632" width="9" style="632"/>
    <col min="5633" max="5633" width="7.77734375" style="632" customWidth="1"/>
    <col min="5634" max="5634" width="3.44140625" style="632" customWidth="1"/>
    <col min="5635" max="5636" width="4.21875" style="632" bestFit="1" customWidth="1"/>
    <col min="5637" max="5637" width="1.6640625" style="632" customWidth="1"/>
    <col min="5638" max="5639" width="4.21875" style="632" bestFit="1" customWidth="1"/>
    <col min="5640" max="5640" width="1.6640625" style="632" customWidth="1"/>
    <col min="5641" max="5642" width="4.21875" style="632" bestFit="1" customWidth="1"/>
    <col min="5643" max="5643" width="1.6640625" style="632" customWidth="1"/>
    <col min="5644" max="5645" width="3.44140625" style="632" bestFit="1" customWidth="1"/>
    <col min="5646" max="5646" width="1.6640625" style="632" customWidth="1"/>
    <col min="5647" max="5648" width="3.44140625" style="632" bestFit="1" customWidth="1"/>
    <col min="5649" max="5649" width="1.6640625" style="632" customWidth="1"/>
    <col min="5650" max="5651" width="3.44140625" style="632" bestFit="1" customWidth="1"/>
    <col min="5652" max="5652" width="1.6640625" style="632" customWidth="1"/>
    <col min="5653" max="5654" width="3.44140625" style="632" bestFit="1" customWidth="1"/>
    <col min="5655" max="5655" width="1.6640625" style="632" customWidth="1"/>
    <col min="5656" max="5657" width="3.44140625" style="632" bestFit="1" customWidth="1"/>
    <col min="5658" max="5658" width="1.6640625" style="632" customWidth="1"/>
    <col min="5659" max="5660" width="3.44140625" style="632" bestFit="1" customWidth="1"/>
    <col min="5661" max="5661" width="3.77734375" style="632" customWidth="1"/>
    <col min="5662" max="5662" width="0.44140625" style="632" customWidth="1"/>
    <col min="5663" max="5666" width="1.109375" style="632" customWidth="1"/>
    <col min="5667" max="5667" width="1.33203125" style="632" customWidth="1"/>
    <col min="5668" max="5668" width="1.21875" style="632" customWidth="1"/>
    <col min="5669" max="5669" width="1" style="632" customWidth="1"/>
    <col min="5670" max="5670" width="1.109375" style="632" customWidth="1"/>
    <col min="5671" max="5888" width="9" style="632"/>
    <col min="5889" max="5889" width="7.77734375" style="632" customWidth="1"/>
    <col min="5890" max="5890" width="3.44140625" style="632" customWidth="1"/>
    <col min="5891" max="5892" width="4.21875" style="632" bestFit="1" customWidth="1"/>
    <col min="5893" max="5893" width="1.6640625" style="632" customWidth="1"/>
    <col min="5894" max="5895" width="4.21875" style="632" bestFit="1" customWidth="1"/>
    <col min="5896" max="5896" width="1.6640625" style="632" customWidth="1"/>
    <col min="5897" max="5898" width="4.21875" style="632" bestFit="1" customWidth="1"/>
    <col min="5899" max="5899" width="1.6640625" style="632" customWidth="1"/>
    <col min="5900" max="5901" width="3.44140625" style="632" bestFit="1" customWidth="1"/>
    <col min="5902" max="5902" width="1.6640625" style="632" customWidth="1"/>
    <col min="5903" max="5904" width="3.44140625" style="632" bestFit="1" customWidth="1"/>
    <col min="5905" max="5905" width="1.6640625" style="632" customWidth="1"/>
    <col min="5906" max="5907" width="3.44140625" style="632" bestFit="1" customWidth="1"/>
    <col min="5908" max="5908" width="1.6640625" style="632" customWidth="1"/>
    <col min="5909" max="5910" width="3.44140625" style="632" bestFit="1" customWidth="1"/>
    <col min="5911" max="5911" width="1.6640625" style="632" customWidth="1"/>
    <col min="5912" max="5913" width="3.44140625" style="632" bestFit="1" customWidth="1"/>
    <col min="5914" max="5914" width="1.6640625" style="632" customWidth="1"/>
    <col min="5915" max="5916" width="3.44140625" style="632" bestFit="1" customWidth="1"/>
    <col min="5917" max="5917" width="3.77734375" style="632" customWidth="1"/>
    <col min="5918" max="5918" width="0.44140625" style="632" customWidth="1"/>
    <col min="5919" max="5922" width="1.109375" style="632" customWidth="1"/>
    <col min="5923" max="5923" width="1.33203125" style="632" customWidth="1"/>
    <col min="5924" max="5924" width="1.21875" style="632" customWidth="1"/>
    <col min="5925" max="5925" width="1" style="632" customWidth="1"/>
    <col min="5926" max="5926" width="1.109375" style="632" customWidth="1"/>
    <col min="5927" max="6144" width="9" style="632"/>
    <col min="6145" max="6145" width="7.77734375" style="632" customWidth="1"/>
    <col min="6146" max="6146" width="3.44140625" style="632" customWidth="1"/>
    <col min="6147" max="6148" width="4.21875" style="632" bestFit="1" customWidth="1"/>
    <col min="6149" max="6149" width="1.6640625" style="632" customWidth="1"/>
    <col min="6150" max="6151" width="4.21875" style="632" bestFit="1" customWidth="1"/>
    <col min="6152" max="6152" width="1.6640625" style="632" customWidth="1"/>
    <col min="6153" max="6154" width="4.21875" style="632" bestFit="1" customWidth="1"/>
    <col min="6155" max="6155" width="1.6640625" style="632" customWidth="1"/>
    <col min="6156" max="6157" width="3.44140625" style="632" bestFit="1" customWidth="1"/>
    <col min="6158" max="6158" width="1.6640625" style="632" customWidth="1"/>
    <col min="6159" max="6160" width="3.44140625" style="632" bestFit="1" customWidth="1"/>
    <col min="6161" max="6161" width="1.6640625" style="632" customWidth="1"/>
    <col min="6162" max="6163" width="3.44140625" style="632" bestFit="1" customWidth="1"/>
    <col min="6164" max="6164" width="1.6640625" style="632" customWidth="1"/>
    <col min="6165" max="6166" width="3.44140625" style="632" bestFit="1" customWidth="1"/>
    <col min="6167" max="6167" width="1.6640625" style="632" customWidth="1"/>
    <col min="6168" max="6169" width="3.44140625" style="632" bestFit="1" customWidth="1"/>
    <col min="6170" max="6170" width="1.6640625" style="632" customWidth="1"/>
    <col min="6171" max="6172" width="3.44140625" style="632" bestFit="1" customWidth="1"/>
    <col min="6173" max="6173" width="3.77734375" style="632" customWidth="1"/>
    <col min="6174" max="6174" width="0.44140625" style="632" customWidth="1"/>
    <col min="6175" max="6178" width="1.109375" style="632" customWidth="1"/>
    <col min="6179" max="6179" width="1.33203125" style="632" customWidth="1"/>
    <col min="6180" max="6180" width="1.21875" style="632" customWidth="1"/>
    <col min="6181" max="6181" width="1" style="632" customWidth="1"/>
    <col min="6182" max="6182" width="1.109375" style="632" customWidth="1"/>
    <col min="6183" max="6400" width="9" style="632"/>
    <col min="6401" max="6401" width="7.77734375" style="632" customWidth="1"/>
    <col min="6402" max="6402" width="3.44140625" style="632" customWidth="1"/>
    <col min="6403" max="6404" width="4.21875" style="632" bestFit="1" customWidth="1"/>
    <col min="6405" max="6405" width="1.6640625" style="632" customWidth="1"/>
    <col min="6406" max="6407" width="4.21875" style="632" bestFit="1" customWidth="1"/>
    <col min="6408" max="6408" width="1.6640625" style="632" customWidth="1"/>
    <col min="6409" max="6410" width="4.21875" style="632" bestFit="1" customWidth="1"/>
    <col min="6411" max="6411" width="1.6640625" style="632" customWidth="1"/>
    <col min="6412" max="6413" width="3.44140625" style="632" bestFit="1" customWidth="1"/>
    <col min="6414" max="6414" width="1.6640625" style="632" customWidth="1"/>
    <col min="6415" max="6416" width="3.44140625" style="632" bestFit="1" customWidth="1"/>
    <col min="6417" max="6417" width="1.6640625" style="632" customWidth="1"/>
    <col min="6418" max="6419" width="3.44140625" style="632" bestFit="1" customWidth="1"/>
    <col min="6420" max="6420" width="1.6640625" style="632" customWidth="1"/>
    <col min="6421" max="6422" width="3.44140625" style="632" bestFit="1" customWidth="1"/>
    <col min="6423" max="6423" width="1.6640625" style="632" customWidth="1"/>
    <col min="6424" max="6425" width="3.44140625" style="632" bestFit="1" customWidth="1"/>
    <col min="6426" max="6426" width="1.6640625" style="632" customWidth="1"/>
    <col min="6427" max="6428" width="3.44140625" style="632" bestFit="1" customWidth="1"/>
    <col min="6429" max="6429" width="3.77734375" style="632" customWidth="1"/>
    <col min="6430" max="6430" width="0.44140625" style="632" customWidth="1"/>
    <col min="6431" max="6434" width="1.109375" style="632" customWidth="1"/>
    <col min="6435" max="6435" width="1.33203125" style="632" customWidth="1"/>
    <col min="6436" max="6436" width="1.21875" style="632" customWidth="1"/>
    <col min="6437" max="6437" width="1" style="632" customWidth="1"/>
    <col min="6438" max="6438" width="1.109375" style="632" customWidth="1"/>
    <col min="6439" max="6656" width="9" style="632"/>
    <col min="6657" max="6657" width="7.77734375" style="632" customWidth="1"/>
    <col min="6658" max="6658" width="3.44140625" style="632" customWidth="1"/>
    <col min="6659" max="6660" width="4.21875" style="632" bestFit="1" customWidth="1"/>
    <col min="6661" max="6661" width="1.6640625" style="632" customWidth="1"/>
    <col min="6662" max="6663" width="4.21875" style="632" bestFit="1" customWidth="1"/>
    <col min="6664" max="6664" width="1.6640625" style="632" customWidth="1"/>
    <col min="6665" max="6666" width="4.21875" style="632" bestFit="1" customWidth="1"/>
    <col min="6667" max="6667" width="1.6640625" style="632" customWidth="1"/>
    <col min="6668" max="6669" width="3.44140625" style="632" bestFit="1" customWidth="1"/>
    <col min="6670" max="6670" width="1.6640625" style="632" customWidth="1"/>
    <col min="6671" max="6672" width="3.44140625" style="632" bestFit="1" customWidth="1"/>
    <col min="6673" max="6673" width="1.6640625" style="632" customWidth="1"/>
    <col min="6674" max="6675" width="3.44140625" style="632" bestFit="1" customWidth="1"/>
    <col min="6676" max="6676" width="1.6640625" style="632" customWidth="1"/>
    <col min="6677" max="6678" width="3.44140625" style="632" bestFit="1" customWidth="1"/>
    <col min="6679" max="6679" width="1.6640625" style="632" customWidth="1"/>
    <col min="6680" max="6681" width="3.44140625" style="632" bestFit="1" customWidth="1"/>
    <col min="6682" max="6682" width="1.6640625" style="632" customWidth="1"/>
    <col min="6683" max="6684" width="3.44140625" style="632" bestFit="1" customWidth="1"/>
    <col min="6685" max="6685" width="3.77734375" style="632" customWidth="1"/>
    <col min="6686" max="6686" width="0.44140625" style="632" customWidth="1"/>
    <col min="6687" max="6690" width="1.109375" style="632" customWidth="1"/>
    <col min="6691" max="6691" width="1.33203125" style="632" customWidth="1"/>
    <col min="6692" max="6692" width="1.21875" style="632" customWidth="1"/>
    <col min="6693" max="6693" width="1" style="632" customWidth="1"/>
    <col min="6694" max="6694" width="1.109375" style="632" customWidth="1"/>
    <col min="6695" max="6912" width="9" style="632"/>
    <col min="6913" max="6913" width="7.77734375" style="632" customWidth="1"/>
    <col min="6914" max="6914" width="3.44140625" style="632" customWidth="1"/>
    <col min="6915" max="6916" width="4.21875" style="632" bestFit="1" customWidth="1"/>
    <col min="6917" max="6917" width="1.6640625" style="632" customWidth="1"/>
    <col min="6918" max="6919" width="4.21875" style="632" bestFit="1" customWidth="1"/>
    <col min="6920" max="6920" width="1.6640625" style="632" customWidth="1"/>
    <col min="6921" max="6922" width="4.21875" style="632" bestFit="1" customWidth="1"/>
    <col min="6923" max="6923" width="1.6640625" style="632" customWidth="1"/>
    <col min="6924" max="6925" width="3.44140625" style="632" bestFit="1" customWidth="1"/>
    <col min="6926" max="6926" width="1.6640625" style="632" customWidth="1"/>
    <col min="6927" max="6928" width="3.44140625" style="632" bestFit="1" customWidth="1"/>
    <col min="6929" max="6929" width="1.6640625" style="632" customWidth="1"/>
    <col min="6930" max="6931" width="3.44140625" style="632" bestFit="1" customWidth="1"/>
    <col min="6932" max="6932" width="1.6640625" style="632" customWidth="1"/>
    <col min="6933" max="6934" width="3.44140625" style="632" bestFit="1" customWidth="1"/>
    <col min="6935" max="6935" width="1.6640625" style="632" customWidth="1"/>
    <col min="6936" max="6937" width="3.44140625" style="632" bestFit="1" customWidth="1"/>
    <col min="6938" max="6938" width="1.6640625" style="632" customWidth="1"/>
    <col min="6939" max="6940" width="3.44140625" style="632" bestFit="1" customWidth="1"/>
    <col min="6941" max="6941" width="3.77734375" style="632" customWidth="1"/>
    <col min="6942" max="6942" width="0.44140625" style="632" customWidth="1"/>
    <col min="6943" max="6946" width="1.109375" style="632" customWidth="1"/>
    <col min="6947" max="6947" width="1.33203125" style="632" customWidth="1"/>
    <col min="6948" max="6948" width="1.21875" style="632" customWidth="1"/>
    <col min="6949" max="6949" width="1" style="632" customWidth="1"/>
    <col min="6950" max="6950" width="1.109375" style="632" customWidth="1"/>
    <col min="6951" max="7168" width="9" style="632"/>
    <col min="7169" max="7169" width="7.77734375" style="632" customWidth="1"/>
    <col min="7170" max="7170" width="3.44140625" style="632" customWidth="1"/>
    <col min="7171" max="7172" width="4.21875" style="632" bestFit="1" customWidth="1"/>
    <col min="7173" max="7173" width="1.6640625" style="632" customWidth="1"/>
    <col min="7174" max="7175" width="4.21875" style="632" bestFit="1" customWidth="1"/>
    <col min="7176" max="7176" width="1.6640625" style="632" customWidth="1"/>
    <col min="7177" max="7178" width="4.21875" style="632" bestFit="1" customWidth="1"/>
    <col min="7179" max="7179" width="1.6640625" style="632" customWidth="1"/>
    <col min="7180" max="7181" width="3.44140625" style="632" bestFit="1" customWidth="1"/>
    <col min="7182" max="7182" width="1.6640625" style="632" customWidth="1"/>
    <col min="7183" max="7184" width="3.44140625" style="632" bestFit="1" customWidth="1"/>
    <col min="7185" max="7185" width="1.6640625" style="632" customWidth="1"/>
    <col min="7186" max="7187" width="3.44140625" style="632" bestFit="1" customWidth="1"/>
    <col min="7188" max="7188" width="1.6640625" style="632" customWidth="1"/>
    <col min="7189" max="7190" width="3.44140625" style="632" bestFit="1" customWidth="1"/>
    <col min="7191" max="7191" width="1.6640625" style="632" customWidth="1"/>
    <col min="7192" max="7193" width="3.44140625" style="632" bestFit="1" customWidth="1"/>
    <col min="7194" max="7194" width="1.6640625" style="632" customWidth="1"/>
    <col min="7195" max="7196" width="3.44140625" style="632" bestFit="1" customWidth="1"/>
    <col min="7197" max="7197" width="3.77734375" style="632" customWidth="1"/>
    <col min="7198" max="7198" width="0.44140625" style="632" customWidth="1"/>
    <col min="7199" max="7202" width="1.109375" style="632" customWidth="1"/>
    <col min="7203" max="7203" width="1.33203125" style="632" customWidth="1"/>
    <col min="7204" max="7204" width="1.21875" style="632" customWidth="1"/>
    <col min="7205" max="7205" width="1" style="632" customWidth="1"/>
    <col min="7206" max="7206" width="1.109375" style="632" customWidth="1"/>
    <col min="7207" max="7424" width="9" style="632"/>
    <col min="7425" max="7425" width="7.77734375" style="632" customWidth="1"/>
    <col min="7426" max="7426" width="3.44140625" style="632" customWidth="1"/>
    <col min="7427" max="7428" width="4.21875" style="632" bestFit="1" customWidth="1"/>
    <col min="7429" max="7429" width="1.6640625" style="632" customWidth="1"/>
    <col min="7430" max="7431" width="4.21875" style="632" bestFit="1" customWidth="1"/>
    <col min="7432" max="7432" width="1.6640625" style="632" customWidth="1"/>
    <col min="7433" max="7434" width="4.21875" style="632" bestFit="1" customWidth="1"/>
    <col min="7435" max="7435" width="1.6640625" style="632" customWidth="1"/>
    <col min="7436" max="7437" width="3.44140625" style="632" bestFit="1" customWidth="1"/>
    <col min="7438" max="7438" width="1.6640625" style="632" customWidth="1"/>
    <col min="7439" max="7440" width="3.44140625" style="632" bestFit="1" customWidth="1"/>
    <col min="7441" max="7441" width="1.6640625" style="632" customWidth="1"/>
    <col min="7442" max="7443" width="3.44140625" style="632" bestFit="1" customWidth="1"/>
    <col min="7444" max="7444" width="1.6640625" style="632" customWidth="1"/>
    <col min="7445" max="7446" width="3.44140625" style="632" bestFit="1" customWidth="1"/>
    <col min="7447" max="7447" width="1.6640625" style="632" customWidth="1"/>
    <col min="7448" max="7449" width="3.44140625" style="632" bestFit="1" customWidth="1"/>
    <col min="7450" max="7450" width="1.6640625" style="632" customWidth="1"/>
    <col min="7451" max="7452" width="3.44140625" style="632" bestFit="1" customWidth="1"/>
    <col min="7453" max="7453" width="3.77734375" style="632" customWidth="1"/>
    <col min="7454" max="7454" width="0.44140625" style="632" customWidth="1"/>
    <col min="7455" max="7458" width="1.109375" style="632" customWidth="1"/>
    <col min="7459" max="7459" width="1.33203125" style="632" customWidth="1"/>
    <col min="7460" max="7460" width="1.21875" style="632" customWidth="1"/>
    <col min="7461" max="7461" width="1" style="632" customWidth="1"/>
    <col min="7462" max="7462" width="1.109375" style="632" customWidth="1"/>
    <col min="7463" max="7680" width="9" style="632"/>
    <col min="7681" max="7681" width="7.77734375" style="632" customWidth="1"/>
    <col min="7682" max="7682" width="3.44140625" style="632" customWidth="1"/>
    <col min="7683" max="7684" width="4.21875" style="632" bestFit="1" customWidth="1"/>
    <col min="7685" max="7685" width="1.6640625" style="632" customWidth="1"/>
    <col min="7686" max="7687" width="4.21875" style="632" bestFit="1" customWidth="1"/>
    <col min="7688" max="7688" width="1.6640625" style="632" customWidth="1"/>
    <col min="7689" max="7690" width="4.21875" style="632" bestFit="1" customWidth="1"/>
    <col min="7691" max="7691" width="1.6640625" style="632" customWidth="1"/>
    <col min="7692" max="7693" width="3.44140625" style="632" bestFit="1" customWidth="1"/>
    <col min="7694" max="7694" width="1.6640625" style="632" customWidth="1"/>
    <col min="7695" max="7696" width="3.44140625" style="632" bestFit="1" customWidth="1"/>
    <col min="7697" max="7697" width="1.6640625" style="632" customWidth="1"/>
    <col min="7698" max="7699" width="3.44140625" style="632" bestFit="1" customWidth="1"/>
    <col min="7700" max="7700" width="1.6640625" style="632" customWidth="1"/>
    <col min="7701" max="7702" width="3.44140625" style="632" bestFit="1" customWidth="1"/>
    <col min="7703" max="7703" width="1.6640625" style="632" customWidth="1"/>
    <col min="7704" max="7705" width="3.44140625" style="632" bestFit="1" customWidth="1"/>
    <col min="7706" max="7706" width="1.6640625" style="632" customWidth="1"/>
    <col min="7707" max="7708" width="3.44140625" style="632" bestFit="1" customWidth="1"/>
    <col min="7709" max="7709" width="3.77734375" style="632" customWidth="1"/>
    <col min="7710" max="7710" width="0.44140625" style="632" customWidth="1"/>
    <col min="7711" max="7714" width="1.109375" style="632" customWidth="1"/>
    <col min="7715" max="7715" width="1.33203125" style="632" customWidth="1"/>
    <col min="7716" max="7716" width="1.21875" style="632" customWidth="1"/>
    <col min="7717" max="7717" width="1" style="632" customWidth="1"/>
    <col min="7718" max="7718" width="1.109375" style="632" customWidth="1"/>
    <col min="7719" max="7936" width="9" style="632"/>
    <col min="7937" max="7937" width="7.77734375" style="632" customWidth="1"/>
    <col min="7938" max="7938" width="3.44140625" style="632" customWidth="1"/>
    <col min="7939" max="7940" width="4.21875" style="632" bestFit="1" customWidth="1"/>
    <col min="7941" max="7941" width="1.6640625" style="632" customWidth="1"/>
    <col min="7942" max="7943" width="4.21875" style="632" bestFit="1" customWidth="1"/>
    <col min="7944" max="7944" width="1.6640625" style="632" customWidth="1"/>
    <col min="7945" max="7946" width="4.21875" style="632" bestFit="1" customWidth="1"/>
    <col min="7947" max="7947" width="1.6640625" style="632" customWidth="1"/>
    <col min="7948" max="7949" width="3.44140625" style="632" bestFit="1" customWidth="1"/>
    <col min="7950" max="7950" width="1.6640625" style="632" customWidth="1"/>
    <col min="7951" max="7952" width="3.44140625" style="632" bestFit="1" customWidth="1"/>
    <col min="7953" max="7953" width="1.6640625" style="632" customWidth="1"/>
    <col min="7954" max="7955" width="3.44140625" style="632" bestFit="1" customWidth="1"/>
    <col min="7956" max="7956" width="1.6640625" style="632" customWidth="1"/>
    <col min="7957" max="7958" width="3.44140625" style="632" bestFit="1" customWidth="1"/>
    <col min="7959" max="7959" width="1.6640625" style="632" customWidth="1"/>
    <col min="7960" max="7961" width="3.44140625" style="632" bestFit="1" customWidth="1"/>
    <col min="7962" max="7962" width="1.6640625" style="632" customWidth="1"/>
    <col min="7963" max="7964" width="3.44140625" style="632" bestFit="1" customWidth="1"/>
    <col min="7965" max="7965" width="3.77734375" style="632" customWidth="1"/>
    <col min="7966" max="7966" width="0.44140625" style="632" customWidth="1"/>
    <col min="7967" max="7970" width="1.109375" style="632" customWidth="1"/>
    <col min="7971" max="7971" width="1.33203125" style="632" customWidth="1"/>
    <col min="7972" max="7972" width="1.21875" style="632" customWidth="1"/>
    <col min="7973" max="7973" width="1" style="632" customWidth="1"/>
    <col min="7974" max="7974" width="1.109375" style="632" customWidth="1"/>
    <col min="7975" max="8192" width="9" style="632"/>
    <col min="8193" max="8193" width="7.77734375" style="632" customWidth="1"/>
    <col min="8194" max="8194" width="3.44140625" style="632" customWidth="1"/>
    <col min="8195" max="8196" width="4.21875" style="632" bestFit="1" customWidth="1"/>
    <col min="8197" max="8197" width="1.6640625" style="632" customWidth="1"/>
    <col min="8198" max="8199" width="4.21875" style="632" bestFit="1" customWidth="1"/>
    <col min="8200" max="8200" width="1.6640625" style="632" customWidth="1"/>
    <col min="8201" max="8202" width="4.21875" style="632" bestFit="1" customWidth="1"/>
    <col min="8203" max="8203" width="1.6640625" style="632" customWidth="1"/>
    <col min="8204" max="8205" width="3.44140625" style="632" bestFit="1" customWidth="1"/>
    <col min="8206" max="8206" width="1.6640625" style="632" customWidth="1"/>
    <col min="8207" max="8208" width="3.44140625" style="632" bestFit="1" customWidth="1"/>
    <col min="8209" max="8209" width="1.6640625" style="632" customWidth="1"/>
    <col min="8210" max="8211" width="3.44140625" style="632" bestFit="1" customWidth="1"/>
    <col min="8212" max="8212" width="1.6640625" style="632" customWidth="1"/>
    <col min="8213" max="8214" width="3.44140625" style="632" bestFit="1" customWidth="1"/>
    <col min="8215" max="8215" width="1.6640625" style="632" customWidth="1"/>
    <col min="8216" max="8217" width="3.44140625" style="632" bestFit="1" customWidth="1"/>
    <col min="8218" max="8218" width="1.6640625" style="632" customWidth="1"/>
    <col min="8219" max="8220" width="3.44140625" style="632" bestFit="1" customWidth="1"/>
    <col min="8221" max="8221" width="3.77734375" style="632" customWidth="1"/>
    <col min="8222" max="8222" width="0.44140625" style="632" customWidth="1"/>
    <col min="8223" max="8226" width="1.109375" style="632" customWidth="1"/>
    <col min="8227" max="8227" width="1.33203125" style="632" customWidth="1"/>
    <col min="8228" max="8228" width="1.21875" style="632" customWidth="1"/>
    <col min="8229" max="8229" width="1" style="632" customWidth="1"/>
    <col min="8230" max="8230" width="1.109375" style="632" customWidth="1"/>
    <col min="8231" max="8448" width="9" style="632"/>
    <col min="8449" max="8449" width="7.77734375" style="632" customWidth="1"/>
    <col min="8450" max="8450" width="3.44140625" style="632" customWidth="1"/>
    <col min="8451" max="8452" width="4.21875" style="632" bestFit="1" customWidth="1"/>
    <col min="8453" max="8453" width="1.6640625" style="632" customWidth="1"/>
    <col min="8454" max="8455" width="4.21875" style="632" bestFit="1" customWidth="1"/>
    <col min="8456" max="8456" width="1.6640625" style="632" customWidth="1"/>
    <col min="8457" max="8458" width="4.21875" style="632" bestFit="1" customWidth="1"/>
    <col min="8459" max="8459" width="1.6640625" style="632" customWidth="1"/>
    <col min="8460" max="8461" width="3.44140625" style="632" bestFit="1" customWidth="1"/>
    <col min="8462" max="8462" width="1.6640625" style="632" customWidth="1"/>
    <col min="8463" max="8464" width="3.44140625" style="632" bestFit="1" customWidth="1"/>
    <col min="8465" max="8465" width="1.6640625" style="632" customWidth="1"/>
    <col min="8466" max="8467" width="3.44140625" style="632" bestFit="1" customWidth="1"/>
    <col min="8468" max="8468" width="1.6640625" style="632" customWidth="1"/>
    <col min="8469" max="8470" width="3.44140625" style="632" bestFit="1" customWidth="1"/>
    <col min="8471" max="8471" width="1.6640625" style="632" customWidth="1"/>
    <col min="8472" max="8473" width="3.44140625" style="632" bestFit="1" customWidth="1"/>
    <col min="8474" max="8474" width="1.6640625" style="632" customWidth="1"/>
    <col min="8475" max="8476" width="3.44140625" style="632" bestFit="1" customWidth="1"/>
    <col min="8477" max="8477" width="3.77734375" style="632" customWidth="1"/>
    <col min="8478" max="8478" width="0.44140625" style="632" customWidth="1"/>
    <col min="8479" max="8482" width="1.109375" style="632" customWidth="1"/>
    <col min="8483" max="8483" width="1.33203125" style="632" customWidth="1"/>
    <col min="8484" max="8484" width="1.21875" style="632" customWidth="1"/>
    <col min="8485" max="8485" width="1" style="632" customWidth="1"/>
    <col min="8486" max="8486" width="1.109375" style="632" customWidth="1"/>
    <col min="8487" max="8704" width="9" style="632"/>
    <col min="8705" max="8705" width="7.77734375" style="632" customWidth="1"/>
    <col min="8706" max="8706" width="3.44140625" style="632" customWidth="1"/>
    <col min="8707" max="8708" width="4.21875" style="632" bestFit="1" customWidth="1"/>
    <col min="8709" max="8709" width="1.6640625" style="632" customWidth="1"/>
    <col min="8710" max="8711" width="4.21875" style="632" bestFit="1" customWidth="1"/>
    <col min="8712" max="8712" width="1.6640625" style="632" customWidth="1"/>
    <col min="8713" max="8714" width="4.21875" style="632" bestFit="1" customWidth="1"/>
    <col min="8715" max="8715" width="1.6640625" style="632" customWidth="1"/>
    <col min="8716" max="8717" width="3.44140625" style="632" bestFit="1" customWidth="1"/>
    <col min="8718" max="8718" width="1.6640625" style="632" customWidth="1"/>
    <col min="8719" max="8720" width="3.44140625" style="632" bestFit="1" customWidth="1"/>
    <col min="8721" max="8721" width="1.6640625" style="632" customWidth="1"/>
    <col min="8722" max="8723" width="3.44140625" style="632" bestFit="1" customWidth="1"/>
    <col min="8724" max="8724" width="1.6640625" style="632" customWidth="1"/>
    <col min="8725" max="8726" width="3.44140625" style="632" bestFit="1" customWidth="1"/>
    <col min="8727" max="8727" width="1.6640625" style="632" customWidth="1"/>
    <col min="8728" max="8729" width="3.44140625" style="632" bestFit="1" customWidth="1"/>
    <col min="8730" max="8730" width="1.6640625" style="632" customWidth="1"/>
    <col min="8731" max="8732" width="3.44140625" style="632" bestFit="1" customWidth="1"/>
    <col min="8733" max="8733" width="3.77734375" style="632" customWidth="1"/>
    <col min="8734" max="8734" width="0.44140625" style="632" customWidth="1"/>
    <col min="8735" max="8738" width="1.109375" style="632" customWidth="1"/>
    <col min="8739" max="8739" width="1.33203125" style="632" customWidth="1"/>
    <col min="8740" max="8740" width="1.21875" style="632" customWidth="1"/>
    <col min="8741" max="8741" width="1" style="632" customWidth="1"/>
    <col min="8742" max="8742" width="1.109375" style="632" customWidth="1"/>
    <col min="8743" max="8960" width="9" style="632"/>
    <col min="8961" max="8961" width="7.77734375" style="632" customWidth="1"/>
    <col min="8962" max="8962" width="3.44140625" style="632" customWidth="1"/>
    <col min="8963" max="8964" width="4.21875" style="632" bestFit="1" customWidth="1"/>
    <col min="8965" max="8965" width="1.6640625" style="632" customWidth="1"/>
    <col min="8966" max="8967" width="4.21875" style="632" bestFit="1" customWidth="1"/>
    <col min="8968" max="8968" width="1.6640625" style="632" customWidth="1"/>
    <col min="8969" max="8970" width="4.21875" style="632" bestFit="1" customWidth="1"/>
    <col min="8971" max="8971" width="1.6640625" style="632" customWidth="1"/>
    <col min="8972" max="8973" width="3.44140625" style="632" bestFit="1" customWidth="1"/>
    <col min="8974" max="8974" width="1.6640625" style="632" customWidth="1"/>
    <col min="8975" max="8976" width="3.44140625" style="632" bestFit="1" customWidth="1"/>
    <col min="8977" max="8977" width="1.6640625" style="632" customWidth="1"/>
    <col min="8978" max="8979" width="3.44140625" style="632" bestFit="1" customWidth="1"/>
    <col min="8980" max="8980" width="1.6640625" style="632" customWidth="1"/>
    <col min="8981" max="8982" width="3.44140625" style="632" bestFit="1" customWidth="1"/>
    <col min="8983" max="8983" width="1.6640625" style="632" customWidth="1"/>
    <col min="8984" max="8985" width="3.44140625" style="632" bestFit="1" customWidth="1"/>
    <col min="8986" max="8986" width="1.6640625" style="632" customWidth="1"/>
    <col min="8987" max="8988" width="3.44140625" style="632" bestFit="1" customWidth="1"/>
    <col min="8989" max="8989" width="3.77734375" style="632" customWidth="1"/>
    <col min="8990" max="8990" width="0.44140625" style="632" customWidth="1"/>
    <col min="8991" max="8994" width="1.109375" style="632" customWidth="1"/>
    <col min="8995" max="8995" width="1.33203125" style="632" customWidth="1"/>
    <col min="8996" max="8996" width="1.21875" style="632" customWidth="1"/>
    <col min="8997" max="8997" width="1" style="632" customWidth="1"/>
    <col min="8998" max="8998" width="1.109375" style="632" customWidth="1"/>
    <col min="8999" max="9216" width="9" style="632"/>
    <col min="9217" max="9217" width="7.77734375" style="632" customWidth="1"/>
    <col min="9218" max="9218" width="3.44140625" style="632" customWidth="1"/>
    <col min="9219" max="9220" width="4.21875" style="632" bestFit="1" customWidth="1"/>
    <col min="9221" max="9221" width="1.6640625" style="632" customWidth="1"/>
    <col min="9222" max="9223" width="4.21875" style="632" bestFit="1" customWidth="1"/>
    <col min="9224" max="9224" width="1.6640625" style="632" customWidth="1"/>
    <col min="9225" max="9226" width="4.21875" style="632" bestFit="1" customWidth="1"/>
    <col min="9227" max="9227" width="1.6640625" style="632" customWidth="1"/>
    <col min="9228" max="9229" width="3.44140625" style="632" bestFit="1" customWidth="1"/>
    <col min="9230" max="9230" width="1.6640625" style="632" customWidth="1"/>
    <col min="9231" max="9232" width="3.44140625" style="632" bestFit="1" customWidth="1"/>
    <col min="9233" max="9233" width="1.6640625" style="632" customWidth="1"/>
    <col min="9234" max="9235" width="3.44140625" style="632" bestFit="1" customWidth="1"/>
    <col min="9236" max="9236" width="1.6640625" style="632" customWidth="1"/>
    <col min="9237" max="9238" width="3.44140625" style="632" bestFit="1" customWidth="1"/>
    <col min="9239" max="9239" width="1.6640625" style="632" customWidth="1"/>
    <col min="9240" max="9241" width="3.44140625" style="632" bestFit="1" customWidth="1"/>
    <col min="9242" max="9242" width="1.6640625" style="632" customWidth="1"/>
    <col min="9243" max="9244" width="3.44140625" style="632" bestFit="1" customWidth="1"/>
    <col min="9245" max="9245" width="3.77734375" style="632" customWidth="1"/>
    <col min="9246" max="9246" width="0.44140625" style="632" customWidth="1"/>
    <col min="9247" max="9250" width="1.109375" style="632" customWidth="1"/>
    <col min="9251" max="9251" width="1.33203125" style="632" customWidth="1"/>
    <col min="9252" max="9252" width="1.21875" style="632" customWidth="1"/>
    <col min="9253" max="9253" width="1" style="632" customWidth="1"/>
    <col min="9254" max="9254" width="1.109375" style="632" customWidth="1"/>
    <col min="9255" max="9472" width="9" style="632"/>
    <col min="9473" max="9473" width="7.77734375" style="632" customWidth="1"/>
    <col min="9474" max="9474" width="3.44140625" style="632" customWidth="1"/>
    <col min="9475" max="9476" width="4.21875" style="632" bestFit="1" customWidth="1"/>
    <col min="9477" max="9477" width="1.6640625" style="632" customWidth="1"/>
    <col min="9478" max="9479" width="4.21875" style="632" bestFit="1" customWidth="1"/>
    <col min="9480" max="9480" width="1.6640625" style="632" customWidth="1"/>
    <col min="9481" max="9482" width="4.21875" style="632" bestFit="1" customWidth="1"/>
    <col min="9483" max="9483" width="1.6640625" style="632" customWidth="1"/>
    <col min="9484" max="9485" width="3.44140625" style="632" bestFit="1" customWidth="1"/>
    <col min="9486" max="9486" width="1.6640625" style="632" customWidth="1"/>
    <col min="9487" max="9488" width="3.44140625" style="632" bestFit="1" customWidth="1"/>
    <col min="9489" max="9489" width="1.6640625" style="632" customWidth="1"/>
    <col min="9490" max="9491" width="3.44140625" style="632" bestFit="1" customWidth="1"/>
    <col min="9492" max="9492" width="1.6640625" style="632" customWidth="1"/>
    <col min="9493" max="9494" width="3.44140625" style="632" bestFit="1" customWidth="1"/>
    <col min="9495" max="9495" width="1.6640625" style="632" customWidth="1"/>
    <col min="9496" max="9497" width="3.44140625" style="632" bestFit="1" customWidth="1"/>
    <col min="9498" max="9498" width="1.6640625" style="632" customWidth="1"/>
    <col min="9499" max="9500" width="3.44140625" style="632" bestFit="1" customWidth="1"/>
    <col min="9501" max="9501" width="3.77734375" style="632" customWidth="1"/>
    <col min="9502" max="9502" width="0.44140625" style="632" customWidth="1"/>
    <col min="9503" max="9506" width="1.109375" style="632" customWidth="1"/>
    <col min="9507" max="9507" width="1.33203125" style="632" customWidth="1"/>
    <col min="9508" max="9508" width="1.21875" style="632" customWidth="1"/>
    <col min="9509" max="9509" width="1" style="632" customWidth="1"/>
    <col min="9510" max="9510" width="1.109375" style="632" customWidth="1"/>
    <col min="9511" max="9728" width="9" style="632"/>
    <col min="9729" max="9729" width="7.77734375" style="632" customWidth="1"/>
    <col min="9730" max="9730" width="3.44140625" style="632" customWidth="1"/>
    <col min="9731" max="9732" width="4.21875" style="632" bestFit="1" customWidth="1"/>
    <col min="9733" max="9733" width="1.6640625" style="632" customWidth="1"/>
    <col min="9734" max="9735" width="4.21875" style="632" bestFit="1" customWidth="1"/>
    <col min="9736" max="9736" width="1.6640625" style="632" customWidth="1"/>
    <col min="9737" max="9738" width="4.21875" style="632" bestFit="1" customWidth="1"/>
    <col min="9739" max="9739" width="1.6640625" style="632" customWidth="1"/>
    <col min="9740" max="9741" width="3.44140625" style="632" bestFit="1" customWidth="1"/>
    <col min="9742" max="9742" width="1.6640625" style="632" customWidth="1"/>
    <col min="9743" max="9744" width="3.44140625" style="632" bestFit="1" customWidth="1"/>
    <col min="9745" max="9745" width="1.6640625" style="632" customWidth="1"/>
    <col min="9746" max="9747" width="3.44140625" style="632" bestFit="1" customWidth="1"/>
    <col min="9748" max="9748" width="1.6640625" style="632" customWidth="1"/>
    <col min="9749" max="9750" width="3.44140625" style="632" bestFit="1" customWidth="1"/>
    <col min="9751" max="9751" width="1.6640625" style="632" customWidth="1"/>
    <col min="9752" max="9753" width="3.44140625" style="632" bestFit="1" customWidth="1"/>
    <col min="9754" max="9754" width="1.6640625" style="632" customWidth="1"/>
    <col min="9755" max="9756" width="3.44140625" style="632" bestFit="1" customWidth="1"/>
    <col min="9757" max="9757" width="3.77734375" style="632" customWidth="1"/>
    <col min="9758" max="9758" width="0.44140625" style="632" customWidth="1"/>
    <col min="9759" max="9762" width="1.109375" style="632" customWidth="1"/>
    <col min="9763" max="9763" width="1.33203125" style="632" customWidth="1"/>
    <col min="9764" max="9764" width="1.21875" style="632" customWidth="1"/>
    <col min="9765" max="9765" width="1" style="632" customWidth="1"/>
    <col min="9766" max="9766" width="1.109375" style="632" customWidth="1"/>
    <col min="9767" max="9984" width="9" style="632"/>
    <col min="9985" max="9985" width="7.77734375" style="632" customWidth="1"/>
    <col min="9986" max="9986" width="3.44140625" style="632" customWidth="1"/>
    <col min="9987" max="9988" width="4.21875" style="632" bestFit="1" customWidth="1"/>
    <col min="9989" max="9989" width="1.6640625" style="632" customWidth="1"/>
    <col min="9990" max="9991" width="4.21875" style="632" bestFit="1" customWidth="1"/>
    <col min="9992" max="9992" width="1.6640625" style="632" customWidth="1"/>
    <col min="9993" max="9994" width="4.21875" style="632" bestFit="1" customWidth="1"/>
    <col min="9995" max="9995" width="1.6640625" style="632" customWidth="1"/>
    <col min="9996" max="9997" width="3.44140625" style="632" bestFit="1" customWidth="1"/>
    <col min="9998" max="9998" width="1.6640625" style="632" customWidth="1"/>
    <col min="9999" max="10000" width="3.44140625" style="632" bestFit="1" customWidth="1"/>
    <col min="10001" max="10001" width="1.6640625" style="632" customWidth="1"/>
    <col min="10002" max="10003" width="3.44140625" style="632" bestFit="1" customWidth="1"/>
    <col min="10004" max="10004" width="1.6640625" style="632" customWidth="1"/>
    <col min="10005" max="10006" width="3.44140625" style="632" bestFit="1" customWidth="1"/>
    <col min="10007" max="10007" width="1.6640625" style="632" customWidth="1"/>
    <col min="10008" max="10009" width="3.44140625" style="632" bestFit="1" customWidth="1"/>
    <col min="10010" max="10010" width="1.6640625" style="632" customWidth="1"/>
    <col min="10011" max="10012" width="3.44140625" style="632" bestFit="1" customWidth="1"/>
    <col min="10013" max="10013" width="3.77734375" style="632" customWidth="1"/>
    <col min="10014" max="10014" width="0.44140625" style="632" customWidth="1"/>
    <col min="10015" max="10018" width="1.109375" style="632" customWidth="1"/>
    <col min="10019" max="10019" width="1.33203125" style="632" customWidth="1"/>
    <col min="10020" max="10020" width="1.21875" style="632" customWidth="1"/>
    <col min="10021" max="10021" width="1" style="632" customWidth="1"/>
    <col min="10022" max="10022" width="1.109375" style="632" customWidth="1"/>
    <col min="10023" max="10240" width="9" style="632"/>
    <col min="10241" max="10241" width="7.77734375" style="632" customWidth="1"/>
    <col min="10242" max="10242" width="3.44140625" style="632" customWidth="1"/>
    <col min="10243" max="10244" width="4.21875" style="632" bestFit="1" customWidth="1"/>
    <col min="10245" max="10245" width="1.6640625" style="632" customWidth="1"/>
    <col min="10246" max="10247" width="4.21875" style="632" bestFit="1" customWidth="1"/>
    <col min="10248" max="10248" width="1.6640625" style="632" customWidth="1"/>
    <col min="10249" max="10250" width="4.21875" style="632" bestFit="1" customWidth="1"/>
    <col min="10251" max="10251" width="1.6640625" style="632" customWidth="1"/>
    <col min="10252" max="10253" width="3.44140625" style="632" bestFit="1" customWidth="1"/>
    <col min="10254" max="10254" width="1.6640625" style="632" customWidth="1"/>
    <col min="10255" max="10256" width="3.44140625" style="632" bestFit="1" customWidth="1"/>
    <col min="10257" max="10257" width="1.6640625" style="632" customWidth="1"/>
    <col min="10258" max="10259" width="3.44140625" style="632" bestFit="1" customWidth="1"/>
    <col min="10260" max="10260" width="1.6640625" style="632" customWidth="1"/>
    <col min="10261" max="10262" width="3.44140625" style="632" bestFit="1" customWidth="1"/>
    <col min="10263" max="10263" width="1.6640625" style="632" customWidth="1"/>
    <col min="10264" max="10265" width="3.44140625" style="632" bestFit="1" customWidth="1"/>
    <col min="10266" max="10266" width="1.6640625" style="632" customWidth="1"/>
    <col min="10267" max="10268" width="3.44140625" style="632" bestFit="1" customWidth="1"/>
    <col min="10269" max="10269" width="3.77734375" style="632" customWidth="1"/>
    <col min="10270" max="10270" width="0.44140625" style="632" customWidth="1"/>
    <col min="10271" max="10274" width="1.109375" style="632" customWidth="1"/>
    <col min="10275" max="10275" width="1.33203125" style="632" customWidth="1"/>
    <col min="10276" max="10276" width="1.21875" style="632" customWidth="1"/>
    <col min="10277" max="10277" width="1" style="632" customWidth="1"/>
    <col min="10278" max="10278" width="1.109375" style="632" customWidth="1"/>
    <col min="10279" max="10496" width="9" style="632"/>
    <col min="10497" max="10497" width="7.77734375" style="632" customWidth="1"/>
    <col min="10498" max="10498" width="3.44140625" style="632" customWidth="1"/>
    <col min="10499" max="10500" width="4.21875" style="632" bestFit="1" customWidth="1"/>
    <col min="10501" max="10501" width="1.6640625" style="632" customWidth="1"/>
    <col min="10502" max="10503" width="4.21875" style="632" bestFit="1" customWidth="1"/>
    <col min="10504" max="10504" width="1.6640625" style="632" customWidth="1"/>
    <col min="10505" max="10506" width="4.21875" style="632" bestFit="1" customWidth="1"/>
    <col min="10507" max="10507" width="1.6640625" style="632" customWidth="1"/>
    <col min="10508" max="10509" width="3.44140625" style="632" bestFit="1" customWidth="1"/>
    <col min="10510" max="10510" width="1.6640625" style="632" customWidth="1"/>
    <col min="10511" max="10512" width="3.44140625" style="632" bestFit="1" customWidth="1"/>
    <col min="10513" max="10513" width="1.6640625" style="632" customWidth="1"/>
    <col min="10514" max="10515" width="3.44140625" style="632" bestFit="1" customWidth="1"/>
    <col min="10516" max="10516" width="1.6640625" style="632" customWidth="1"/>
    <col min="10517" max="10518" width="3.44140625" style="632" bestFit="1" customWidth="1"/>
    <col min="10519" max="10519" width="1.6640625" style="632" customWidth="1"/>
    <col min="10520" max="10521" width="3.44140625" style="632" bestFit="1" customWidth="1"/>
    <col min="10522" max="10522" width="1.6640625" style="632" customWidth="1"/>
    <col min="10523" max="10524" width="3.44140625" style="632" bestFit="1" customWidth="1"/>
    <col min="10525" max="10525" width="3.77734375" style="632" customWidth="1"/>
    <col min="10526" max="10526" width="0.44140625" style="632" customWidth="1"/>
    <col min="10527" max="10530" width="1.109375" style="632" customWidth="1"/>
    <col min="10531" max="10531" width="1.33203125" style="632" customWidth="1"/>
    <col min="10532" max="10532" width="1.21875" style="632" customWidth="1"/>
    <col min="10533" max="10533" width="1" style="632" customWidth="1"/>
    <col min="10534" max="10534" width="1.109375" style="632" customWidth="1"/>
    <col min="10535" max="10752" width="9" style="632"/>
    <col min="10753" max="10753" width="7.77734375" style="632" customWidth="1"/>
    <col min="10754" max="10754" width="3.44140625" style="632" customWidth="1"/>
    <col min="10755" max="10756" width="4.21875" style="632" bestFit="1" customWidth="1"/>
    <col min="10757" max="10757" width="1.6640625" style="632" customWidth="1"/>
    <col min="10758" max="10759" width="4.21875" style="632" bestFit="1" customWidth="1"/>
    <col min="10760" max="10760" width="1.6640625" style="632" customWidth="1"/>
    <col min="10761" max="10762" width="4.21875" style="632" bestFit="1" customWidth="1"/>
    <col min="10763" max="10763" width="1.6640625" style="632" customWidth="1"/>
    <col min="10764" max="10765" width="3.44140625" style="632" bestFit="1" customWidth="1"/>
    <col min="10766" max="10766" width="1.6640625" style="632" customWidth="1"/>
    <col min="10767" max="10768" width="3.44140625" style="632" bestFit="1" customWidth="1"/>
    <col min="10769" max="10769" width="1.6640625" style="632" customWidth="1"/>
    <col min="10770" max="10771" width="3.44140625" style="632" bestFit="1" customWidth="1"/>
    <col min="10772" max="10772" width="1.6640625" style="632" customWidth="1"/>
    <col min="10773" max="10774" width="3.44140625" style="632" bestFit="1" customWidth="1"/>
    <col min="10775" max="10775" width="1.6640625" style="632" customWidth="1"/>
    <col min="10776" max="10777" width="3.44140625" style="632" bestFit="1" customWidth="1"/>
    <col min="10778" max="10778" width="1.6640625" style="632" customWidth="1"/>
    <col min="10779" max="10780" width="3.44140625" style="632" bestFit="1" customWidth="1"/>
    <col min="10781" max="10781" width="3.77734375" style="632" customWidth="1"/>
    <col min="10782" max="10782" width="0.44140625" style="632" customWidth="1"/>
    <col min="10783" max="10786" width="1.109375" style="632" customWidth="1"/>
    <col min="10787" max="10787" width="1.33203125" style="632" customWidth="1"/>
    <col min="10788" max="10788" width="1.21875" style="632" customWidth="1"/>
    <col min="10789" max="10789" width="1" style="632" customWidth="1"/>
    <col min="10790" max="10790" width="1.109375" style="632" customWidth="1"/>
    <col min="10791" max="11008" width="9" style="632"/>
    <col min="11009" max="11009" width="7.77734375" style="632" customWidth="1"/>
    <col min="11010" max="11010" width="3.44140625" style="632" customWidth="1"/>
    <col min="11011" max="11012" width="4.21875" style="632" bestFit="1" customWidth="1"/>
    <col min="11013" max="11013" width="1.6640625" style="632" customWidth="1"/>
    <col min="11014" max="11015" width="4.21875" style="632" bestFit="1" customWidth="1"/>
    <col min="11016" max="11016" width="1.6640625" style="632" customWidth="1"/>
    <col min="11017" max="11018" width="4.21875" style="632" bestFit="1" customWidth="1"/>
    <col min="11019" max="11019" width="1.6640625" style="632" customWidth="1"/>
    <col min="11020" max="11021" width="3.44140625" style="632" bestFit="1" customWidth="1"/>
    <col min="11022" max="11022" width="1.6640625" style="632" customWidth="1"/>
    <col min="11023" max="11024" width="3.44140625" style="632" bestFit="1" customWidth="1"/>
    <col min="11025" max="11025" width="1.6640625" style="632" customWidth="1"/>
    <col min="11026" max="11027" width="3.44140625" style="632" bestFit="1" customWidth="1"/>
    <col min="11028" max="11028" width="1.6640625" style="632" customWidth="1"/>
    <col min="11029" max="11030" width="3.44140625" style="632" bestFit="1" customWidth="1"/>
    <col min="11031" max="11031" width="1.6640625" style="632" customWidth="1"/>
    <col min="11032" max="11033" width="3.44140625" style="632" bestFit="1" customWidth="1"/>
    <col min="11034" max="11034" width="1.6640625" style="632" customWidth="1"/>
    <col min="11035" max="11036" width="3.44140625" style="632" bestFit="1" customWidth="1"/>
    <col min="11037" max="11037" width="3.77734375" style="632" customWidth="1"/>
    <col min="11038" max="11038" width="0.44140625" style="632" customWidth="1"/>
    <col min="11039" max="11042" width="1.109375" style="632" customWidth="1"/>
    <col min="11043" max="11043" width="1.33203125" style="632" customWidth="1"/>
    <col min="11044" max="11044" width="1.21875" style="632" customWidth="1"/>
    <col min="11045" max="11045" width="1" style="632" customWidth="1"/>
    <col min="11046" max="11046" width="1.109375" style="632" customWidth="1"/>
    <col min="11047" max="11264" width="9" style="632"/>
    <col min="11265" max="11265" width="7.77734375" style="632" customWidth="1"/>
    <col min="11266" max="11266" width="3.44140625" style="632" customWidth="1"/>
    <col min="11267" max="11268" width="4.21875" style="632" bestFit="1" customWidth="1"/>
    <col min="11269" max="11269" width="1.6640625" style="632" customWidth="1"/>
    <col min="11270" max="11271" width="4.21875" style="632" bestFit="1" customWidth="1"/>
    <col min="11272" max="11272" width="1.6640625" style="632" customWidth="1"/>
    <col min="11273" max="11274" width="4.21875" style="632" bestFit="1" customWidth="1"/>
    <col min="11275" max="11275" width="1.6640625" style="632" customWidth="1"/>
    <col min="11276" max="11277" width="3.44140625" style="632" bestFit="1" customWidth="1"/>
    <col min="11278" max="11278" width="1.6640625" style="632" customWidth="1"/>
    <col min="11279" max="11280" width="3.44140625" style="632" bestFit="1" customWidth="1"/>
    <col min="11281" max="11281" width="1.6640625" style="632" customWidth="1"/>
    <col min="11282" max="11283" width="3.44140625" style="632" bestFit="1" customWidth="1"/>
    <col min="11284" max="11284" width="1.6640625" style="632" customWidth="1"/>
    <col min="11285" max="11286" width="3.44140625" style="632" bestFit="1" customWidth="1"/>
    <col min="11287" max="11287" width="1.6640625" style="632" customWidth="1"/>
    <col min="11288" max="11289" width="3.44140625" style="632" bestFit="1" customWidth="1"/>
    <col min="11290" max="11290" width="1.6640625" style="632" customWidth="1"/>
    <col min="11291" max="11292" width="3.44140625" style="632" bestFit="1" customWidth="1"/>
    <col min="11293" max="11293" width="3.77734375" style="632" customWidth="1"/>
    <col min="11294" max="11294" width="0.44140625" style="632" customWidth="1"/>
    <col min="11295" max="11298" width="1.109375" style="632" customWidth="1"/>
    <col min="11299" max="11299" width="1.33203125" style="632" customWidth="1"/>
    <col min="11300" max="11300" width="1.21875" style="632" customWidth="1"/>
    <col min="11301" max="11301" width="1" style="632" customWidth="1"/>
    <col min="11302" max="11302" width="1.109375" style="632" customWidth="1"/>
    <col min="11303" max="11520" width="9" style="632"/>
    <col min="11521" max="11521" width="7.77734375" style="632" customWidth="1"/>
    <col min="11522" max="11522" width="3.44140625" style="632" customWidth="1"/>
    <col min="11523" max="11524" width="4.21875" style="632" bestFit="1" customWidth="1"/>
    <col min="11525" max="11525" width="1.6640625" style="632" customWidth="1"/>
    <col min="11526" max="11527" width="4.21875" style="632" bestFit="1" customWidth="1"/>
    <col min="11528" max="11528" width="1.6640625" style="632" customWidth="1"/>
    <col min="11529" max="11530" width="4.21875" style="632" bestFit="1" customWidth="1"/>
    <col min="11531" max="11531" width="1.6640625" style="632" customWidth="1"/>
    <col min="11532" max="11533" width="3.44140625" style="632" bestFit="1" customWidth="1"/>
    <col min="11534" max="11534" width="1.6640625" style="632" customWidth="1"/>
    <col min="11535" max="11536" width="3.44140625" style="632" bestFit="1" customWidth="1"/>
    <col min="11537" max="11537" width="1.6640625" style="632" customWidth="1"/>
    <col min="11538" max="11539" width="3.44140625" style="632" bestFit="1" customWidth="1"/>
    <col min="11540" max="11540" width="1.6640625" style="632" customWidth="1"/>
    <col min="11541" max="11542" width="3.44140625" style="632" bestFit="1" customWidth="1"/>
    <col min="11543" max="11543" width="1.6640625" style="632" customWidth="1"/>
    <col min="11544" max="11545" width="3.44140625" style="632" bestFit="1" customWidth="1"/>
    <col min="11546" max="11546" width="1.6640625" style="632" customWidth="1"/>
    <col min="11547" max="11548" width="3.44140625" style="632" bestFit="1" customWidth="1"/>
    <col min="11549" max="11549" width="3.77734375" style="632" customWidth="1"/>
    <col min="11550" max="11550" width="0.44140625" style="632" customWidth="1"/>
    <col min="11551" max="11554" width="1.109375" style="632" customWidth="1"/>
    <col min="11555" max="11555" width="1.33203125" style="632" customWidth="1"/>
    <col min="11556" max="11556" width="1.21875" style="632" customWidth="1"/>
    <col min="11557" max="11557" width="1" style="632" customWidth="1"/>
    <col min="11558" max="11558" width="1.109375" style="632" customWidth="1"/>
    <col min="11559" max="11776" width="9" style="632"/>
    <col min="11777" max="11777" width="7.77734375" style="632" customWidth="1"/>
    <col min="11778" max="11778" width="3.44140625" style="632" customWidth="1"/>
    <col min="11779" max="11780" width="4.21875" style="632" bestFit="1" customWidth="1"/>
    <col min="11781" max="11781" width="1.6640625" style="632" customWidth="1"/>
    <col min="11782" max="11783" width="4.21875" style="632" bestFit="1" customWidth="1"/>
    <col min="11784" max="11784" width="1.6640625" style="632" customWidth="1"/>
    <col min="11785" max="11786" width="4.21875" style="632" bestFit="1" customWidth="1"/>
    <col min="11787" max="11787" width="1.6640625" style="632" customWidth="1"/>
    <col min="11788" max="11789" width="3.44140625" style="632" bestFit="1" customWidth="1"/>
    <col min="11790" max="11790" width="1.6640625" style="632" customWidth="1"/>
    <col min="11791" max="11792" width="3.44140625" style="632" bestFit="1" customWidth="1"/>
    <col min="11793" max="11793" width="1.6640625" style="632" customWidth="1"/>
    <col min="11794" max="11795" width="3.44140625" style="632" bestFit="1" customWidth="1"/>
    <col min="11796" max="11796" width="1.6640625" style="632" customWidth="1"/>
    <col min="11797" max="11798" width="3.44140625" style="632" bestFit="1" customWidth="1"/>
    <col min="11799" max="11799" width="1.6640625" style="632" customWidth="1"/>
    <col min="11800" max="11801" width="3.44140625" style="632" bestFit="1" customWidth="1"/>
    <col min="11802" max="11802" width="1.6640625" style="632" customWidth="1"/>
    <col min="11803" max="11804" width="3.44140625" style="632" bestFit="1" customWidth="1"/>
    <col min="11805" max="11805" width="3.77734375" style="632" customWidth="1"/>
    <col min="11806" max="11806" width="0.44140625" style="632" customWidth="1"/>
    <col min="11807" max="11810" width="1.109375" style="632" customWidth="1"/>
    <col min="11811" max="11811" width="1.33203125" style="632" customWidth="1"/>
    <col min="11812" max="11812" width="1.21875" style="632" customWidth="1"/>
    <col min="11813" max="11813" width="1" style="632" customWidth="1"/>
    <col min="11814" max="11814" width="1.109375" style="632" customWidth="1"/>
    <col min="11815" max="12032" width="9" style="632"/>
    <col min="12033" max="12033" width="7.77734375" style="632" customWidth="1"/>
    <col min="12034" max="12034" width="3.44140625" style="632" customWidth="1"/>
    <col min="12035" max="12036" width="4.21875" style="632" bestFit="1" customWidth="1"/>
    <col min="12037" max="12037" width="1.6640625" style="632" customWidth="1"/>
    <col min="12038" max="12039" width="4.21875" style="632" bestFit="1" customWidth="1"/>
    <col min="12040" max="12040" width="1.6640625" style="632" customWidth="1"/>
    <col min="12041" max="12042" width="4.21875" style="632" bestFit="1" customWidth="1"/>
    <col min="12043" max="12043" width="1.6640625" style="632" customWidth="1"/>
    <col min="12044" max="12045" width="3.44140625" style="632" bestFit="1" customWidth="1"/>
    <col min="12046" max="12046" width="1.6640625" style="632" customWidth="1"/>
    <col min="12047" max="12048" width="3.44140625" style="632" bestFit="1" customWidth="1"/>
    <col min="12049" max="12049" width="1.6640625" style="632" customWidth="1"/>
    <col min="12050" max="12051" width="3.44140625" style="632" bestFit="1" customWidth="1"/>
    <col min="12052" max="12052" width="1.6640625" style="632" customWidth="1"/>
    <col min="12053" max="12054" width="3.44140625" style="632" bestFit="1" customWidth="1"/>
    <col min="12055" max="12055" width="1.6640625" style="632" customWidth="1"/>
    <col min="12056" max="12057" width="3.44140625" style="632" bestFit="1" customWidth="1"/>
    <col min="12058" max="12058" width="1.6640625" style="632" customWidth="1"/>
    <col min="12059" max="12060" width="3.44140625" style="632" bestFit="1" customWidth="1"/>
    <col min="12061" max="12061" width="3.77734375" style="632" customWidth="1"/>
    <col min="12062" max="12062" width="0.44140625" style="632" customWidth="1"/>
    <col min="12063" max="12066" width="1.109375" style="632" customWidth="1"/>
    <col min="12067" max="12067" width="1.33203125" style="632" customWidth="1"/>
    <col min="12068" max="12068" width="1.21875" style="632" customWidth="1"/>
    <col min="12069" max="12069" width="1" style="632" customWidth="1"/>
    <col min="12070" max="12070" width="1.109375" style="632" customWidth="1"/>
    <col min="12071" max="12288" width="9" style="632"/>
    <col min="12289" max="12289" width="7.77734375" style="632" customWidth="1"/>
    <col min="12290" max="12290" width="3.44140625" style="632" customWidth="1"/>
    <col min="12291" max="12292" width="4.21875" style="632" bestFit="1" customWidth="1"/>
    <col min="12293" max="12293" width="1.6640625" style="632" customWidth="1"/>
    <col min="12294" max="12295" width="4.21875" style="632" bestFit="1" customWidth="1"/>
    <col min="12296" max="12296" width="1.6640625" style="632" customWidth="1"/>
    <col min="12297" max="12298" width="4.21875" style="632" bestFit="1" customWidth="1"/>
    <col min="12299" max="12299" width="1.6640625" style="632" customWidth="1"/>
    <col min="12300" max="12301" width="3.44140625" style="632" bestFit="1" customWidth="1"/>
    <col min="12302" max="12302" width="1.6640625" style="632" customWidth="1"/>
    <col min="12303" max="12304" width="3.44140625" style="632" bestFit="1" customWidth="1"/>
    <col min="12305" max="12305" width="1.6640625" style="632" customWidth="1"/>
    <col min="12306" max="12307" width="3.44140625" style="632" bestFit="1" customWidth="1"/>
    <col min="12308" max="12308" width="1.6640625" style="632" customWidth="1"/>
    <col min="12309" max="12310" width="3.44140625" style="632" bestFit="1" customWidth="1"/>
    <col min="12311" max="12311" width="1.6640625" style="632" customWidth="1"/>
    <col min="12312" max="12313" width="3.44140625" style="632" bestFit="1" customWidth="1"/>
    <col min="12314" max="12314" width="1.6640625" style="632" customWidth="1"/>
    <col min="12315" max="12316" width="3.44140625" style="632" bestFit="1" customWidth="1"/>
    <col min="12317" max="12317" width="3.77734375" style="632" customWidth="1"/>
    <col min="12318" max="12318" width="0.44140625" style="632" customWidth="1"/>
    <col min="12319" max="12322" width="1.109375" style="632" customWidth="1"/>
    <col min="12323" max="12323" width="1.33203125" style="632" customWidth="1"/>
    <col min="12324" max="12324" width="1.21875" style="632" customWidth="1"/>
    <col min="12325" max="12325" width="1" style="632" customWidth="1"/>
    <col min="12326" max="12326" width="1.109375" style="632" customWidth="1"/>
    <col min="12327" max="12544" width="9" style="632"/>
    <col min="12545" max="12545" width="7.77734375" style="632" customWidth="1"/>
    <col min="12546" max="12546" width="3.44140625" style="632" customWidth="1"/>
    <col min="12547" max="12548" width="4.21875" style="632" bestFit="1" customWidth="1"/>
    <col min="12549" max="12549" width="1.6640625" style="632" customWidth="1"/>
    <col min="12550" max="12551" width="4.21875" style="632" bestFit="1" customWidth="1"/>
    <col min="12552" max="12552" width="1.6640625" style="632" customWidth="1"/>
    <col min="12553" max="12554" width="4.21875" style="632" bestFit="1" customWidth="1"/>
    <col min="12555" max="12555" width="1.6640625" style="632" customWidth="1"/>
    <col min="12556" max="12557" width="3.44140625" style="632" bestFit="1" customWidth="1"/>
    <col min="12558" max="12558" width="1.6640625" style="632" customWidth="1"/>
    <col min="12559" max="12560" width="3.44140625" style="632" bestFit="1" customWidth="1"/>
    <col min="12561" max="12561" width="1.6640625" style="632" customWidth="1"/>
    <col min="12562" max="12563" width="3.44140625" style="632" bestFit="1" customWidth="1"/>
    <col min="12564" max="12564" width="1.6640625" style="632" customWidth="1"/>
    <col min="12565" max="12566" width="3.44140625" style="632" bestFit="1" customWidth="1"/>
    <col min="12567" max="12567" width="1.6640625" style="632" customWidth="1"/>
    <col min="12568" max="12569" width="3.44140625" style="632" bestFit="1" customWidth="1"/>
    <col min="12570" max="12570" width="1.6640625" style="632" customWidth="1"/>
    <col min="12571" max="12572" width="3.44140625" style="632" bestFit="1" customWidth="1"/>
    <col min="12573" max="12573" width="3.77734375" style="632" customWidth="1"/>
    <col min="12574" max="12574" width="0.44140625" style="632" customWidth="1"/>
    <col min="12575" max="12578" width="1.109375" style="632" customWidth="1"/>
    <col min="12579" max="12579" width="1.33203125" style="632" customWidth="1"/>
    <col min="12580" max="12580" width="1.21875" style="632" customWidth="1"/>
    <col min="12581" max="12581" width="1" style="632" customWidth="1"/>
    <col min="12582" max="12582" width="1.109375" style="632" customWidth="1"/>
    <col min="12583" max="12800" width="9" style="632"/>
    <col min="12801" max="12801" width="7.77734375" style="632" customWidth="1"/>
    <col min="12802" max="12802" width="3.44140625" style="632" customWidth="1"/>
    <col min="12803" max="12804" width="4.21875" style="632" bestFit="1" customWidth="1"/>
    <col min="12805" max="12805" width="1.6640625" style="632" customWidth="1"/>
    <col min="12806" max="12807" width="4.21875" style="632" bestFit="1" customWidth="1"/>
    <col min="12808" max="12808" width="1.6640625" style="632" customWidth="1"/>
    <col min="12809" max="12810" width="4.21875" style="632" bestFit="1" customWidth="1"/>
    <col min="12811" max="12811" width="1.6640625" style="632" customWidth="1"/>
    <col min="12812" max="12813" width="3.44140625" style="632" bestFit="1" customWidth="1"/>
    <col min="12814" max="12814" width="1.6640625" style="632" customWidth="1"/>
    <col min="12815" max="12816" width="3.44140625" style="632" bestFit="1" customWidth="1"/>
    <col min="12817" max="12817" width="1.6640625" style="632" customWidth="1"/>
    <col min="12818" max="12819" width="3.44140625" style="632" bestFit="1" customWidth="1"/>
    <col min="12820" max="12820" width="1.6640625" style="632" customWidth="1"/>
    <col min="12821" max="12822" width="3.44140625" style="632" bestFit="1" customWidth="1"/>
    <col min="12823" max="12823" width="1.6640625" style="632" customWidth="1"/>
    <col min="12824" max="12825" width="3.44140625" style="632" bestFit="1" customWidth="1"/>
    <col min="12826" max="12826" width="1.6640625" style="632" customWidth="1"/>
    <col min="12827" max="12828" width="3.44140625" style="632" bestFit="1" customWidth="1"/>
    <col min="12829" max="12829" width="3.77734375" style="632" customWidth="1"/>
    <col min="12830" max="12830" width="0.44140625" style="632" customWidth="1"/>
    <col min="12831" max="12834" width="1.109375" style="632" customWidth="1"/>
    <col min="12835" max="12835" width="1.33203125" style="632" customWidth="1"/>
    <col min="12836" max="12836" width="1.21875" style="632" customWidth="1"/>
    <col min="12837" max="12837" width="1" style="632" customWidth="1"/>
    <col min="12838" max="12838" width="1.109375" style="632" customWidth="1"/>
    <col min="12839" max="13056" width="9" style="632"/>
    <col min="13057" max="13057" width="7.77734375" style="632" customWidth="1"/>
    <col min="13058" max="13058" width="3.44140625" style="632" customWidth="1"/>
    <col min="13059" max="13060" width="4.21875" style="632" bestFit="1" customWidth="1"/>
    <col min="13061" max="13061" width="1.6640625" style="632" customWidth="1"/>
    <col min="13062" max="13063" width="4.21875" style="632" bestFit="1" customWidth="1"/>
    <col min="13064" max="13064" width="1.6640625" style="632" customWidth="1"/>
    <col min="13065" max="13066" width="4.21875" style="632" bestFit="1" customWidth="1"/>
    <col min="13067" max="13067" width="1.6640625" style="632" customWidth="1"/>
    <col min="13068" max="13069" width="3.44140625" style="632" bestFit="1" customWidth="1"/>
    <col min="13070" max="13070" width="1.6640625" style="632" customWidth="1"/>
    <col min="13071" max="13072" width="3.44140625" style="632" bestFit="1" customWidth="1"/>
    <col min="13073" max="13073" width="1.6640625" style="632" customWidth="1"/>
    <col min="13074" max="13075" width="3.44140625" style="632" bestFit="1" customWidth="1"/>
    <col min="13076" max="13076" width="1.6640625" style="632" customWidth="1"/>
    <col min="13077" max="13078" width="3.44140625" style="632" bestFit="1" customWidth="1"/>
    <col min="13079" max="13079" width="1.6640625" style="632" customWidth="1"/>
    <col min="13080" max="13081" width="3.44140625" style="632" bestFit="1" customWidth="1"/>
    <col min="13082" max="13082" width="1.6640625" style="632" customWidth="1"/>
    <col min="13083" max="13084" width="3.44140625" style="632" bestFit="1" customWidth="1"/>
    <col min="13085" max="13085" width="3.77734375" style="632" customWidth="1"/>
    <col min="13086" max="13086" width="0.44140625" style="632" customWidth="1"/>
    <col min="13087" max="13090" width="1.109375" style="632" customWidth="1"/>
    <col min="13091" max="13091" width="1.33203125" style="632" customWidth="1"/>
    <col min="13092" max="13092" width="1.21875" style="632" customWidth="1"/>
    <col min="13093" max="13093" width="1" style="632" customWidth="1"/>
    <col min="13094" max="13094" width="1.109375" style="632" customWidth="1"/>
    <col min="13095" max="13312" width="9" style="632"/>
    <col min="13313" max="13313" width="7.77734375" style="632" customWidth="1"/>
    <col min="13314" max="13314" width="3.44140625" style="632" customWidth="1"/>
    <col min="13315" max="13316" width="4.21875" style="632" bestFit="1" customWidth="1"/>
    <col min="13317" max="13317" width="1.6640625" style="632" customWidth="1"/>
    <col min="13318" max="13319" width="4.21875" style="632" bestFit="1" customWidth="1"/>
    <col min="13320" max="13320" width="1.6640625" style="632" customWidth="1"/>
    <col min="13321" max="13322" width="4.21875" style="632" bestFit="1" customWidth="1"/>
    <col min="13323" max="13323" width="1.6640625" style="632" customWidth="1"/>
    <col min="13324" max="13325" width="3.44140625" style="632" bestFit="1" customWidth="1"/>
    <col min="13326" max="13326" width="1.6640625" style="632" customWidth="1"/>
    <col min="13327" max="13328" width="3.44140625" style="632" bestFit="1" customWidth="1"/>
    <col min="13329" max="13329" width="1.6640625" style="632" customWidth="1"/>
    <col min="13330" max="13331" width="3.44140625" style="632" bestFit="1" customWidth="1"/>
    <col min="13332" max="13332" width="1.6640625" style="632" customWidth="1"/>
    <col min="13333" max="13334" width="3.44140625" style="632" bestFit="1" customWidth="1"/>
    <col min="13335" max="13335" width="1.6640625" style="632" customWidth="1"/>
    <col min="13336" max="13337" width="3.44140625" style="632" bestFit="1" customWidth="1"/>
    <col min="13338" max="13338" width="1.6640625" style="632" customWidth="1"/>
    <col min="13339" max="13340" width="3.44140625" style="632" bestFit="1" customWidth="1"/>
    <col min="13341" max="13341" width="3.77734375" style="632" customWidth="1"/>
    <col min="13342" max="13342" width="0.44140625" style="632" customWidth="1"/>
    <col min="13343" max="13346" width="1.109375" style="632" customWidth="1"/>
    <col min="13347" max="13347" width="1.33203125" style="632" customWidth="1"/>
    <col min="13348" max="13348" width="1.21875" style="632" customWidth="1"/>
    <col min="13349" max="13349" width="1" style="632" customWidth="1"/>
    <col min="13350" max="13350" width="1.109375" style="632" customWidth="1"/>
    <col min="13351" max="13568" width="9" style="632"/>
    <col min="13569" max="13569" width="7.77734375" style="632" customWidth="1"/>
    <col min="13570" max="13570" width="3.44140625" style="632" customWidth="1"/>
    <col min="13571" max="13572" width="4.21875" style="632" bestFit="1" customWidth="1"/>
    <col min="13573" max="13573" width="1.6640625" style="632" customWidth="1"/>
    <col min="13574" max="13575" width="4.21875" style="632" bestFit="1" customWidth="1"/>
    <col min="13576" max="13576" width="1.6640625" style="632" customWidth="1"/>
    <col min="13577" max="13578" width="4.21875" style="632" bestFit="1" customWidth="1"/>
    <col min="13579" max="13579" width="1.6640625" style="632" customWidth="1"/>
    <col min="13580" max="13581" width="3.44140625" style="632" bestFit="1" customWidth="1"/>
    <col min="13582" max="13582" width="1.6640625" style="632" customWidth="1"/>
    <col min="13583" max="13584" width="3.44140625" style="632" bestFit="1" customWidth="1"/>
    <col min="13585" max="13585" width="1.6640625" style="632" customWidth="1"/>
    <col min="13586" max="13587" width="3.44140625" style="632" bestFit="1" customWidth="1"/>
    <col min="13588" max="13588" width="1.6640625" style="632" customWidth="1"/>
    <col min="13589" max="13590" width="3.44140625" style="632" bestFit="1" customWidth="1"/>
    <col min="13591" max="13591" width="1.6640625" style="632" customWidth="1"/>
    <col min="13592" max="13593" width="3.44140625" style="632" bestFit="1" customWidth="1"/>
    <col min="13594" max="13594" width="1.6640625" style="632" customWidth="1"/>
    <col min="13595" max="13596" width="3.44140625" style="632" bestFit="1" customWidth="1"/>
    <col min="13597" max="13597" width="3.77734375" style="632" customWidth="1"/>
    <col min="13598" max="13598" width="0.44140625" style="632" customWidth="1"/>
    <col min="13599" max="13602" width="1.109375" style="632" customWidth="1"/>
    <col min="13603" max="13603" width="1.33203125" style="632" customWidth="1"/>
    <col min="13604" max="13604" width="1.21875" style="632" customWidth="1"/>
    <col min="13605" max="13605" width="1" style="632" customWidth="1"/>
    <col min="13606" max="13606" width="1.109375" style="632" customWidth="1"/>
    <col min="13607" max="13824" width="9" style="632"/>
    <col min="13825" max="13825" width="7.77734375" style="632" customWidth="1"/>
    <col min="13826" max="13826" width="3.44140625" style="632" customWidth="1"/>
    <col min="13827" max="13828" width="4.21875" style="632" bestFit="1" customWidth="1"/>
    <col min="13829" max="13829" width="1.6640625" style="632" customWidth="1"/>
    <col min="13830" max="13831" width="4.21875" style="632" bestFit="1" customWidth="1"/>
    <col min="13832" max="13832" width="1.6640625" style="632" customWidth="1"/>
    <col min="13833" max="13834" width="4.21875" style="632" bestFit="1" customWidth="1"/>
    <col min="13835" max="13835" width="1.6640625" style="632" customWidth="1"/>
    <col min="13836" max="13837" width="3.44140625" style="632" bestFit="1" customWidth="1"/>
    <col min="13838" max="13838" width="1.6640625" style="632" customWidth="1"/>
    <col min="13839" max="13840" width="3.44140625" style="632" bestFit="1" customWidth="1"/>
    <col min="13841" max="13841" width="1.6640625" style="632" customWidth="1"/>
    <col min="13842" max="13843" width="3.44140625" style="632" bestFit="1" customWidth="1"/>
    <col min="13844" max="13844" width="1.6640625" style="632" customWidth="1"/>
    <col min="13845" max="13846" width="3.44140625" style="632" bestFit="1" customWidth="1"/>
    <col min="13847" max="13847" width="1.6640625" style="632" customWidth="1"/>
    <col min="13848" max="13849" width="3.44140625" style="632" bestFit="1" customWidth="1"/>
    <col min="13850" max="13850" width="1.6640625" style="632" customWidth="1"/>
    <col min="13851" max="13852" width="3.44140625" style="632" bestFit="1" customWidth="1"/>
    <col min="13853" max="13853" width="3.77734375" style="632" customWidth="1"/>
    <col min="13854" max="13854" width="0.44140625" style="632" customWidth="1"/>
    <col min="13855" max="13858" width="1.109375" style="632" customWidth="1"/>
    <col min="13859" max="13859" width="1.33203125" style="632" customWidth="1"/>
    <col min="13860" max="13860" width="1.21875" style="632" customWidth="1"/>
    <col min="13861" max="13861" width="1" style="632" customWidth="1"/>
    <col min="13862" max="13862" width="1.109375" style="632" customWidth="1"/>
    <col min="13863" max="14080" width="9" style="632"/>
    <col min="14081" max="14081" width="7.77734375" style="632" customWidth="1"/>
    <col min="14082" max="14082" width="3.44140625" style="632" customWidth="1"/>
    <col min="14083" max="14084" width="4.21875" style="632" bestFit="1" customWidth="1"/>
    <col min="14085" max="14085" width="1.6640625" style="632" customWidth="1"/>
    <col min="14086" max="14087" width="4.21875" style="632" bestFit="1" customWidth="1"/>
    <col min="14088" max="14088" width="1.6640625" style="632" customWidth="1"/>
    <col min="14089" max="14090" width="4.21875" style="632" bestFit="1" customWidth="1"/>
    <col min="14091" max="14091" width="1.6640625" style="632" customWidth="1"/>
    <col min="14092" max="14093" width="3.44140625" style="632" bestFit="1" customWidth="1"/>
    <col min="14094" max="14094" width="1.6640625" style="632" customWidth="1"/>
    <col min="14095" max="14096" width="3.44140625" style="632" bestFit="1" customWidth="1"/>
    <col min="14097" max="14097" width="1.6640625" style="632" customWidth="1"/>
    <col min="14098" max="14099" width="3.44140625" style="632" bestFit="1" customWidth="1"/>
    <col min="14100" max="14100" width="1.6640625" style="632" customWidth="1"/>
    <col min="14101" max="14102" width="3.44140625" style="632" bestFit="1" customWidth="1"/>
    <col min="14103" max="14103" width="1.6640625" style="632" customWidth="1"/>
    <col min="14104" max="14105" width="3.44140625" style="632" bestFit="1" customWidth="1"/>
    <col min="14106" max="14106" width="1.6640625" style="632" customWidth="1"/>
    <col min="14107" max="14108" width="3.44140625" style="632" bestFit="1" customWidth="1"/>
    <col min="14109" max="14109" width="3.77734375" style="632" customWidth="1"/>
    <col min="14110" max="14110" width="0.44140625" style="632" customWidth="1"/>
    <col min="14111" max="14114" width="1.109375" style="632" customWidth="1"/>
    <col min="14115" max="14115" width="1.33203125" style="632" customWidth="1"/>
    <col min="14116" max="14116" width="1.21875" style="632" customWidth="1"/>
    <col min="14117" max="14117" width="1" style="632" customWidth="1"/>
    <col min="14118" max="14118" width="1.109375" style="632" customWidth="1"/>
    <col min="14119" max="14336" width="9" style="632"/>
    <col min="14337" max="14337" width="7.77734375" style="632" customWidth="1"/>
    <col min="14338" max="14338" width="3.44140625" style="632" customWidth="1"/>
    <col min="14339" max="14340" width="4.21875" style="632" bestFit="1" customWidth="1"/>
    <col min="14341" max="14341" width="1.6640625" style="632" customWidth="1"/>
    <col min="14342" max="14343" width="4.21875" style="632" bestFit="1" customWidth="1"/>
    <col min="14344" max="14344" width="1.6640625" style="632" customWidth="1"/>
    <col min="14345" max="14346" width="4.21875" style="632" bestFit="1" customWidth="1"/>
    <col min="14347" max="14347" width="1.6640625" style="632" customWidth="1"/>
    <col min="14348" max="14349" width="3.44140625" style="632" bestFit="1" customWidth="1"/>
    <col min="14350" max="14350" width="1.6640625" style="632" customWidth="1"/>
    <col min="14351" max="14352" width="3.44140625" style="632" bestFit="1" customWidth="1"/>
    <col min="14353" max="14353" width="1.6640625" style="632" customWidth="1"/>
    <col min="14354" max="14355" width="3.44140625" style="632" bestFit="1" customWidth="1"/>
    <col min="14356" max="14356" width="1.6640625" style="632" customWidth="1"/>
    <col min="14357" max="14358" width="3.44140625" style="632" bestFit="1" customWidth="1"/>
    <col min="14359" max="14359" width="1.6640625" style="632" customWidth="1"/>
    <col min="14360" max="14361" width="3.44140625" style="632" bestFit="1" customWidth="1"/>
    <col min="14362" max="14362" width="1.6640625" style="632" customWidth="1"/>
    <col min="14363" max="14364" width="3.44140625" style="632" bestFit="1" customWidth="1"/>
    <col min="14365" max="14365" width="3.77734375" style="632" customWidth="1"/>
    <col min="14366" max="14366" width="0.44140625" style="632" customWidth="1"/>
    <col min="14367" max="14370" width="1.109375" style="632" customWidth="1"/>
    <col min="14371" max="14371" width="1.33203125" style="632" customWidth="1"/>
    <col min="14372" max="14372" width="1.21875" style="632" customWidth="1"/>
    <col min="14373" max="14373" width="1" style="632" customWidth="1"/>
    <col min="14374" max="14374" width="1.109375" style="632" customWidth="1"/>
    <col min="14375" max="14592" width="9" style="632"/>
    <col min="14593" max="14593" width="7.77734375" style="632" customWidth="1"/>
    <col min="14594" max="14594" width="3.44140625" style="632" customWidth="1"/>
    <col min="14595" max="14596" width="4.21875" style="632" bestFit="1" customWidth="1"/>
    <col min="14597" max="14597" width="1.6640625" style="632" customWidth="1"/>
    <col min="14598" max="14599" width="4.21875" style="632" bestFit="1" customWidth="1"/>
    <col min="14600" max="14600" width="1.6640625" style="632" customWidth="1"/>
    <col min="14601" max="14602" width="4.21875" style="632" bestFit="1" customWidth="1"/>
    <col min="14603" max="14603" width="1.6640625" style="632" customWidth="1"/>
    <col min="14604" max="14605" width="3.44140625" style="632" bestFit="1" customWidth="1"/>
    <col min="14606" max="14606" width="1.6640625" style="632" customWidth="1"/>
    <col min="14607" max="14608" width="3.44140625" style="632" bestFit="1" customWidth="1"/>
    <col min="14609" max="14609" width="1.6640625" style="632" customWidth="1"/>
    <col min="14610" max="14611" width="3.44140625" style="632" bestFit="1" customWidth="1"/>
    <col min="14612" max="14612" width="1.6640625" style="632" customWidth="1"/>
    <col min="14613" max="14614" width="3.44140625" style="632" bestFit="1" customWidth="1"/>
    <col min="14615" max="14615" width="1.6640625" style="632" customWidth="1"/>
    <col min="14616" max="14617" width="3.44140625" style="632" bestFit="1" customWidth="1"/>
    <col min="14618" max="14618" width="1.6640625" style="632" customWidth="1"/>
    <col min="14619" max="14620" width="3.44140625" style="632" bestFit="1" customWidth="1"/>
    <col min="14621" max="14621" width="3.77734375" style="632" customWidth="1"/>
    <col min="14622" max="14622" width="0.44140625" style="632" customWidth="1"/>
    <col min="14623" max="14626" width="1.109375" style="632" customWidth="1"/>
    <col min="14627" max="14627" width="1.33203125" style="632" customWidth="1"/>
    <col min="14628" max="14628" width="1.21875" style="632" customWidth="1"/>
    <col min="14629" max="14629" width="1" style="632" customWidth="1"/>
    <col min="14630" max="14630" width="1.109375" style="632" customWidth="1"/>
    <col min="14631" max="14848" width="9" style="632"/>
    <col min="14849" max="14849" width="7.77734375" style="632" customWidth="1"/>
    <col min="14850" max="14850" width="3.44140625" style="632" customWidth="1"/>
    <col min="14851" max="14852" width="4.21875" style="632" bestFit="1" customWidth="1"/>
    <col min="14853" max="14853" width="1.6640625" style="632" customWidth="1"/>
    <col min="14854" max="14855" width="4.21875" style="632" bestFit="1" customWidth="1"/>
    <col min="14856" max="14856" width="1.6640625" style="632" customWidth="1"/>
    <col min="14857" max="14858" width="4.21875" style="632" bestFit="1" customWidth="1"/>
    <col min="14859" max="14859" width="1.6640625" style="632" customWidth="1"/>
    <col min="14860" max="14861" width="3.44140625" style="632" bestFit="1" customWidth="1"/>
    <col min="14862" max="14862" width="1.6640625" style="632" customWidth="1"/>
    <col min="14863" max="14864" width="3.44140625" style="632" bestFit="1" customWidth="1"/>
    <col min="14865" max="14865" width="1.6640625" style="632" customWidth="1"/>
    <col min="14866" max="14867" width="3.44140625" style="632" bestFit="1" customWidth="1"/>
    <col min="14868" max="14868" width="1.6640625" style="632" customWidth="1"/>
    <col min="14869" max="14870" width="3.44140625" style="632" bestFit="1" customWidth="1"/>
    <col min="14871" max="14871" width="1.6640625" style="632" customWidth="1"/>
    <col min="14872" max="14873" width="3.44140625" style="632" bestFit="1" customWidth="1"/>
    <col min="14874" max="14874" width="1.6640625" style="632" customWidth="1"/>
    <col min="14875" max="14876" width="3.44140625" style="632" bestFit="1" customWidth="1"/>
    <col min="14877" max="14877" width="3.77734375" style="632" customWidth="1"/>
    <col min="14878" max="14878" width="0.44140625" style="632" customWidth="1"/>
    <col min="14879" max="14882" width="1.109375" style="632" customWidth="1"/>
    <col min="14883" max="14883" width="1.33203125" style="632" customWidth="1"/>
    <col min="14884" max="14884" width="1.21875" style="632" customWidth="1"/>
    <col min="14885" max="14885" width="1" style="632" customWidth="1"/>
    <col min="14886" max="14886" width="1.109375" style="632" customWidth="1"/>
    <col min="14887" max="15104" width="9" style="632"/>
    <col min="15105" max="15105" width="7.77734375" style="632" customWidth="1"/>
    <col min="15106" max="15106" width="3.44140625" style="632" customWidth="1"/>
    <col min="15107" max="15108" width="4.21875" style="632" bestFit="1" customWidth="1"/>
    <col min="15109" max="15109" width="1.6640625" style="632" customWidth="1"/>
    <col min="15110" max="15111" width="4.21875" style="632" bestFit="1" customWidth="1"/>
    <col min="15112" max="15112" width="1.6640625" style="632" customWidth="1"/>
    <col min="15113" max="15114" width="4.21875" style="632" bestFit="1" customWidth="1"/>
    <col min="15115" max="15115" width="1.6640625" style="632" customWidth="1"/>
    <col min="15116" max="15117" width="3.44140625" style="632" bestFit="1" customWidth="1"/>
    <col min="15118" max="15118" width="1.6640625" style="632" customWidth="1"/>
    <col min="15119" max="15120" width="3.44140625" style="632" bestFit="1" customWidth="1"/>
    <col min="15121" max="15121" width="1.6640625" style="632" customWidth="1"/>
    <col min="15122" max="15123" width="3.44140625" style="632" bestFit="1" customWidth="1"/>
    <col min="15124" max="15124" width="1.6640625" style="632" customWidth="1"/>
    <col min="15125" max="15126" width="3.44140625" style="632" bestFit="1" customWidth="1"/>
    <col min="15127" max="15127" width="1.6640625" style="632" customWidth="1"/>
    <col min="15128" max="15129" width="3.44140625" style="632" bestFit="1" customWidth="1"/>
    <col min="15130" max="15130" width="1.6640625" style="632" customWidth="1"/>
    <col min="15131" max="15132" width="3.44140625" style="632" bestFit="1" customWidth="1"/>
    <col min="15133" max="15133" width="3.77734375" style="632" customWidth="1"/>
    <col min="15134" max="15134" width="0.44140625" style="632" customWidth="1"/>
    <col min="15135" max="15138" width="1.109375" style="632" customWidth="1"/>
    <col min="15139" max="15139" width="1.33203125" style="632" customWidth="1"/>
    <col min="15140" max="15140" width="1.21875" style="632" customWidth="1"/>
    <col min="15141" max="15141" width="1" style="632" customWidth="1"/>
    <col min="15142" max="15142" width="1.109375" style="632" customWidth="1"/>
    <col min="15143" max="15360" width="9" style="632"/>
    <col min="15361" max="15361" width="7.77734375" style="632" customWidth="1"/>
    <col min="15362" max="15362" width="3.44140625" style="632" customWidth="1"/>
    <col min="15363" max="15364" width="4.21875" style="632" bestFit="1" customWidth="1"/>
    <col min="15365" max="15365" width="1.6640625" style="632" customWidth="1"/>
    <col min="15366" max="15367" width="4.21875" style="632" bestFit="1" customWidth="1"/>
    <col min="15368" max="15368" width="1.6640625" style="632" customWidth="1"/>
    <col min="15369" max="15370" width="4.21875" style="632" bestFit="1" customWidth="1"/>
    <col min="15371" max="15371" width="1.6640625" style="632" customWidth="1"/>
    <col min="15372" max="15373" width="3.44140625" style="632" bestFit="1" customWidth="1"/>
    <col min="15374" max="15374" width="1.6640625" style="632" customWidth="1"/>
    <col min="15375" max="15376" width="3.44140625" style="632" bestFit="1" customWidth="1"/>
    <col min="15377" max="15377" width="1.6640625" style="632" customWidth="1"/>
    <col min="15378" max="15379" width="3.44140625" style="632" bestFit="1" customWidth="1"/>
    <col min="15380" max="15380" width="1.6640625" style="632" customWidth="1"/>
    <col min="15381" max="15382" width="3.44140625" style="632" bestFit="1" customWidth="1"/>
    <col min="15383" max="15383" width="1.6640625" style="632" customWidth="1"/>
    <col min="15384" max="15385" width="3.44140625" style="632" bestFit="1" customWidth="1"/>
    <col min="15386" max="15386" width="1.6640625" style="632" customWidth="1"/>
    <col min="15387" max="15388" width="3.44140625" style="632" bestFit="1" customWidth="1"/>
    <col min="15389" max="15389" width="3.77734375" style="632" customWidth="1"/>
    <col min="15390" max="15390" width="0.44140625" style="632" customWidth="1"/>
    <col min="15391" max="15394" width="1.109375" style="632" customWidth="1"/>
    <col min="15395" max="15395" width="1.33203125" style="632" customWidth="1"/>
    <col min="15396" max="15396" width="1.21875" style="632" customWidth="1"/>
    <col min="15397" max="15397" width="1" style="632" customWidth="1"/>
    <col min="15398" max="15398" width="1.109375" style="632" customWidth="1"/>
    <col min="15399" max="15616" width="9" style="632"/>
    <col min="15617" max="15617" width="7.77734375" style="632" customWidth="1"/>
    <col min="15618" max="15618" width="3.44140625" style="632" customWidth="1"/>
    <col min="15619" max="15620" width="4.21875" style="632" bestFit="1" customWidth="1"/>
    <col min="15621" max="15621" width="1.6640625" style="632" customWidth="1"/>
    <col min="15622" max="15623" width="4.21875" style="632" bestFit="1" customWidth="1"/>
    <col min="15624" max="15624" width="1.6640625" style="632" customWidth="1"/>
    <col min="15625" max="15626" width="4.21875" style="632" bestFit="1" customWidth="1"/>
    <col min="15627" max="15627" width="1.6640625" style="632" customWidth="1"/>
    <col min="15628" max="15629" width="3.44140625" style="632" bestFit="1" customWidth="1"/>
    <col min="15630" max="15630" width="1.6640625" style="632" customWidth="1"/>
    <col min="15631" max="15632" width="3.44140625" style="632" bestFit="1" customWidth="1"/>
    <col min="15633" max="15633" width="1.6640625" style="632" customWidth="1"/>
    <col min="15634" max="15635" width="3.44140625" style="632" bestFit="1" customWidth="1"/>
    <col min="15636" max="15636" width="1.6640625" style="632" customWidth="1"/>
    <col min="15637" max="15638" width="3.44140625" style="632" bestFit="1" customWidth="1"/>
    <col min="15639" max="15639" width="1.6640625" style="632" customWidth="1"/>
    <col min="15640" max="15641" width="3.44140625" style="632" bestFit="1" customWidth="1"/>
    <col min="15642" max="15642" width="1.6640625" style="632" customWidth="1"/>
    <col min="15643" max="15644" width="3.44140625" style="632" bestFit="1" customWidth="1"/>
    <col min="15645" max="15645" width="3.77734375" style="632" customWidth="1"/>
    <col min="15646" max="15646" width="0.44140625" style="632" customWidth="1"/>
    <col min="15647" max="15650" width="1.109375" style="632" customWidth="1"/>
    <col min="15651" max="15651" width="1.33203125" style="632" customWidth="1"/>
    <col min="15652" max="15652" width="1.21875" style="632" customWidth="1"/>
    <col min="15653" max="15653" width="1" style="632" customWidth="1"/>
    <col min="15654" max="15654" width="1.109375" style="632" customWidth="1"/>
    <col min="15655" max="15872" width="9" style="632"/>
    <col min="15873" max="15873" width="7.77734375" style="632" customWidth="1"/>
    <col min="15874" max="15874" width="3.44140625" style="632" customWidth="1"/>
    <col min="15875" max="15876" width="4.21875" style="632" bestFit="1" customWidth="1"/>
    <col min="15877" max="15877" width="1.6640625" style="632" customWidth="1"/>
    <col min="15878" max="15879" width="4.21875" style="632" bestFit="1" customWidth="1"/>
    <col min="15880" max="15880" width="1.6640625" style="632" customWidth="1"/>
    <col min="15881" max="15882" width="4.21875" style="632" bestFit="1" customWidth="1"/>
    <col min="15883" max="15883" width="1.6640625" style="632" customWidth="1"/>
    <col min="15884" max="15885" width="3.44140625" style="632" bestFit="1" customWidth="1"/>
    <col min="15886" max="15886" width="1.6640625" style="632" customWidth="1"/>
    <col min="15887" max="15888" width="3.44140625" style="632" bestFit="1" customWidth="1"/>
    <col min="15889" max="15889" width="1.6640625" style="632" customWidth="1"/>
    <col min="15890" max="15891" width="3.44140625" style="632" bestFit="1" customWidth="1"/>
    <col min="15892" max="15892" width="1.6640625" style="632" customWidth="1"/>
    <col min="15893" max="15894" width="3.44140625" style="632" bestFit="1" customWidth="1"/>
    <col min="15895" max="15895" width="1.6640625" style="632" customWidth="1"/>
    <col min="15896" max="15897" width="3.44140625" style="632" bestFit="1" customWidth="1"/>
    <col min="15898" max="15898" width="1.6640625" style="632" customWidth="1"/>
    <col min="15899" max="15900" width="3.44140625" style="632" bestFit="1" customWidth="1"/>
    <col min="15901" max="15901" width="3.77734375" style="632" customWidth="1"/>
    <col min="15902" max="15902" width="0.44140625" style="632" customWidth="1"/>
    <col min="15903" max="15906" width="1.109375" style="632" customWidth="1"/>
    <col min="15907" max="15907" width="1.33203125" style="632" customWidth="1"/>
    <col min="15908" max="15908" width="1.21875" style="632" customWidth="1"/>
    <col min="15909" max="15909" width="1" style="632" customWidth="1"/>
    <col min="15910" max="15910" width="1.109375" style="632" customWidth="1"/>
    <col min="15911" max="16128" width="9" style="632"/>
    <col min="16129" max="16129" width="7.77734375" style="632" customWidth="1"/>
    <col min="16130" max="16130" width="3.44140625" style="632" customWidth="1"/>
    <col min="16131" max="16132" width="4.21875" style="632" bestFit="1" customWidth="1"/>
    <col min="16133" max="16133" width="1.6640625" style="632" customWidth="1"/>
    <col min="16134" max="16135" width="4.21875" style="632" bestFit="1" customWidth="1"/>
    <col min="16136" max="16136" width="1.6640625" style="632" customWidth="1"/>
    <col min="16137" max="16138" width="4.21875" style="632" bestFit="1" customWidth="1"/>
    <col min="16139" max="16139" width="1.6640625" style="632" customWidth="1"/>
    <col min="16140" max="16141" width="3.44140625" style="632" bestFit="1" customWidth="1"/>
    <col min="16142" max="16142" width="1.6640625" style="632" customWidth="1"/>
    <col min="16143" max="16144" width="3.44140625" style="632" bestFit="1" customWidth="1"/>
    <col min="16145" max="16145" width="1.6640625" style="632" customWidth="1"/>
    <col min="16146" max="16147" width="3.44140625" style="632" bestFit="1" customWidth="1"/>
    <col min="16148" max="16148" width="1.6640625" style="632" customWidth="1"/>
    <col min="16149" max="16150" width="3.44140625" style="632" bestFit="1" customWidth="1"/>
    <col min="16151" max="16151" width="1.6640625" style="632" customWidth="1"/>
    <col min="16152" max="16153" width="3.44140625" style="632" bestFit="1" customWidth="1"/>
    <col min="16154" max="16154" width="1.6640625" style="632" customWidth="1"/>
    <col min="16155" max="16156" width="3.44140625" style="632" bestFit="1" customWidth="1"/>
    <col min="16157" max="16157" width="3.77734375" style="632" customWidth="1"/>
    <col min="16158" max="16158" width="0.44140625" style="632" customWidth="1"/>
    <col min="16159" max="16162" width="1.109375" style="632" customWidth="1"/>
    <col min="16163" max="16163" width="1.33203125" style="632" customWidth="1"/>
    <col min="16164" max="16164" width="1.21875" style="632" customWidth="1"/>
    <col min="16165" max="16165" width="1" style="632" customWidth="1"/>
    <col min="16166" max="16166" width="1.109375" style="632" customWidth="1"/>
    <col min="16167" max="16384" width="9" style="632"/>
  </cols>
  <sheetData>
    <row r="1" spans="1:47" ht="12.6" thickBot="1" x14ac:dyDescent="0.25">
      <c r="A1" s="639" t="s">
        <v>671</v>
      </c>
      <c r="Z1" s="2330" t="str">
        <f>'学校入力シート（要入力）'!$I$41&amp;"年度版"</f>
        <v>2023年度版</v>
      </c>
      <c r="AA1" s="2330"/>
      <c r="AB1" s="2330"/>
      <c r="AC1" s="2330"/>
    </row>
    <row r="2" spans="1:47" ht="7.5" customHeight="1" x14ac:dyDescent="0.2">
      <c r="A2" s="639"/>
      <c r="Z2" s="2332" t="s">
        <v>646</v>
      </c>
      <c r="AA2" s="2333"/>
      <c r="AB2" s="2333"/>
      <c r="AC2" s="2334"/>
    </row>
    <row r="3" spans="1:47" ht="10.5" customHeight="1" thickBot="1" x14ac:dyDescent="0.25">
      <c r="Z3" s="2335"/>
      <c r="AA3" s="2336"/>
      <c r="AB3" s="2336"/>
      <c r="AC3" s="2337"/>
    </row>
    <row r="4" spans="1:47" ht="10.5" customHeight="1" x14ac:dyDescent="0.2">
      <c r="A4" s="632" t="s">
        <v>868</v>
      </c>
    </row>
    <row r="5" spans="1:47" s="642" customFormat="1" ht="7.5" customHeight="1" x14ac:dyDescent="0.2">
      <c r="A5" s="2348"/>
      <c r="B5" s="2313">
        <v>2</v>
      </c>
      <c r="C5" s="2314"/>
      <c r="D5" s="2314"/>
      <c r="E5" s="2314"/>
      <c r="F5" s="2314"/>
      <c r="G5" s="2314">
        <v>4</v>
      </c>
      <c r="H5" s="2314"/>
      <c r="I5" s="2314"/>
      <c r="J5" s="2314"/>
      <c r="K5" s="2314"/>
      <c r="L5" s="2314"/>
      <c r="M5" s="2314">
        <v>6</v>
      </c>
      <c r="N5" s="2314"/>
      <c r="O5" s="2314"/>
      <c r="P5" s="2314"/>
      <c r="Q5" s="2314"/>
      <c r="R5" s="2314"/>
      <c r="S5" s="2314">
        <v>8</v>
      </c>
      <c r="T5" s="2314"/>
      <c r="U5" s="2314"/>
      <c r="V5" s="2314"/>
      <c r="W5" s="2314"/>
      <c r="X5" s="2314"/>
      <c r="Y5" s="2314">
        <v>10</v>
      </c>
      <c r="Z5" s="2314"/>
      <c r="AA5" s="2314"/>
      <c r="AB5" s="2314"/>
      <c r="AC5" s="2314"/>
    </row>
    <row r="6" spans="1:47" s="642" customFormat="1" ht="7.5" customHeight="1" x14ac:dyDescent="0.2">
      <c r="A6" s="2349"/>
      <c r="B6" s="2315">
        <v>1</v>
      </c>
      <c r="C6" s="2316"/>
      <c r="D6" s="2317">
        <v>2</v>
      </c>
      <c r="E6" s="2316"/>
      <c r="F6" s="2318"/>
      <c r="G6" s="2319">
        <v>3</v>
      </c>
      <c r="H6" s="2316"/>
      <c r="I6" s="2316"/>
      <c r="J6" s="2317">
        <v>4</v>
      </c>
      <c r="K6" s="2316"/>
      <c r="L6" s="2320"/>
      <c r="M6" s="2315">
        <v>5</v>
      </c>
      <c r="N6" s="2316"/>
      <c r="O6" s="2316"/>
      <c r="P6" s="2317">
        <v>6</v>
      </c>
      <c r="Q6" s="2316"/>
      <c r="R6" s="2318"/>
      <c r="S6" s="2319">
        <v>7</v>
      </c>
      <c r="T6" s="2316"/>
      <c r="U6" s="2316"/>
      <c r="V6" s="2317">
        <v>8</v>
      </c>
      <c r="W6" s="2316"/>
      <c r="X6" s="2320"/>
      <c r="Y6" s="2315">
        <v>9</v>
      </c>
      <c r="Z6" s="2316"/>
      <c r="AA6" s="2316"/>
      <c r="AB6" s="2317">
        <v>10</v>
      </c>
      <c r="AC6" s="2320"/>
    </row>
    <row r="7" spans="1:47" ht="11.25" customHeight="1" x14ac:dyDescent="0.2">
      <c r="A7" s="636" t="s">
        <v>624</v>
      </c>
      <c r="B7" s="2309" t="s">
        <v>689</v>
      </c>
      <c r="C7" s="2309"/>
      <c r="D7" s="2309"/>
      <c r="E7" s="2309"/>
      <c r="F7" s="2309"/>
      <c r="G7" s="2309" t="s">
        <v>690</v>
      </c>
      <c r="H7" s="2309"/>
      <c r="I7" s="2309"/>
      <c r="J7" s="2309"/>
      <c r="K7" s="2309"/>
      <c r="L7" s="2309"/>
      <c r="M7" s="2309" t="s">
        <v>701</v>
      </c>
      <c r="N7" s="2309"/>
      <c r="O7" s="2309"/>
      <c r="P7" s="2309"/>
      <c r="Q7" s="2309"/>
      <c r="R7" s="2309"/>
      <c r="S7" s="2309" t="s">
        <v>1090</v>
      </c>
      <c r="T7" s="2309"/>
      <c r="U7" s="2309"/>
      <c r="V7" s="2309"/>
      <c r="W7" s="2309"/>
      <c r="X7" s="2309"/>
      <c r="Y7" s="2309" t="s">
        <v>1230</v>
      </c>
      <c r="Z7" s="2309"/>
      <c r="AA7" s="2309"/>
      <c r="AB7" s="2309"/>
      <c r="AC7" s="2309"/>
      <c r="AM7" s="645"/>
      <c r="AN7" s="645"/>
      <c r="AO7" s="645"/>
      <c r="AP7" s="645"/>
      <c r="AQ7" s="645"/>
      <c r="AR7" s="645"/>
      <c r="AS7" s="645"/>
      <c r="AT7" s="645"/>
      <c r="AU7" s="645"/>
    </row>
    <row r="8" spans="1:47" ht="11.25" customHeight="1" x14ac:dyDescent="0.2">
      <c r="A8" s="1010" t="s">
        <v>626</v>
      </c>
      <c r="B8" s="1004" t="s">
        <v>625</v>
      </c>
      <c r="C8" s="1005">
        <v>-0.22900000000000001</v>
      </c>
      <c r="D8" s="1006">
        <v>-0.22800000000000001</v>
      </c>
      <c r="E8" s="1007" t="s">
        <v>625</v>
      </c>
      <c r="F8" s="1005">
        <v>-0.10199999999999999</v>
      </c>
      <c r="G8" s="1006">
        <v>-0.10099999999999999</v>
      </c>
      <c r="H8" s="1007" t="s">
        <v>625</v>
      </c>
      <c r="I8" s="1005">
        <v>-3.6999999999999998E-2</v>
      </c>
      <c r="J8" s="1006">
        <v>-3.5999999999999997E-2</v>
      </c>
      <c r="K8" s="1007" t="s">
        <v>625</v>
      </c>
      <c r="L8" s="1005">
        <v>1.2999999999999999E-2</v>
      </c>
      <c r="M8" s="1006">
        <v>1.3999999999999999E-2</v>
      </c>
      <c r="N8" s="1007" t="s">
        <v>625</v>
      </c>
      <c r="O8" s="1005">
        <v>4.2000000000000003E-2</v>
      </c>
      <c r="P8" s="1006">
        <v>4.3000000000000003E-2</v>
      </c>
      <c r="Q8" s="1007" t="s">
        <v>625</v>
      </c>
      <c r="R8" s="1005">
        <v>6.8000000000000005E-2</v>
      </c>
      <c r="S8" s="1006">
        <v>6.9000000000000006E-2</v>
      </c>
      <c r="T8" s="1007" t="s">
        <v>625</v>
      </c>
      <c r="U8" s="1005">
        <v>9.7000000000000003E-2</v>
      </c>
      <c r="V8" s="1006">
        <v>9.8000000000000004E-2</v>
      </c>
      <c r="W8" s="1008" t="s">
        <v>625</v>
      </c>
      <c r="X8" s="1005">
        <v>0.13</v>
      </c>
      <c r="Y8" s="1006">
        <v>0.13100000000000001</v>
      </c>
      <c r="Z8" s="1007" t="s">
        <v>625</v>
      </c>
      <c r="AA8" s="1005">
        <v>0.16900000000000001</v>
      </c>
      <c r="AB8" s="1006">
        <v>0.17</v>
      </c>
      <c r="AC8" s="1009" t="s">
        <v>625</v>
      </c>
    </row>
    <row r="9" spans="1:47" ht="11.25" customHeight="1" x14ac:dyDescent="0.2">
      <c r="A9" s="1062" t="s">
        <v>691</v>
      </c>
      <c r="B9" s="2350" t="s">
        <v>683</v>
      </c>
      <c r="C9" s="2350"/>
      <c r="D9" s="2350"/>
      <c r="E9" s="2350"/>
      <c r="F9" s="2350"/>
      <c r="G9" s="2350" t="s">
        <v>692</v>
      </c>
      <c r="H9" s="2350"/>
      <c r="I9" s="2350"/>
      <c r="J9" s="2350"/>
      <c r="K9" s="2350"/>
      <c r="L9" s="2350"/>
      <c r="M9" s="2350" t="s">
        <v>1172</v>
      </c>
      <c r="N9" s="2350"/>
      <c r="O9" s="2350"/>
      <c r="P9" s="2350"/>
      <c r="Q9" s="2350"/>
      <c r="R9" s="2350"/>
      <c r="S9" s="2350" t="s">
        <v>693</v>
      </c>
      <c r="T9" s="2350"/>
      <c r="U9" s="2350"/>
      <c r="V9" s="2350"/>
      <c r="W9" s="2350"/>
      <c r="X9" s="2350"/>
      <c r="Y9" s="2350" t="s">
        <v>686</v>
      </c>
      <c r="Z9" s="2350"/>
      <c r="AA9" s="2350"/>
      <c r="AB9" s="2350"/>
      <c r="AC9" s="2350"/>
    </row>
    <row r="10" spans="1:47" ht="5.25" customHeight="1" x14ac:dyDescent="0.2">
      <c r="B10" s="677"/>
      <c r="C10" s="677"/>
      <c r="D10" s="677"/>
      <c r="E10" s="677"/>
      <c r="F10" s="677"/>
      <c r="G10" s="677"/>
      <c r="H10" s="677"/>
      <c r="I10" s="677"/>
      <c r="J10" s="677"/>
      <c r="K10" s="677"/>
      <c r="L10" s="677"/>
      <c r="M10" s="677"/>
      <c r="N10" s="677"/>
      <c r="O10" s="677"/>
      <c r="P10" s="677"/>
      <c r="Q10" s="677"/>
      <c r="R10" s="677"/>
      <c r="S10" s="677"/>
      <c r="T10" s="677"/>
      <c r="U10" s="677"/>
      <c r="V10" s="677"/>
      <c r="W10" s="676"/>
      <c r="X10" s="677"/>
      <c r="Y10" s="677"/>
      <c r="Z10" s="677"/>
      <c r="AA10" s="677"/>
      <c r="AB10" s="677"/>
      <c r="AC10" s="677"/>
    </row>
    <row r="11" spans="1:47" x14ac:dyDescent="0.2">
      <c r="A11" s="632" t="s">
        <v>702</v>
      </c>
      <c r="B11" s="677"/>
      <c r="C11" s="677"/>
      <c r="D11" s="677"/>
      <c r="E11" s="677"/>
      <c r="F11" s="677"/>
      <c r="G11" s="677"/>
      <c r="H11" s="677"/>
      <c r="I11" s="677"/>
      <c r="J11" s="677"/>
      <c r="K11" s="677"/>
      <c r="L11" s="677"/>
      <c r="M11" s="677"/>
      <c r="N11" s="677"/>
      <c r="O11" s="677"/>
      <c r="P11" s="677"/>
      <c r="Q11" s="677"/>
      <c r="R11" s="677"/>
      <c r="S11" s="677"/>
      <c r="T11" s="677"/>
      <c r="U11" s="677"/>
      <c r="V11" s="677"/>
      <c r="W11" s="676"/>
      <c r="X11" s="677"/>
      <c r="Y11" s="677"/>
      <c r="Z11" s="677"/>
      <c r="AA11" s="677"/>
      <c r="AB11" s="677"/>
      <c r="AC11" s="677"/>
    </row>
    <row r="12" spans="1:47" s="642" customFormat="1" ht="7.5" customHeight="1" x14ac:dyDescent="0.2">
      <c r="A12" s="2348"/>
      <c r="B12" s="2313">
        <v>2</v>
      </c>
      <c r="C12" s="2314"/>
      <c r="D12" s="2314"/>
      <c r="E12" s="2314"/>
      <c r="F12" s="2314"/>
      <c r="G12" s="2314">
        <v>4</v>
      </c>
      <c r="H12" s="2314"/>
      <c r="I12" s="2314"/>
      <c r="J12" s="2314"/>
      <c r="K12" s="2314"/>
      <c r="L12" s="2314"/>
      <c r="M12" s="2314">
        <v>6</v>
      </c>
      <c r="N12" s="2314"/>
      <c r="O12" s="2314"/>
      <c r="P12" s="2314"/>
      <c r="Q12" s="2314"/>
      <c r="R12" s="2314"/>
      <c r="S12" s="2314">
        <v>8</v>
      </c>
      <c r="T12" s="2314"/>
      <c r="U12" s="2314"/>
      <c r="V12" s="2314"/>
      <c r="W12" s="2314"/>
      <c r="X12" s="2314"/>
      <c r="Y12" s="2314">
        <v>10</v>
      </c>
      <c r="Z12" s="2314"/>
      <c r="AA12" s="2314"/>
      <c r="AB12" s="2314"/>
      <c r="AC12" s="2314"/>
    </row>
    <row r="13" spans="1:47" s="642" customFormat="1" ht="7.5" customHeight="1" x14ac:dyDescent="0.2">
      <c r="A13" s="2349"/>
      <c r="B13" s="2315">
        <v>1</v>
      </c>
      <c r="C13" s="2316"/>
      <c r="D13" s="2317">
        <v>2</v>
      </c>
      <c r="E13" s="2316"/>
      <c r="F13" s="2318"/>
      <c r="G13" s="2319">
        <v>3</v>
      </c>
      <c r="H13" s="2316"/>
      <c r="I13" s="2316"/>
      <c r="J13" s="2317">
        <v>4</v>
      </c>
      <c r="K13" s="2316"/>
      <c r="L13" s="2320"/>
      <c r="M13" s="2315">
        <v>5</v>
      </c>
      <c r="N13" s="2316"/>
      <c r="O13" s="2316"/>
      <c r="P13" s="2317">
        <v>6</v>
      </c>
      <c r="Q13" s="2316"/>
      <c r="R13" s="2318"/>
      <c r="S13" s="2319">
        <v>7</v>
      </c>
      <c r="T13" s="2316"/>
      <c r="U13" s="2316"/>
      <c r="V13" s="2317">
        <v>8</v>
      </c>
      <c r="W13" s="2316"/>
      <c r="X13" s="2320"/>
      <c r="Y13" s="2315">
        <v>9</v>
      </c>
      <c r="Z13" s="2316"/>
      <c r="AA13" s="2316"/>
      <c r="AB13" s="2317">
        <v>10</v>
      </c>
      <c r="AC13" s="2320"/>
    </row>
    <row r="14" spans="1:47" ht="11.25" customHeight="1" x14ac:dyDescent="0.2">
      <c r="A14" s="636" t="s">
        <v>624</v>
      </c>
      <c r="B14" s="2329" t="s">
        <v>694</v>
      </c>
      <c r="C14" s="2329"/>
      <c r="D14" s="2329"/>
      <c r="E14" s="2329"/>
      <c r="F14" s="2329"/>
      <c r="G14" s="2329" t="s">
        <v>695</v>
      </c>
      <c r="H14" s="2329"/>
      <c r="I14" s="2329"/>
      <c r="J14" s="2329"/>
      <c r="K14" s="2329"/>
      <c r="L14" s="2329"/>
      <c r="M14" s="2329" t="s">
        <v>1175</v>
      </c>
      <c r="N14" s="2329"/>
      <c r="O14" s="2329"/>
      <c r="P14" s="2329"/>
      <c r="Q14" s="2329"/>
      <c r="R14" s="2329"/>
      <c r="S14" s="2329" t="s">
        <v>1176</v>
      </c>
      <c r="T14" s="2329"/>
      <c r="U14" s="2329"/>
      <c r="V14" s="2329"/>
      <c r="W14" s="2329"/>
      <c r="X14" s="2329"/>
      <c r="Y14" s="2329" t="s">
        <v>1188</v>
      </c>
      <c r="Z14" s="2329"/>
      <c r="AA14" s="2329"/>
      <c r="AB14" s="2329"/>
      <c r="AC14" s="2329"/>
    </row>
    <row r="15" spans="1:47" ht="11.25" customHeight="1" x14ac:dyDescent="0.2">
      <c r="A15" s="1010" t="s">
        <v>626</v>
      </c>
      <c r="B15" s="1004" t="s">
        <v>625</v>
      </c>
      <c r="C15" s="1005">
        <v>0.69399999999999995</v>
      </c>
      <c r="D15" s="1006">
        <v>0.69299999999999995</v>
      </c>
      <c r="E15" s="1007" t="s">
        <v>625</v>
      </c>
      <c r="F15" s="1005">
        <v>0.61399999999999999</v>
      </c>
      <c r="G15" s="1006">
        <v>0.61299999999999999</v>
      </c>
      <c r="H15" s="1007" t="s">
        <v>625</v>
      </c>
      <c r="I15" s="1005">
        <v>0.55900000000000005</v>
      </c>
      <c r="J15" s="1006">
        <v>0.55800000000000005</v>
      </c>
      <c r="K15" s="1007" t="s">
        <v>625</v>
      </c>
      <c r="L15" s="1005">
        <v>0.52900000000000003</v>
      </c>
      <c r="M15" s="1006">
        <v>0.52800000000000002</v>
      </c>
      <c r="N15" s="1007" t="s">
        <v>625</v>
      </c>
      <c r="O15" s="1005">
        <v>0.50800000000000001</v>
      </c>
      <c r="P15" s="1006">
        <v>0.50700000000000001</v>
      </c>
      <c r="Q15" s="1007" t="s">
        <v>625</v>
      </c>
      <c r="R15" s="1005">
        <v>0.48</v>
      </c>
      <c r="S15" s="1006">
        <v>0.47899999999999998</v>
      </c>
      <c r="T15" s="1007" t="s">
        <v>625</v>
      </c>
      <c r="U15" s="1005">
        <v>0.45700000000000002</v>
      </c>
      <c r="V15" s="1006">
        <v>0.45600000000000002</v>
      </c>
      <c r="W15" s="1008" t="s">
        <v>625</v>
      </c>
      <c r="X15" s="1005">
        <v>0.43</v>
      </c>
      <c r="Y15" s="1006">
        <v>0.42899999999999999</v>
      </c>
      <c r="Z15" s="1007" t="s">
        <v>625</v>
      </c>
      <c r="AA15" s="1005">
        <v>0.39500000000000002</v>
      </c>
      <c r="AB15" s="1006">
        <v>0.39400000000000002</v>
      </c>
      <c r="AC15" s="1009" t="s">
        <v>625</v>
      </c>
    </row>
    <row r="16" spans="1:47" ht="11.25" customHeight="1" x14ac:dyDescent="0.2">
      <c r="A16" s="1062" t="s">
        <v>1171</v>
      </c>
      <c r="B16" s="2350" t="s">
        <v>1173</v>
      </c>
      <c r="C16" s="2350"/>
      <c r="D16" s="2350"/>
      <c r="E16" s="2350"/>
      <c r="F16" s="2350"/>
      <c r="G16" s="2350" t="s">
        <v>693</v>
      </c>
      <c r="H16" s="2350"/>
      <c r="I16" s="2350"/>
      <c r="J16" s="2350"/>
      <c r="K16" s="2350"/>
      <c r="L16" s="2350"/>
      <c r="M16" s="2350" t="s">
        <v>1172</v>
      </c>
      <c r="N16" s="2350"/>
      <c r="O16" s="2350"/>
      <c r="P16" s="2350"/>
      <c r="Q16" s="2350"/>
      <c r="R16" s="2350"/>
      <c r="S16" s="2350" t="s">
        <v>692</v>
      </c>
      <c r="T16" s="2350"/>
      <c r="U16" s="2350"/>
      <c r="V16" s="2350"/>
      <c r="W16" s="2350"/>
      <c r="X16" s="2350"/>
      <c r="Y16" s="2350" t="s">
        <v>683</v>
      </c>
      <c r="Z16" s="2350"/>
      <c r="AA16" s="2350"/>
      <c r="AB16" s="2350"/>
      <c r="AC16" s="2350"/>
    </row>
    <row r="17" spans="1:47" ht="4.5" customHeight="1" x14ac:dyDescent="0.2">
      <c r="B17" s="677"/>
      <c r="C17" s="677"/>
      <c r="D17" s="677"/>
      <c r="E17" s="677"/>
      <c r="F17" s="677"/>
      <c r="G17" s="677"/>
      <c r="H17" s="677"/>
      <c r="I17" s="677"/>
      <c r="J17" s="677"/>
      <c r="K17" s="677"/>
      <c r="L17" s="677"/>
      <c r="M17" s="677"/>
      <c r="N17" s="677"/>
      <c r="O17" s="677"/>
      <c r="P17" s="677"/>
      <c r="Q17" s="677"/>
      <c r="R17" s="677"/>
      <c r="S17" s="677"/>
      <c r="T17" s="677"/>
      <c r="U17" s="677"/>
      <c r="V17" s="677"/>
      <c r="W17" s="676"/>
      <c r="X17" s="677"/>
      <c r="Y17" s="677"/>
      <c r="Z17" s="677"/>
      <c r="AA17" s="677"/>
      <c r="AB17" s="677"/>
      <c r="AC17" s="677"/>
    </row>
    <row r="18" spans="1:47" x14ac:dyDescent="0.2">
      <c r="A18" s="632" t="s">
        <v>670</v>
      </c>
      <c r="B18" s="677"/>
      <c r="C18" s="677"/>
      <c r="D18" s="677"/>
      <c r="E18" s="677"/>
      <c r="F18" s="677"/>
      <c r="G18" s="677"/>
      <c r="H18" s="677"/>
      <c r="I18" s="677"/>
      <c r="J18" s="677"/>
      <c r="K18" s="677"/>
      <c r="L18" s="677"/>
      <c r="M18" s="677"/>
      <c r="N18" s="677"/>
      <c r="O18" s="677"/>
      <c r="P18" s="677"/>
      <c r="Q18" s="677"/>
      <c r="R18" s="677"/>
      <c r="S18" s="677"/>
      <c r="T18" s="677"/>
      <c r="U18" s="677"/>
      <c r="V18" s="677"/>
      <c r="W18" s="676"/>
      <c r="X18" s="677"/>
      <c r="Y18" s="677"/>
      <c r="Z18" s="677"/>
      <c r="AA18" s="677"/>
      <c r="AB18" s="677"/>
      <c r="AC18" s="677"/>
    </row>
    <row r="19" spans="1:47" s="642" customFormat="1" ht="7.5" customHeight="1" x14ac:dyDescent="0.2">
      <c r="A19" s="2348"/>
      <c r="B19" s="2313">
        <v>2</v>
      </c>
      <c r="C19" s="2314"/>
      <c r="D19" s="2314"/>
      <c r="E19" s="2314"/>
      <c r="F19" s="2314"/>
      <c r="G19" s="2314">
        <v>4</v>
      </c>
      <c r="H19" s="2314"/>
      <c r="I19" s="2314"/>
      <c r="J19" s="2314"/>
      <c r="K19" s="2314"/>
      <c r="L19" s="2314"/>
      <c r="M19" s="2314">
        <v>6</v>
      </c>
      <c r="N19" s="2314"/>
      <c r="O19" s="2314"/>
      <c r="P19" s="2314"/>
      <c r="Q19" s="2314"/>
      <c r="R19" s="2314"/>
      <c r="S19" s="2314">
        <v>8</v>
      </c>
      <c r="T19" s="2314"/>
      <c r="U19" s="2314"/>
      <c r="V19" s="2314"/>
      <c r="W19" s="2314"/>
      <c r="X19" s="2314"/>
      <c r="Y19" s="2314">
        <v>10</v>
      </c>
      <c r="Z19" s="2314"/>
      <c r="AA19" s="2314"/>
      <c r="AB19" s="2314"/>
      <c r="AC19" s="2314"/>
    </row>
    <row r="20" spans="1:47" s="642" customFormat="1" ht="7.5" customHeight="1" x14ac:dyDescent="0.2">
      <c r="A20" s="2349"/>
      <c r="B20" s="2315">
        <v>1</v>
      </c>
      <c r="C20" s="2316"/>
      <c r="D20" s="2317">
        <v>2</v>
      </c>
      <c r="E20" s="2316"/>
      <c r="F20" s="2318"/>
      <c r="G20" s="2319">
        <v>3</v>
      </c>
      <c r="H20" s="2316"/>
      <c r="I20" s="2316"/>
      <c r="J20" s="2317">
        <v>4</v>
      </c>
      <c r="K20" s="2316"/>
      <c r="L20" s="2320"/>
      <c r="M20" s="2315">
        <v>5</v>
      </c>
      <c r="N20" s="2316"/>
      <c r="O20" s="2316"/>
      <c r="P20" s="2317">
        <v>6</v>
      </c>
      <c r="Q20" s="2316"/>
      <c r="R20" s="2318"/>
      <c r="S20" s="2319">
        <v>7</v>
      </c>
      <c r="T20" s="2316"/>
      <c r="U20" s="2316"/>
      <c r="V20" s="2317">
        <v>8</v>
      </c>
      <c r="W20" s="2316"/>
      <c r="X20" s="2320"/>
      <c r="Y20" s="2315">
        <v>9</v>
      </c>
      <c r="Z20" s="2316"/>
      <c r="AA20" s="2316"/>
      <c r="AB20" s="2317">
        <v>10</v>
      </c>
      <c r="AC20" s="2320"/>
    </row>
    <row r="21" spans="1:47" ht="11.25" customHeight="1" x14ac:dyDescent="0.2">
      <c r="A21" s="636" t="s">
        <v>624</v>
      </c>
      <c r="B21" s="2329" t="s">
        <v>669</v>
      </c>
      <c r="C21" s="2329"/>
      <c r="D21" s="2329"/>
      <c r="E21" s="2329"/>
      <c r="F21" s="2329"/>
      <c r="G21" s="2329" t="s">
        <v>668</v>
      </c>
      <c r="H21" s="2329"/>
      <c r="I21" s="2329"/>
      <c r="J21" s="2329"/>
      <c r="K21" s="2329"/>
      <c r="L21" s="2329"/>
      <c r="M21" s="2329" t="s">
        <v>703</v>
      </c>
      <c r="N21" s="2329"/>
      <c r="O21" s="2329"/>
      <c r="P21" s="2329"/>
      <c r="Q21" s="2329"/>
      <c r="R21" s="2329"/>
      <c r="S21" s="2329" t="s">
        <v>667</v>
      </c>
      <c r="T21" s="2329"/>
      <c r="U21" s="2329"/>
      <c r="V21" s="2329"/>
      <c r="W21" s="2329"/>
      <c r="X21" s="2329"/>
      <c r="Y21" s="2329" t="s">
        <v>666</v>
      </c>
      <c r="Z21" s="2329"/>
      <c r="AA21" s="2329"/>
      <c r="AB21" s="2329"/>
      <c r="AC21" s="2329"/>
    </row>
    <row r="22" spans="1:47" s="643" customFormat="1" ht="11.25" customHeight="1" x14ac:dyDescent="0.2">
      <c r="A22" s="1011" t="s">
        <v>626</v>
      </c>
      <c r="B22" s="1012" t="s">
        <v>625</v>
      </c>
      <c r="C22" s="1013">
        <v>1</v>
      </c>
      <c r="D22" s="1014">
        <v>1.01</v>
      </c>
      <c r="E22" s="1015" t="s">
        <v>625</v>
      </c>
      <c r="F22" s="1013">
        <v>1.34</v>
      </c>
      <c r="G22" s="1014">
        <v>1.35</v>
      </c>
      <c r="H22" s="1015" t="s">
        <v>625</v>
      </c>
      <c r="I22" s="1013">
        <v>1.64</v>
      </c>
      <c r="J22" s="1014">
        <v>1.65</v>
      </c>
      <c r="K22" s="1015" t="s">
        <v>625</v>
      </c>
      <c r="L22" s="1013">
        <v>1.93</v>
      </c>
      <c r="M22" s="1014">
        <v>1.94</v>
      </c>
      <c r="N22" s="1015" t="s">
        <v>625</v>
      </c>
      <c r="O22" s="1013">
        <v>2.39</v>
      </c>
      <c r="P22" s="1014">
        <v>2.4</v>
      </c>
      <c r="Q22" s="1015" t="s">
        <v>625</v>
      </c>
      <c r="R22" s="1013">
        <v>2.93</v>
      </c>
      <c r="S22" s="1014">
        <v>2.94</v>
      </c>
      <c r="T22" s="1015" t="s">
        <v>625</v>
      </c>
      <c r="U22" s="1013">
        <v>4.1100000000000003</v>
      </c>
      <c r="V22" s="1014">
        <v>4.12</v>
      </c>
      <c r="W22" s="1016" t="s">
        <v>625</v>
      </c>
      <c r="X22" s="1013">
        <v>6.16</v>
      </c>
      <c r="Y22" s="1014">
        <v>6.17</v>
      </c>
      <c r="Z22" s="1015" t="s">
        <v>625</v>
      </c>
      <c r="AA22" s="1013">
        <v>9.52</v>
      </c>
      <c r="AB22" s="1014">
        <v>9.5299999999999994</v>
      </c>
      <c r="AC22" s="1017" t="s">
        <v>625</v>
      </c>
      <c r="AM22" s="646"/>
      <c r="AN22" s="646"/>
      <c r="AO22" s="646"/>
      <c r="AP22" s="646"/>
      <c r="AQ22" s="646"/>
      <c r="AR22" s="646"/>
      <c r="AS22" s="646"/>
      <c r="AT22" s="646"/>
      <c r="AU22" s="646"/>
    </row>
    <row r="23" spans="1:47" ht="11.25" customHeight="1" x14ac:dyDescent="0.2">
      <c r="A23" s="1062" t="s">
        <v>691</v>
      </c>
      <c r="B23" s="2350" t="s">
        <v>1039</v>
      </c>
      <c r="C23" s="2350"/>
      <c r="D23" s="2350"/>
      <c r="E23" s="2350"/>
      <c r="F23" s="2350"/>
      <c r="G23" s="2350" t="s">
        <v>1040</v>
      </c>
      <c r="H23" s="2350"/>
      <c r="I23" s="2350"/>
      <c r="J23" s="2350"/>
      <c r="K23" s="2350"/>
      <c r="L23" s="2350"/>
      <c r="M23" s="2350" t="s">
        <v>1021</v>
      </c>
      <c r="N23" s="2350"/>
      <c r="O23" s="2350"/>
      <c r="P23" s="2350"/>
      <c r="Q23" s="2350"/>
      <c r="R23" s="2350"/>
      <c r="S23" s="2350" t="s">
        <v>1041</v>
      </c>
      <c r="T23" s="2350"/>
      <c r="U23" s="2350"/>
      <c r="V23" s="2350"/>
      <c r="W23" s="2350"/>
      <c r="X23" s="2350"/>
      <c r="Y23" s="2350" t="s">
        <v>1042</v>
      </c>
      <c r="Z23" s="2350"/>
      <c r="AA23" s="2350"/>
      <c r="AB23" s="2350"/>
      <c r="AC23" s="2350"/>
    </row>
    <row r="24" spans="1:47" ht="4.5" customHeight="1" x14ac:dyDescent="0.2">
      <c r="B24" s="679"/>
      <c r="C24" s="677"/>
      <c r="D24" s="677"/>
      <c r="E24" s="677"/>
      <c r="F24" s="677"/>
      <c r="G24" s="677"/>
      <c r="H24" s="677"/>
      <c r="I24" s="677"/>
      <c r="J24" s="677"/>
      <c r="K24" s="677"/>
      <c r="L24" s="677"/>
      <c r="M24" s="677"/>
      <c r="N24" s="677"/>
      <c r="O24" s="677"/>
      <c r="P24" s="677"/>
      <c r="Q24" s="677"/>
      <c r="R24" s="677"/>
      <c r="S24" s="677"/>
      <c r="T24" s="677"/>
      <c r="U24" s="677"/>
      <c r="V24" s="677"/>
      <c r="W24" s="676"/>
      <c r="X24" s="677"/>
      <c r="Y24" s="677"/>
      <c r="Z24" s="677"/>
      <c r="AA24" s="677"/>
      <c r="AB24" s="677"/>
      <c r="AC24" s="677"/>
    </row>
    <row r="25" spans="1:47" x14ac:dyDescent="0.2">
      <c r="A25" s="632" t="s">
        <v>665</v>
      </c>
      <c r="B25" s="677"/>
      <c r="C25" s="677"/>
      <c r="D25" s="677"/>
      <c r="E25" s="677"/>
      <c r="F25" s="677"/>
      <c r="G25" s="677"/>
      <c r="H25" s="677"/>
      <c r="I25" s="677"/>
      <c r="J25" s="677"/>
      <c r="K25" s="677"/>
      <c r="L25" s="677"/>
      <c r="M25" s="677"/>
      <c r="N25" s="677"/>
      <c r="O25" s="677"/>
      <c r="P25" s="677"/>
      <c r="Q25" s="677"/>
      <c r="R25" s="677"/>
      <c r="S25" s="677"/>
      <c r="T25" s="677"/>
      <c r="U25" s="677"/>
      <c r="V25" s="677"/>
      <c r="W25" s="676"/>
      <c r="X25" s="677"/>
      <c r="Y25" s="677"/>
      <c r="Z25" s="677"/>
      <c r="AA25" s="677"/>
      <c r="AB25" s="677"/>
      <c r="AC25" s="677"/>
    </row>
    <row r="26" spans="1:47" s="642" customFormat="1" ht="7.5" customHeight="1" x14ac:dyDescent="0.2">
      <c r="A26" s="2348"/>
      <c r="B26" s="2313">
        <v>2</v>
      </c>
      <c r="C26" s="2314"/>
      <c r="D26" s="2314"/>
      <c r="E26" s="2314"/>
      <c r="F26" s="2314"/>
      <c r="G26" s="2314">
        <v>4</v>
      </c>
      <c r="H26" s="2314"/>
      <c r="I26" s="2314"/>
      <c r="J26" s="2314"/>
      <c r="K26" s="2314"/>
      <c r="L26" s="2314"/>
      <c r="M26" s="2314">
        <v>6</v>
      </c>
      <c r="N26" s="2314"/>
      <c r="O26" s="2314"/>
      <c r="P26" s="2314"/>
      <c r="Q26" s="2314"/>
      <c r="R26" s="2314"/>
      <c r="S26" s="2314">
        <v>8</v>
      </c>
      <c r="T26" s="2314"/>
      <c r="U26" s="2314"/>
      <c r="V26" s="2314"/>
      <c r="W26" s="2314"/>
      <c r="X26" s="2314"/>
      <c r="Y26" s="2314">
        <v>10</v>
      </c>
      <c r="Z26" s="2314"/>
      <c r="AA26" s="2314"/>
      <c r="AB26" s="2314"/>
      <c r="AC26" s="2314"/>
    </row>
    <row r="27" spans="1:47" s="642" customFormat="1" ht="7.5" customHeight="1" x14ac:dyDescent="0.2">
      <c r="A27" s="2349"/>
      <c r="B27" s="2315">
        <v>1</v>
      </c>
      <c r="C27" s="2316"/>
      <c r="D27" s="2317">
        <v>2</v>
      </c>
      <c r="E27" s="2316"/>
      <c r="F27" s="2318"/>
      <c r="G27" s="2319">
        <v>3</v>
      </c>
      <c r="H27" s="2316"/>
      <c r="I27" s="2316"/>
      <c r="J27" s="2317">
        <v>4</v>
      </c>
      <c r="K27" s="2316"/>
      <c r="L27" s="2320"/>
      <c r="M27" s="2315">
        <v>5</v>
      </c>
      <c r="N27" s="2316"/>
      <c r="O27" s="2316"/>
      <c r="P27" s="2317">
        <v>6</v>
      </c>
      <c r="Q27" s="2316"/>
      <c r="R27" s="2318"/>
      <c r="S27" s="2319">
        <v>7</v>
      </c>
      <c r="T27" s="2316"/>
      <c r="U27" s="2316"/>
      <c r="V27" s="2317">
        <v>8</v>
      </c>
      <c r="W27" s="2316"/>
      <c r="X27" s="2320"/>
      <c r="Y27" s="2315">
        <v>9</v>
      </c>
      <c r="Z27" s="2316"/>
      <c r="AA27" s="2316"/>
      <c r="AB27" s="2317">
        <v>10</v>
      </c>
      <c r="AC27" s="2320"/>
    </row>
    <row r="28" spans="1:47" ht="11.25" customHeight="1" x14ac:dyDescent="0.2">
      <c r="A28" s="636" t="s">
        <v>624</v>
      </c>
      <c r="B28" s="2329" t="s">
        <v>1096</v>
      </c>
      <c r="C28" s="2329"/>
      <c r="D28" s="2329"/>
      <c r="E28" s="2329"/>
      <c r="F28" s="2329"/>
      <c r="G28" s="2329" t="s">
        <v>685</v>
      </c>
      <c r="H28" s="2329"/>
      <c r="I28" s="2329"/>
      <c r="J28" s="2329"/>
      <c r="K28" s="2329"/>
      <c r="L28" s="2329"/>
      <c r="M28" s="2329" t="s">
        <v>634</v>
      </c>
      <c r="N28" s="2329"/>
      <c r="O28" s="2329"/>
      <c r="P28" s="2329"/>
      <c r="Q28" s="2329"/>
      <c r="R28" s="2329"/>
      <c r="S28" s="2329" t="s">
        <v>1184</v>
      </c>
      <c r="T28" s="2329"/>
      <c r="U28" s="2329"/>
      <c r="V28" s="2329"/>
      <c r="W28" s="2329"/>
      <c r="X28" s="2329"/>
      <c r="Y28" s="2329" t="s">
        <v>684</v>
      </c>
      <c r="Z28" s="2329"/>
      <c r="AA28" s="2329"/>
      <c r="AB28" s="2329"/>
      <c r="AC28" s="2329"/>
    </row>
    <row r="29" spans="1:47" ht="11.25" customHeight="1" x14ac:dyDescent="0.2">
      <c r="A29" s="1010" t="s">
        <v>626</v>
      </c>
      <c r="B29" s="1004" t="s">
        <v>625</v>
      </c>
      <c r="C29" s="1005">
        <v>0.97799999999999998</v>
      </c>
      <c r="D29" s="1006">
        <v>0.97699999999999998</v>
      </c>
      <c r="E29" s="1007" t="s">
        <v>625</v>
      </c>
      <c r="F29" s="1005">
        <v>0.94899999999999995</v>
      </c>
      <c r="G29" s="1006">
        <v>0.94799999999999995</v>
      </c>
      <c r="H29" s="1007" t="s">
        <v>625</v>
      </c>
      <c r="I29" s="1005">
        <v>0.90100000000000002</v>
      </c>
      <c r="J29" s="1006">
        <v>0.9</v>
      </c>
      <c r="K29" s="1007" t="s">
        <v>625</v>
      </c>
      <c r="L29" s="1005">
        <v>0.86099999999999999</v>
      </c>
      <c r="M29" s="1006">
        <v>0.86</v>
      </c>
      <c r="N29" s="1007" t="s">
        <v>625</v>
      </c>
      <c r="O29" s="1005">
        <v>0.78300000000000003</v>
      </c>
      <c r="P29" s="1006">
        <v>0.78200000000000003</v>
      </c>
      <c r="Q29" s="1007" t="s">
        <v>625</v>
      </c>
      <c r="R29" s="1005">
        <v>0.69699999999999995</v>
      </c>
      <c r="S29" s="1006">
        <v>0.69599999999999995</v>
      </c>
      <c r="T29" s="1007" t="s">
        <v>625</v>
      </c>
      <c r="U29" s="1005">
        <v>0.59599999999999997</v>
      </c>
      <c r="V29" s="1006">
        <v>0.59499999999999997</v>
      </c>
      <c r="W29" s="1008" t="s">
        <v>625</v>
      </c>
      <c r="X29" s="1005">
        <v>0.496</v>
      </c>
      <c r="Y29" s="1006">
        <v>0.495</v>
      </c>
      <c r="Z29" s="1007" t="s">
        <v>625</v>
      </c>
      <c r="AA29" s="1005">
        <v>0.35299999999999998</v>
      </c>
      <c r="AB29" s="1006">
        <v>0.35199999999999998</v>
      </c>
      <c r="AC29" s="1009" t="s">
        <v>625</v>
      </c>
      <c r="AM29" s="645"/>
      <c r="AN29" s="645"/>
      <c r="AO29" s="645"/>
      <c r="AP29" s="645"/>
      <c r="AQ29" s="645"/>
      <c r="AR29" s="645"/>
      <c r="AS29" s="645"/>
      <c r="AT29" s="645"/>
      <c r="AU29" s="645"/>
    </row>
    <row r="30" spans="1:47" ht="11.25" customHeight="1" x14ac:dyDescent="0.2">
      <c r="A30" s="1062" t="s">
        <v>691</v>
      </c>
      <c r="B30" s="2350" t="s">
        <v>704</v>
      </c>
      <c r="C30" s="2350"/>
      <c r="D30" s="2350"/>
      <c r="E30" s="2350"/>
      <c r="F30" s="2350"/>
      <c r="G30" s="2350" t="s">
        <v>686</v>
      </c>
      <c r="H30" s="2350"/>
      <c r="I30" s="2350"/>
      <c r="J30" s="2350"/>
      <c r="K30" s="2350"/>
      <c r="L30" s="2350"/>
      <c r="M30" s="2350" t="s">
        <v>705</v>
      </c>
      <c r="N30" s="2350"/>
      <c r="O30" s="2350"/>
      <c r="P30" s="2350"/>
      <c r="Q30" s="2350"/>
      <c r="R30" s="2350"/>
      <c r="S30" s="2350" t="s">
        <v>683</v>
      </c>
      <c r="T30" s="2350"/>
      <c r="U30" s="2350"/>
      <c r="V30" s="2350"/>
      <c r="W30" s="2350"/>
      <c r="X30" s="2350"/>
      <c r="Y30" s="2350" t="s">
        <v>1093</v>
      </c>
      <c r="Z30" s="2350"/>
      <c r="AA30" s="2350"/>
      <c r="AB30" s="2350"/>
      <c r="AC30" s="2350"/>
    </row>
    <row r="31" spans="1:47" ht="4.5" customHeight="1" x14ac:dyDescent="0.2">
      <c r="B31" s="677"/>
      <c r="C31" s="677"/>
      <c r="D31" s="677"/>
      <c r="E31" s="677"/>
      <c r="F31" s="677"/>
      <c r="G31" s="677"/>
      <c r="H31" s="677"/>
      <c r="I31" s="677"/>
      <c r="J31" s="677"/>
      <c r="K31" s="677"/>
      <c r="L31" s="677"/>
      <c r="M31" s="677"/>
      <c r="N31" s="677"/>
      <c r="O31" s="677"/>
      <c r="P31" s="677"/>
      <c r="Q31" s="677"/>
      <c r="R31" s="677"/>
      <c r="S31" s="677"/>
      <c r="T31" s="677"/>
      <c r="U31" s="677"/>
      <c r="V31" s="677"/>
      <c r="W31" s="676"/>
      <c r="X31" s="677"/>
      <c r="Y31" s="677"/>
      <c r="Z31" s="677"/>
      <c r="AA31" s="677"/>
      <c r="AB31" s="677"/>
      <c r="AC31" s="677"/>
    </row>
    <row r="32" spans="1:47" x14ac:dyDescent="0.2">
      <c r="A32" s="632" t="s">
        <v>664</v>
      </c>
      <c r="B32" s="677"/>
      <c r="C32" s="679"/>
      <c r="D32" s="677"/>
      <c r="E32" s="677"/>
      <c r="F32" s="677"/>
      <c r="G32" s="677"/>
      <c r="H32" s="677"/>
      <c r="I32" s="677"/>
      <c r="J32" s="677"/>
      <c r="K32" s="677"/>
      <c r="L32" s="677"/>
      <c r="M32" s="677"/>
      <c r="N32" s="677"/>
      <c r="O32" s="677"/>
      <c r="P32" s="677"/>
      <c r="Q32" s="677"/>
      <c r="R32" s="677"/>
      <c r="S32" s="677"/>
      <c r="T32" s="677"/>
      <c r="U32" s="677"/>
      <c r="V32" s="677"/>
      <c r="W32" s="676"/>
      <c r="X32" s="677"/>
      <c r="Y32" s="677"/>
      <c r="Z32" s="677"/>
      <c r="AA32" s="677"/>
      <c r="AB32" s="677"/>
      <c r="AC32" s="677"/>
    </row>
    <row r="33" spans="1:47" s="642" customFormat="1" ht="6.75" customHeight="1" x14ac:dyDescent="0.2">
      <c r="A33" s="2348"/>
      <c r="B33" s="2313">
        <v>2</v>
      </c>
      <c r="C33" s="2314"/>
      <c r="D33" s="2314"/>
      <c r="E33" s="2314"/>
      <c r="F33" s="2314"/>
      <c r="G33" s="2314">
        <v>4</v>
      </c>
      <c r="H33" s="2314"/>
      <c r="I33" s="2314"/>
      <c r="J33" s="2314"/>
      <c r="K33" s="2314"/>
      <c r="L33" s="2314"/>
      <c r="M33" s="2314">
        <v>6</v>
      </c>
      <c r="N33" s="2314"/>
      <c r="O33" s="2314"/>
      <c r="P33" s="2314"/>
      <c r="Q33" s="2314"/>
      <c r="R33" s="2314"/>
      <c r="S33" s="2314">
        <v>8</v>
      </c>
      <c r="T33" s="2314"/>
      <c r="U33" s="2314"/>
      <c r="V33" s="2314"/>
      <c r="W33" s="2314"/>
      <c r="X33" s="2314"/>
      <c r="Y33" s="2314">
        <v>10</v>
      </c>
      <c r="Z33" s="2314"/>
      <c r="AA33" s="2314"/>
      <c r="AB33" s="2314"/>
      <c r="AC33" s="2314"/>
    </row>
    <row r="34" spans="1:47" s="642" customFormat="1" ht="6.75" customHeight="1" x14ac:dyDescent="0.2">
      <c r="A34" s="2349"/>
      <c r="B34" s="2315">
        <v>1</v>
      </c>
      <c r="C34" s="2316"/>
      <c r="D34" s="2317">
        <v>2</v>
      </c>
      <c r="E34" s="2316"/>
      <c r="F34" s="2318"/>
      <c r="G34" s="2319">
        <v>3</v>
      </c>
      <c r="H34" s="2316"/>
      <c r="I34" s="2316"/>
      <c r="J34" s="2317">
        <v>4</v>
      </c>
      <c r="K34" s="2316"/>
      <c r="L34" s="2320"/>
      <c r="M34" s="2315">
        <v>5</v>
      </c>
      <c r="N34" s="2316"/>
      <c r="O34" s="2316"/>
      <c r="P34" s="2317">
        <v>6</v>
      </c>
      <c r="Q34" s="2316"/>
      <c r="R34" s="2318"/>
      <c r="S34" s="2319">
        <v>7</v>
      </c>
      <c r="T34" s="2316"/>
      <c r="U34" s="2316"/>
      <c r="V34" s="2317">
        <v>8</v>
      </c>
      <c r="W34" s="2316"/>
      <c r="X34" s="2320"/>
      <c r="Y34" s="2315">
        <v>9</v>
      </c>
      <c r="Z34" s="2316"/>
      <c r="AA34" s="2316"/>
      <c r="AB34" s="2317">
        <v>10</v>
      </c>
      <c r="AC34" s="2320"/>
    </row>
    <row r="35" spans="1:47" ht="11.25" customHeight="1" x14ac:dyDescent="0.2">
      <c r="A35" s="636" t="s">
        <v>624</v>
      </c>
      <c r="B35" s="2329" t="s">
        <v>1096</v>
      </c>
      <c r="C35" s="2329"/>
      <c r="D35" s="2329"/>
      <c r="E35" s="2329"/>
      <c r="F35" s="2329"/>
      <c r="G35" s="2329" t="s">
        <v>685</v>
      </c>
      <c r="H35" s="2329"/>
      <c r="I35" s="2329"/>
      <c r="J35" s="2329"/>
      <c r="K35" s="2329"/>
      <c r="L35" s="2329"/>
      <c r="M35" s="2329" t="s">
        <v>634</v>
      </c>
      <c r="N35" s="2329"/>
      <c r="O35" s="2329"/>
      <c r="P35" s="2329"/>
      <c r="Q35" s="2329"/>
      <c r="R35" s="2329"/>
      <c r="S35" s="2329" t="s">
        <v>682</v>
      </c>
      <c r="T35" s="2329"/>
      <c r="U35" s="2329"/>
      <c r="V35" s="2329"/>
      <c r="W35" s="2329"/>
      <c r="X35" s="2329"/>
      <c r="Y35" s="2329" t="s">
        <v>684</v>
      </c>
      <c r="Z35" s="2329"/>
      <c r="AA35" s="2329"/>
      <c r="AB35" s="2329"/>
      <c r="AC35" s="2329"/>
    </row>
    <row r="36" spans="1:47" ht="11.25" customHeight="1" x14ac:dyDescent="0.2">
      <c r="A36" s="1010" t="s">
        <v>663</v>
      </c>
      <c r="B36" s="1004" t="s">
        <v>625</v>
      </c>
      <c r="C36" s="1005">
        <v>0.27600000000000002</v>
      </c>
      <c r="D36" s="1006">
        <v>0.27700000000000002</v>
      </c>
      <c r="E36" s="1007" t="s">
        <v>625</v>
      </c>
      <c r="F36" s="1005">
        <v>0.34799999999999998</v>
      </c>
      <c r="G36" s="1006">
        <v>0.34899999999999998</v>
      </c>
      <c r="H36" s="1007" t="s">
        <v>625</v>
      </c>
      <c r="I36" s="1005">
        <v>0.41199999999999998</v>
      </c>
      <c r="J36" s="1006">
        <v>0.41299999999999998</v>
      </c>
      <c r="K36" s="1007" t="s">
        <v>625</v>
      </c>
      <c r="L36" s="1005">
        <v>0.47299999999999998</v>
      </c>
      <c r="M36" s="1006">
        <v>0.47399999999999998</v>
      </c>
      <c r="N36" s="1007" t="s">
        <v>625</v>
      </c>
      <c r="O36" s="1005">
        <v>0.53700000000000003</v>
      </c>
      <c r="P36" s="1006">
        <v>0.53800000000000003</v>
      </c>
      <c r="Q36" s="1007" t="s">
        <v>625</v>
      </c>
      <c r="R36" s="1005">
        <v>0.59199999999999997</v>
      </c>
      <c r="S36" s="1006">
        <v>0.59299999999999997</v>
      </c>
      <c r="T36" s="1007" t="s">
        <v>625</v>
      </c>
      <c r="U36" s="1005">
        <v>0.66600000000000004</v>
      </c>
      <c r="V36" s="1006">
        <v>0.66700000000000004</v>
      </c>
      <c r="W36" s="1008" t="s">
        <v>625</v>
      </c>
      <c r="X36" s="1005">
        <v>0.73799999999999999</v>
      </c>
      <c r="Y36" s="1006">
        <v>0.73899999999999999</v>
      </c>
      <c r="Z36" s="1007" t="s">
        <v>625</v>
      </c>
      <c r="AA36" s="1005">
        <v>0.82699999999999996</v>
      </c>
      <c r="AB36" s="1006">
        <v>0.82799999999999996</v>
      </c>
      <c r="AC36" s="1009" t="s">
        <v>625</v>
      </c>
      <c r="AM36" s="645"/>
      <c r="AN36" s="645"/>
      <c r="AO36" s="645"/>
      <c r="AP36" s="645"/>
      <c r="AQ36" s="645"/>
      <c r="AR36" s="645"/>
      <c r="AS36" s="645"/>
      <c r="AT36" s="645"/>
      <c r="AU36" s="645"/>
    </row>
    <row r="37" spans="1:47" ht="11.25" customHeight="1" x14ac:dyDescent="0.2">
      <c r="A37" s="1010" t="s">
        <v>662</v>
      </c>
      <c r="B37" s="1004" t="s">
        <v>625</v>
      </c>
      <c r="C37" s="1005">
        <v>0.29599999999999999</v>
      </c>
      <c r="D37" s="1006">
        <v>0.29699999999999999</v>
      </c>
      <c r="E37" s="1007" t="s">
        <v>625</v>
      </c>
      <c r="F37" s="1005">
        <v>0.38700000000000001</v>
      </c>
      <c r="G37" s="1006">
        <v>0.38800000000000001</v>
      </c>
      <c r="H37" s="1007" t="s">
        <v>625</v>
      </c>
      <c r="I37" s="1005">
        <v>0.44400000000000001</v>
      </c>
      <c r="J37" s="1006">
        <v>0.44500000000000001</v>
      </c>
      <c r="K37" s="1007" t="s">
        <v>625</v>
      </c>
      <c r="L37" s="1005">
        <v>0.505</v>
      </c>
      <c r="M37" s="1006">
        <v>0.50600000000000001</v>
      </c>
      <c r="N37" s="1007" t="s">
        <v>625</v>
      </c>
      <c r="O37" s="1005">
        <v>0.57299999999999995</v>
      </c>
      <c r="P37" s="1006">
        <v>0.57399999999999995</v>
      </c>
      <c r="Q37" s="1007" t="s">
        <v>625</v>
      </c>
      <c r="R37" s="1005">
        <v>0.625</v>
      </c>
      <c r="S37" s="1006">
        <v>0.626</v>
      </c>
      <c r="T37" s="1007" t="s">
        <v>625</v>
      </c>
      <c r="U37" s="1005">
        <v>0.69099999999999995</v>
      </c>
      <c r="V37" s="1006">
        <v>0.69199999999999995</v>
      </c>
      <c r="W37" s="1008" t="s">
        <v>625</v>
      </c>
      <c r="X37" s="1005">
        <v>0.752</v>
      </c>
      <c r="Y37" s="1006">
        <v>0.753</v>
      </c>
      <c r="Z37" s="1007" t="s">
        <v>625</v>
      </c>
      <c r="AA37" s="1005">
        <v>0.83599999999999997</v>
      </c>
      <c r="AB37" s="1006">
        <v>0.83699999999999997</v>
      </c>
      <c r="AC37" s="1009" t="s">
        <v>625</v>
      </c>
      <c r="AM37" s="645"/>
      <c r="AN37" s="645"/>
      <c r="AO37" s="645"/>
      <c r="AP37" s="645"/>
      <c r="AQ37" s="645"/>
      <c r="AR37" s="645"/>
      <c r="AS37" s="645"/>
      <c r="AT37" s="645"/>
      <c r="AU37" s="645"/>
    </row>
    <row r="38" spans="1:47" ht="11.25" customHeight="1" x14ac:dyDescent="0.2">
      <c r="A38" s="1062" t="s">
        <v>691</v>
      </c>
      <c r="B38" s="2350" t="s">
        <v>1093</v>
      </c>
      <c r="C38" s="2350"/>
      <c r="D38" s="2350"/>
      <c r="E38" s="2350"/>
      <c r="F38" s="2350"/>
      <c r="G38" s="2350" t="s">
        <v>683</v>
      </c>
      <c r="H38" s="2350"/>
      <c r="I38" s="2350"/>
      <c r="J38" s="2350"/>
      <c r="K38" s="2350"/>
      <c r="L38" s="2350"/>
      <c r="M38" s="2350" t="s">
        <v>705</v>
      </c>
      <c r="N38" s="2350"/>
      <c r="O38" s="2350"/>
      <c r="P38" s="2350"/>
      <c r="Q38" s="2350"/>
      <c r="R38" s="2350"/>
      <c r="S38" s="2350" t="s">
        <v>686</v>
      </c>
      <c r="T38" s="2350"/>
      <c r="U38" s="2350"/>
      <c r="V38" s="2350"/>
      <c r="W38" s="2350"/>
      <c r="X38" s="2350"/>
      <c r="Y38" s="2350" t="s">
        <v>704</v>
      </c>
      <c r="Z38" s="2350"/>
      <c r="AA38" s="2350"/>
      <c r="AB38" s="2350"/>
      <c r="AC38" s="2350"/>
    </row>
    <row r="39" spans="1:47" ht="4.5" customHeight="1" x14ac:dyDescent="0.2">
      <c r="B39" s="677"/>
      <c r="C39" s="677"/>
      <c r="D39" s="677"/>
      <c r="E39" s="677"/>
      <c r="F39" s="677"/>
      <c r="G39" s="677"/>
      <c r="H39" s="677"/>
      <c r="I39" s="677"/>
      <c r="J39" s="677"/>
      <c r="K39" s="677"/>
      <c r="L39" s="677"/>
      <c r="M39" s="677"/>
      <c r="N39" s="677"/>
      <c r="O39" s="677"/>
      <c r="P39" s="677"/>
      <c r="Q39" s="677"/>
      <c r="R39" s="677"/>
      <c r="S39" s="677"/>
      <c r="T39" s="677"/>
      <c r="U39" s="677"/>
      <c r="V39" s="677"/>
      <c r="W39" s="676"/>
      <c r="X39" s="677"/>
      <c r="Y39" s="677"/>
      <c r="Z39" s="677"/>
      <c r="AA39" s="677"/>
      <c r="AB39" s="677"/>
      <c r="AC39" s="677"/>
    </row>
    <row r="40" spans="1:47" ht="9.75" customHeight="1" x14ac:dyDescent="0.2">
      <c r="A40" s="632" t="s">
        <v>661</v>
      </c>
      <c r="B40" s="677"/>
      <c r="C40" s="679"/>
      <c r="D40" s="677"/>
      <c r="E40" s="677"/>
      <c r="F40" s="677"/>
      <c r="G40" s="677"/>
      <c r="H40" s="677"/>
      <c r="I40" s="677"/>
      <c r="J40" s="677"/>
      <c r="K40" s="677"/>
      <c r="L40" s="677"/>
      <c r="M40" s="677"/>
      <c r="N40" s="677"/>
      <c r="O40" s="677"/>
      <c r="P40" s="677"/>
      <c r="Q40" s="677"/>
      <c r="R40" s="677"/>
      <c r="S40" s="677"/>
      <c r="T40" s="677"/>
      <c r="U40" s="677"/>
      <c r="V40" s="677"/>
      <c r="W40" s="676"/>
      <c r="X40" s="677"/>
      <c r="Y40" s="677"/>
      <c r="Z40" s="677"/>
      <c r="AA40" s="677"/>
      <c r="AB40" s="677"/>
      <c r="AC40" s="677"/>
    </row>
    <row r="41" spans="1:47" s="642" customFormat="1" ht="7.5" customHeight="1" x14ac:dyDescent="0.2">
      <c r="A41" s="2348"/>
      <c r="B41" s="2313">
        <v>2</v>
      </c>
      <c r="C41" s="2314"/>
      <c r="D41" s="2314"/>
      <c r="E41" s="2314"/>
      <c r="F41" s="2314"/>
      <c r="G41" s="2314">
        <v>4</v>
      </c>
      <c r="H41" s="2314"/>
      <c r="I41" s="2314"/>
      <c r="J41" s="2314"/>
      <c r="K41" s="2314"/>
      <c r="L41" s="2314"/>
      <c r="M41" s="2314">
        <v>6</v>
      </c>
      <c r="N41" s="2314"/>
      <c r="O41" s="2314"/>
      <c r="P41" s="2314"/>
      <c r="Q41" s="2314"/>
      <c r="R41" s="2314"/>
      <c r="S41" s="2314">
        <v>8</v>
      </c>
      <c r="T41" s="2314"/>
      <c r="U41" s="2314"/>
      <c r="V41" s="2314"/>
      <c r="W41" s="2314"/>
      <c r="X41" s="2314"/>
      <c r="Y41" s="2314">
        <v>10</v>
      </c>
      <c r="Z41" s="2314"/>
      <c r="AA41" s="2314"/>
      <c r="AB41" s="2314"/>
      <c r="AC41" s="2314"/>
    </row>
    <row r="42" spans="1:47" s="642" customFormat="1" ht="7.5" customHeight="1" x14ac:dyDescent="0.2">
      <c r="A42" s="2349"/>
      <c r="B42" s="2315">
        <v>1</v>
      </c>
      <c r="C42" s="2316"/>
      <c r="D42" s="2317">
        <v>2</v>
      </c>
      <c r="E42" s="2316"/>
      <c r="F42" s="2318"/>
      <c r="G42" s="2319">
        <v>3</v>
      </c>
      <c r="H42" s="2316"/>
      <c r="I42" s="2316"/>
      <c r="J42" s="2317">
        <v>4</v>
      </c>
      <c r="K42" s="2316"/>
      <c r="L42" s="2320"/>
      <c r="M42" s="2315">
        <v>5</v>
      </c>
      <c r="N42" s="2316"/>
      <c r="O42" s="2316"/>
      <c r="P42" s="2317">
        <v>6</v>
      </c>
      <c r="Q42" s="2316"/>
      <c r="R42" s="2318"/>
      <c r="S42" s="2319">
        <v>7</v>
      </c>
      <c r="T42" s="2316"/>
      <c r="U42" s="2316"/>
      <c r="V42" s="2317">
        <v>8</v>
      </c>
      <c r="W42" s="2316"/>
      <c r="X42" s="2320"/>
      <c r="Y42" s="2315">
        <v>9</v>
      </c>
      <c r="Z42" s="2316"/>
      <c r="AA42" s="2316"/>
      <c r="AB42" s="2317">
        <v>10</v>
      </c>
      <c r="AC42" s="2320"/>
    </row>
    <row r="43" spans="1:47" ht="11.25" customHeight="1" x14ac:dyDescent="0.2">
      <c r="A43" s="636" t="s">
        <v>624</v>
      </c>
      <c r="B43" s="2329" t="s">
        <v>706</v>
      </c>
      <c r="C43" s="2329"/>
      <c r="D43" s="2329"/>
      <c r="E43" s="2329"/>
      <c r="F43" s="2329"/>
      <c r="G43" s="2329" t="s">
        <v>1097</v>
      </c>
      <c r="H43" s="2329"/>
      <c r="I43" s="2329"/>
      <c r="J43" s="2329"/>
      <c r="K43" s="2329"/>
      <c r="L43" s="2329"/>
      <c r="M43" s="2329" t="s">
        <v>1094</v>
      </c>
      <c r="N43" s="2329"/>
      <c r="O43" s="2329"/>
      <c r="P43" s="2329"/>
      <c r="Q43" s="2329"/>
      <c r="R43" s="2329"/>
      <c r="S43" s="2329" t="s">
        <v>707</v>
      </c>
      <c r="T43" s="2329"/>
      <c r="U43" s="2329"/>
      <c r="V43" s="2329"/>
      <c r="W43" s="2329"/>
      <c r="X43" s="2329"/>
      <c r="Y43" s="2329" t="s">
        <v>1098</v>
      </c>
      <c r="Z43" s="2329"/>
      <c r="AA43" s="2329"/>
      <c r="AB43" s="2329"/>
      <c r="AC43" s="2329"/>
    </row>
    <row r="44" spans="1:47" ht="11.25" customHeight="1" x14ac:dyDescent="0.2">
      <c r="A44" s="1018" t="s">
        <v>660</v>
      </c>
      <c r="B44" s="1004" t="s">
        <v>625</v>
      </c>
      <c r="C44" s="1005">
        <v>0.625</v>
      </c>
      <c r="D44" s="1006">
        <v>0.626</v>
      </c>
      <c r="E44" s="1007" t="s">
        <v>625</v>
      </c>
      <c r="F44" s="1005">
        <v>0.745</v>
      </c>
      <c r="G44" s="1006">
        <v>0.746</v>
      </c>
      <c r="H44" s="1007" t="s">
        <v>625</v>
      </c>
      <c r="I44" s="1005">
        <v>0.84899999999999998</v>
      </c>
      <c r="J44" s="1006">
        <v>0.85</v>
      </c>
      <c r="K44" s="1007" t="s">
        <v>625</v>
      </c>
      <c r="L44" s="1005">
        <v>0.91700000000000004</v>
      </c>
      <c r="M44" s="1006">
        <v>0.91800000000000004</v>
      </c>
      <c r="N44" s="1007" t="s">
        <v>625</v>
      </c>
      <c r="O44" s="1005">
        <v>0.98</v>
      </c>
      <c r="P44" s="1006">
        <v>0.98099999999999998</v>
      </c>
      <c r="Q44" s="1007" t="s">
        <v>625</v>
      </c>
      <c r="R44" s="1005">
        <v>1.0129999999999999</v>
      </c>
      <c r="S44" s="1006">
        <v>1.0139999999999998</v>
      </c>
      <c r="T44" s="1007" t="s">
        <v>625</v>
      </c>
      <c r="U44" s="1005">
        <v>1.038</v>
      </c>
      <c r="V44" s="1006">
        <v>1.0389999999999999</v>
      </c>
      <c r="W44" s="1008" t="s">
        <v>625</v>
      </c>
      <c r="X44" s="1005">
        <v>1.0760000000000001</v>
      </c>
      <c r="Y44" s="1006">
        <v>1.077</v>
      </c>
      <c r="Z44" s="1007" t="s">
        <v>625</v>
      </c>
      <c r="AA44" s="1005">
        <v>1.1379999999999999</v>
      </c>
      <c r="AB44" s="1006">
        <v>1.1389999999999998</v>
      </c>
      <c r="AC44" s="1009" t="s">
        <v>625</v>
      </c>
      <c r="AM44" s="645"/>
      <c r="AN44" s="645"/>
      <c r="AO44" s="645"/>
      <c r="AP44" s="645"/>
      <c r="AQ44" s="645"/>
      <c r="AR44" s="645"/>
      <c r="AS44" s="645"/>
      <c r="AT44" s="645"/>
      <c r="AU44" s="645"/>
    </row>
    <row r="45" spans="1:47" ht="11.25" customHeight="1" x14ac:dyDescent="0.2">
      <c r="A45" s="1018" t="s">
        <v>659</v>
      </c>
      <c r="B45" s="1004" t="s">
        <v>625</v>
      </c>
      <c r="C45" s="1005">
        <v>0.71899999999999997</v>
      </c>
      <c r="D45" s="1006">
        <v>0.72</v>
      </c>
      <c r="E45" s="1007" t="s">
        <v>625</v>
      </c>
      <c r="F45" s="1005">
        <v>0.83499999999999996</v>
      </c>
      <c r="G45" s="1006">
        <v>0.83599999999999997</v>
      </c>
      <c r="H45" s="1007" t="s">
        <v>625</v>
      </c>
      <c r="I45" s="1005">
        <v>0.89200000000000002</v>
      </c>
      <c r="J45" s="1006">
        <v>0.89300000000000002</v>
      </c>
      <c r="K45" s="1007" t="s">
        <v>625</v>
      </c>
      <c r="L45" s="1005">
        <v>0.95</v>
      </c>
      <c r="M45" s="1006">
        <v>0.95099999999999996</v>
      </c>
      <c r="N45" s="1007" t="s">
        <v>625</v>
      </c>
      <c r="O45" s="1005">
        <v>0.996</v>
      </c>
      <c r="P45" s="1006">
        <v>0.997</v>
      </c>
      <c r="Q45" s="1007" t="s">
        <v>625</v>
      </c>
      <c r="R45" s="1005">
        <v>1.0249999999999999</v>
      </c>
      <c r="S45" s="1006">
        <v>1.0259999999999998</v>
      </c>
      <c r="T45" s="1007" t="s">
        <v>625</v>
      </c>
      <c r="U45" s="1005">
        <v>1.048</v>
      </c>
      <c r="V45" s="1006">
        <v>1.0489999999999999</v>
      </c>
      <c r="W45" s="1008" t="s">
        <v>625</v>
      </c>
      <c r="X45" s="1005">
        <v>1.07</v>
      </c>
      <c r="Y45" s="1006">
        <v>1.071</v>
      </c>
      <c r="Z45" s="1007" t="s">
        <v>625</v>
      </c>
      <c r="AA45" s="1005">
        <v>1.1080000000000001</v>
      </c>
      <c r="AB45" s="1006">
        <v>1.109</v>
      </c>
      <c r="AC45" s="1009" t="s">
        <v>625</v>
      </c>
      <c r="AM45" s="645"/>
      <c r="AN45" s="645"/>
      <c r="AO45" s="645"/>
      <c r="AP45" s="645"/>
      <c r="AQ45" s="645"/>
      <c r="AR45" s="645"/>
      <c r="AS45" s="645"/>
      <c r="AT45" s="645"/>
      <c r="AU45" s="645"/>
    </row>
    <row r="46" spans="1:47" ht="11.25" customHeight="1" x14ac:dyDescent="0.2">
      <c r="A46" s="1062" t="s">
        <v>691</v>
      </c>
      <c r="B46" s="2350" t="s">
        <v>1093</v>
      </c>
      <c r="C46" s="2350"/>
      <c r="D46" s="2350"/>
      <c r="E46" s="2350"/>
      <c r="F46" s="2350"/>
      <c r="G46" s="2350" t="s">
        <v>683</v>
      </c>
      <c r="H46" s="2350"/>
      <c r="I46" s="2350"/>
      <c r="J46" s="2350"/>
      <c r="K46" s="2350"/>
      <c r="L46" s="2350"/>
      <c r="M46" s="2350" t="s">
        <v>705</v>
      </c>
      <c r="N46" s="2350"/>
      <c r="O46" s="2350"/>
      <c r="P46" s="2350"/>
      <c r="Q46" s="2350"/>
      <c r="R46" s="2350"/>
      <c r="S46" s="2350" t="s">
        <v>1173</v>
      </c>
      <c r="T46" s="2350"/>
      <c r="U46" s="2350"/>
      <c r="V46" s="2350"/>
      <c r="W46" s="2350"/>
      <c r="X46" s="2350"/>
      <c r="Y46" s="2350" t="s">
        <v>704</v>
      </c>
      <c r="Z46" s="2350"/>
      <c r="AA46" s="2350"/>
      <c r="AB46" s="2350"/>
      <c r="AC46" s="2350"/>
    </row>
    <row r="47" spans="1:47" ht="5.25" customHeight="1" x14ac:dyDescent="0.2">
      <c r="B47" s="677"/>
      <c r="C47" s="677"/>
      <c r="D47" s="677"/>
      <c r="E47" s="677"/>
      <c r="F47" s="677"/>
      <c r="G47" s="677"/>
      <c r="H47" s="677"/>
      <c r="I47" s="677"/>
      <c r="J47" s="677"/>
      <c r="K47" s="677"/>
      <c r="L47" s="677"/>
      <c r="M47" s="677"/>
      <c r="N47" s="677"/>
      <c r="O47" s="677"/>
      <c r="P47" s="677"/>
      <c r="Q47" s="677"/>
      <c r="R47" s="677"/>
      <c r="S47" s="677"/>
      <c r="T47" s="677"/>
      <c r="U47" s="677"/>
      <c r="V47" s="677"/>
      <c r="W47" s="676"/>
      <c r="X47" s="677"/>
      <c r="Y47" s="677"/>
      <c r="Z47" s="677"/>
      <c r="AA47" s="677"/>
      <c r="AB47" s="677"/>
      <c r="AC47" s="677"/>
    </row>
    <row r="48" spans="1:47" x14ac:dyDescent="0.2">
      <c r="A48" s="632" t="s">
        <v>658</v>
      </c>
      <c r="B48" s="677"/>
      <c r="C48" s="679"/>
      <c r="D48" s="677"/>
      <c r="E48" s="677"/>
      <c r="F48" s="677"/>
      <c r="G48" s="677"/>
      <c r="H48" s="677"/>
      <c r="I48" s="677"/>
      <c r="J48" s="677"/>
      <c r="K48" s="677"/>
      <c r="L48" s="677"/>
      <c r="M48" s="677"/>
      <c r="N48" s="677"/>
      <c r="O48" s="677"/>
      <c r="P48" s="677"/>
      <c r="Q48" s="677"/>
      <c r="R48" s="677"/>
      <c r="S48" s="677"/>
      <c r="T48" s="677"/>
      <c r="U48" s="677"/>
      <c r="V48" s="677"/>
      <c r="W48" s="676"/>
      <c r="X48" s="677"/>
      <c r="Y48" s="677"/>
      <c r="Z48" s="677"/>
      <c r="AA48" s="677"/>
      <c r="AB48" s="677"/>
      <c r="AC48" s="677"/>
    </row>
    <row r="49" spans="1:47" s="642" customFormat="1" ht="7.5" customHeight="1" x14ac:dyDescent="0.2">
      <c r="A49" s="2348"/>
      <c r="B49" s="2313">
        <v>2</v>
      </c>
      <c r="C49" s="2314"/>
      <c r="D49" s="2314"/>
      <c r="E49" s="2314"/>
      <c r="F49" s="2314"/>
      <c r="G49" s="2314">
        <v>4</v>
      </c>
      <c r="H49" s="2314"/>
      <c r="I49" s="2314"/>
      <c r="J49" s="2314"/>
      <c r="K49" s="2314"/>
      <c r="L49" s="2314"/>
      <c r="M49" s="2314">
        <v>6</v>
      </c>
      <c r="N49" s="2314"/>
      <c r="O49" s="2314"/>
      <c r="P49" s="2314"/>
      <c r="Q49" s="2314"/>
      <c r="R49" s="2314"/>
      <c r="S49" s="2314">
        <v>8</v>
      </c>
      <c r="T49" s="2314"/>
      <c r="U49" s="2314"/>
      <c r="V49" s="2314"/>
      <c r="W49" s="2314"/>
      <c r="X49" s="2314"/>
      <c r="Y49" s="2314">
        <v>10</v>
      </c>
      <c r="Z49" s="2314"/>
      <c r="AA49" s="2314"/>
      <c r="AB49" s="2314"/>
      <c r="AC49" s="2314"/>
    </row>
    <row r="50" spans="1:47" s="642" customFormat="1" ht="7.5" customHeight="1" x14ac:dyDescent="0.2">
      <c r="A50" s="2349"/>
      <c r="B50" s="2315">
        <v>1</v>
      </c>
      <c r="C50" s="2316"/>
      <c r="D50" s="2317">
        <v>2</v>
      </c>
      <c r="E50" s="2316"/>
      <c r="F50" s="2318"/>
      <c r="G50" s="2319">
        <v>3</v>
      </c>
      <c r="H50" s="2316"/>
      <c r="I50" s="2316"/>
      <c r="J50" s="2317">
        <v>4</v>
      </c>
      <c r="K50" s="2316"/>
      <c r="L50" s="2320"/>
      <c r="M50" s="2315">
        <v>5</v>
      </c>
      <c r="N50" s="2316"/>
      <c r="O50" s="2316"/>
      <c r="P50" s="2317">
        <v>6</v>
      </c>
      <c r="Q50" s="2316"/>
      <c r="R50" s="2318"/>
      <c r="S50" s="2319">
        <v>7</v>
      </c>
      <c r="T50" s="2316"/>
      <c r="U50" s="2316"/>
      <c r="V50" s="2317">
        <v>8</v>
      </c>
      <c r="W50" s="2316"/>
      <c r="X50" s="2320"/>
      <c r="Y50" s="2315">
        <v>9</v>
      </c>
      <c r="Z50" s="2316"/>
      <c r="AA50" s="2316"/>
      <c r="AB50" s="2317">
        <v>10</v>
      </c>
      <c r="AC50" s="2320"/>
    </row>
    <row r="51" spans="1:47" ht="11.25" customHeight="1" x14ac:dyDescent="0.2">
      <c r="A51" s="636" t="s">
        <v>624</v>
      </c>
      <c r="B51" s="2329" t="s">
        <v>1096</v>
      </c>
      <c r="C51" s="2329"/>
      <c r="D51" s="2329"/>
      <c r="E51" s="2329"/>
      <c r="F51" s="2329"/>
      <c r="G51" s="2329" t="s">
        <v>685</v>
      </c>
      <c r="H51" s="2329"/>
      <c r="I51" s="2329"/>
      <c r="J51" s="2329"/>
      <c r="K51" s="2329"/>
      <c r="L51" s="2329"/>
      <c r="M51" s="2329" t="s">
        <v>634</v>
      </c>
      <c r="N51" s="2329"/>
      <c r="O51" s="2329"/>
      <c r="P51" s="2329"/>
      <c r="Q51" s="2329"/>
      <c r="R51" s="2329"/>
      <c r="S51" s="2329" t="s">
        <v>1184</v>
      </c>
      <c r="T51" s="2329"/>
      <c r="U51" s="2329"/>
      <c r="V51" s="2329"/>
      <c r="W51" s="2329"/>
      <c r="X51" s="2329"/>
      <c r="Y51" s="2329" t="s">
        <v>684</v>
      </c>
      <c r="Z51" s="2329"/>
      <c r="AA51" s="2329"/>
      <c r="AB51" s="2329"/>
      <c r="AC51" s="2329"/>
    </row>
    <row r="52" spans="1:47" ht="11.25" customHeight="1" x14ac:dyDescent="0.2">
      <c r="A52" s="1010" t="s">
        <v>657</v>
      </c>
      <c r="B52" s="1004" t="s">
        <v>625</v>
      </c>
      <c r="C52" s="1005">
        <v>5.1999999999999998E-2</v>
      </c>
      <c r="D52" s="1006">
        <v>5.0999999999999997E-2</v>
      </c>
      <c r="E52" s="1007" t="s">
        <v>625</v>
      </c>
      <c r="F52" s="1005">
        <v>4.2000000000000003E-2</v>
      </c>
      <c r="G52" s="1006">
        <v>4.1000000000000002E-2</v>
      </c>
      <c r="H52" s="1007" t="s">
        <v>625</v>
      </c>
      <c r="I52" s="1005">
        <v>3.5999999999999997E-2</v>
      </c>
      <c r="J52" s="1006">
        <v>3.4999999999999996E-2</v>
      </c>
      <c r="K52" s="1007" t="s">
        <v>625</v>
      </c>
      <c r="L52" s="1005">
        <v>0.03</v>
      </c>
      <c r="M52" s="1006">
        <v>2.8999999999999998E-2</v>
      </c>
      <c r="N52" s="1007" t="s">
        <v>625</v>
      </c>
      <c r="O52" s="1005">
        <v>2.5999999999999999E-2</v>
      </c>
      <c r="P52" s="1006">
        <v>2.4999999999999998E-2</v>
      </c>
      <c r="Q52" s="1007" t="s">
        <v>625</v>
      </c>
      <c r="R52" s="1005">
        <v>2.3E-2</v>
      </c>
      <c r="S52" s="1006">
        <v>2.1999999999999999E-2</v>
      </c>
      <c r="T52" s="1007" t="s">
        <v>625</v>
      </c>
      <c r="U52" s="1005">
        <v>1.9E-2</v>
      </c>
      <c r="V52" s="1006">
        <v>1.7999999999999999E-2</v>
      </c>
      <c r="W52" s="1008" t="s">
        <v>625</v>
      </c>
      <c r="X52" s="1005">
        <v>1.4999999999999999E-2</v>
      </c>
      <c r="Y52" s="1006">
        <v>1.3999999999999999E-2</v>
      </c>
      <c r="Z52" s="1007" t="s">
        <v>625</v>
      </c>
      <c r="AA52" s="1005">
        <v>1.0999999999999999E-2</v>
      </c>
      <c r="AB52" s="1006">
        <v>9.9999999999999985E-3</v>
      </c>
      <c r="AC52" s="1009" t="s">
        <v>625</v>
      </c>
      <c r="AM52" s="645"/>
      <c r="AN52" s="645"/>
      <c r="AO52" s="645"/>
      <c r="AP52" s="645"/>
      <c r="AQ52" s="645"/>
      <c r="AR52" s="645"/>
      <c r="AS52" s="645"/>
      <c r="AT52" s="645"/>
      <c r="AU52" s="645"/>
    </row>
    <row r="53" spans="1:47" ht="11.25" customHeight="1" x14ac:dyDescent="0.2">
      <c r="A53" s="1018" t="s">
        <v>656</v>
      </c>
      <c r="B53" s="1004" t="s">
        <v>625</v>
      </c>
      <c r="C53" s="1005">
        <v>0.123</v>
      </c>
      <c r="D53" s="1006">
        <v>0.122</v>
      </c>
      <c r="E53" s="1007" t="s">
        <v>625</v>
      </c>
      <c r="F53" s="1005">
        <v>7.2999999999999995E-2</v>
      </c>
      <c r="G53" s="1006">
        <v>7.1999999999999995E-2</v>
      </c>
      <c r="H53" s="1007" t="s">
        <v>625</v>
      </c>
      <c r="I53" s="1005">
        <v>5.3999999999999999E-2</v>
      </c>
      <c r="J53" s="1006">
        <v>5.2999999999999999E-2</v>
      </c>
      <c r="K53" s="1007" t="s">
        <v>625</v>
      </c>
      <c r="L53" s="1005">
        <v>3.6999999999999998E-2</v>
      </c>
      <c r="M53" s="1006">
        <v>3.5999999999999997E-2</v>
      </c>
      <c r="N53" s="1007" t="s">
        <v>625</v>
      </c>
      <c r="O53" s="1005">
        <v>2.7E-2</v>
      </c>
      <c r="P53" s="1006">
        <v>2.5999999999999999E-2</v>
      </c>
      <c r="Q53" s="1007" t="s">
        <v>625</v>
      </c>
      <c r="R53" s="1005">
        <v>2.1000000000000001E-2</v>
      </c>
      <c r="S53" s="1006">
        <v>0.02</v>
      </c>
      <c r="T53" s="1007" t="s">
        <v>625</v>
      </c>
      <c r="U53" s="1005">
        <v>1.6E-2</v>
      </c>
      <c r="V53" s="1006">
        <v>1.4999999999999999E-2</v>
      </c>
      <c r="W53" s="1008" t="s">
        <v>625</v>
      </c>
      <c r="X53" s="1005">
        <v>1.0999999999999999E-2</v>
      </c>
      <c r="Y53" s="1006">
        <v>9.9999999999999985E-3</v>
      </c>
      <c r="Z53" s="1007" t="s">
        <v>625</v>
      </c>
      <c r="AA53" s="1005">
        <v>6.0000000000000001E-3</v>
      </c>
      <c r="AB53" s="1006">
        <v>5.0000000000000001E-3</v>
      </c>
      <c r="AC53" s="1009" t="s">
        <v>625</v>
      </c>
      <c r="AM53" s="645"/>
      <c r="AN53" s="645"/>
      <c r="AO53" s="645"/>
      <c r="AP53" s="645"/>
      <c r="AQ53" s="645"/>
      <c r="AR53" s="645"/>
      <c r="AS53" s="645"/>
      <c r="AT53" s="645"/>
      <c r="AU53" s="645"/>
    </row>
    <row r="54" spans="1:47" ht="11.25" customHeight="1" x14ac:dyDescent="0.2">
      <c r="A54" s="1062" t="s">
        <v>691</v>
      </c>
      <c r="B54" s="2350" t="s">
        <v>1035</v>
      </c>
      <c r="C54" s="2350"/>
      <c r="D54" s="2350"/>
      <c r="E54" s="2350"/>
      <c r="F54" s="2350"/>
      <c r="G54" s="2350" t="s">
        <v>1036</v>
      </c>
      <c r="H54" s="2350"/>
      <c r="I54" s="2350"/>
      <c r="J54" s="2350"/>
      <c r="K54" s="2350"/>
      <c r="L54" s="2350"/>
      <c r="M54" s="2350" t="s">
        <v>1099</v>
      </c>
      <c r="N54" s="2350"/>
      <c r="O54" s="2350"/>
      <c r="P54" s="2350"/>
      <c r="Q54" s="2350"/>
      <c r="R54" s="2350"/>
      <c r="S54" s="2351" t="s">
        <v>1037</v>
      </c>
      <c r="T54" s="2352"/>
      <c r="U54" s="2352"/>
      <c r="V54" s="2352"/>
      <c r="W54" s="2352"/>
      <c r="X54" s="2353"/>
      <c r="Y54" s="2350" t="s">
        <v>1038</v>
      </c>
      <c r="Z54" s="2350"/>
      <c r="AA54" s="2350"/>
      <c r="AB54" s="2350"/>
      <c r="AC54" s="2350"/>
    </row>
    <row r="55" spans="1:47" ht="5.25" customHeight="1" x14ac:dyDescent="0.2"/>
    <row r="56" spans="1:47" x14ac:dyDescent="0.2">
      <c r="A56" s="632" t="s">
        <v>1316</v>
      </c>
      <c r="C56" s="641"/>
    </row>
    <row r="57" spans="1:47" s="642" customFormat="1" ht="7.5" customHeight="1" x14ac:dyDescent="0.2">
      <c r="A57" s="2348"/>
      <c r="B57" s="2313">
        <v>2</v>
      </c>
      <c r="C57" s="2314"/>
      <c r="D57" s="2314"/>
      <c r="E57" s="2314"/>
      <c r="F57" s="2314"/>
      <c r="G57" s="2314">
        <v>4</v>
      </c>
      <c r="H57" s="2314"/>
      <c r="I57" s="2314"/>
      <c r="J57" s="2314"/>
      <c r="K57" s="2314"/>
      <c r="L57" s="2314"/>
      <c r="M57" s="2314">
        <v>6</v>
      </c>
      <c r="N57" s="2314"/>
      <c r="O57" s="2314"/>
      <c r="P57" s="2314"/>
      <c r="Q57" s="2314"/>
      <c r="R57" s="2314"/>
      <c r="S57" s="2314">
        <v>8</v>
      </c>
      <c r="T57" s="2314"/>
      <c r="U57" s="2314"/>
      <c r="V57" s="2314"/>
      <c r="W57" s="2314"/>
      <c r="X57" s="2314"/>
      <c r="Y57" s="2314">
        <v>10</v>
      </c>
      <c r="Z57" s="2314"/>
      <c r="AA57" s="2314"/>
      <c r="AB57" s="2314"/>
      <c r="AC57" s="2314"/>
    </row>
    <row r="58" spans="1:47" s="642" customFormat="1" ht="7.5" customHeight="1" x14ac:dyDescent="0.2">
      <c r="A58" s="2349"/>
      <c r="B58" s="2315">
        <v>1</v>
      </c>
      <c r="C58" s="2316"/>
      <c r="D58" s="2317">
        <v>2</v>
      </c>
      <c r="E58" s="2316"/>
      <c r="F58" s="2318"/>
      <c r="G58" s="2319">
        <v>3</v>
      </c>
      <c r="H58" s="2316"/>
      <c r="I58" s="2316"/>
      <c r="J58" s="2317">
        <v>4</v>
      </c>
      <c r="K58" s="2316"/>
      <c r="L58" s="2320"/>
      <c r="M58" s="2315">
        <v>5</v>
      </c>
      <c r="N58" s="2316"/>
      <c r="O58" s="2316"/>
      <c r="P58" s="2317">
        <v>6</v>
      </c>
      <c r="Q58" s="2316"/>
      <c r="R58" s="2318"/>
      <c r="S58" s="2319">
        <v>7</v>
      </c>
      <c r="T58" s="2316"/>
      <c r="U58" s="2316"/>
      <c r="V58" s="2317">
        <v>8</v>
      </c>
      <c r="W58" s="2316"/>
      <c r="X58" s="2320"/>
      <c r="Y58" s="2315">
        <v>9</v>
      </c>
      <c r="Z58" s="2316"/>
      <c r="AA58" s="2316"/>
      <c r="AB58" s="2317">
        <v>10</v>
      </c>
      <c r="AC58" s="2320"/>
    </row>
    <row r="59" spans="1:47" ht="11.25" customHeight="1" x14ac:dyDescent="0.2">
      <c r="A59" s="636" t="s">
        <v>624</v>
      </c>
      <c r="B59" s="2309" t="s">
        <v>1096</v>
      </c>
      <c r="C59" s="2309"/>
      <c r="D59" s="2309"/>
      <c r="E59" s="2309"/>
      <c r="F59" s="2309"/>
      <c r="G59" s="2309" t="s">
        <v>685</v>
      </c>
      <c r="H59" s="2309"/>
      <c r="I59" s="2309"/>
      <c r="J59" s="2309"/>
      <c r="K59" s="2309"/>
      <c r="L59" s="2309"/>
      <c r="M59" s="2329" t="s">
        <v>634</v>
      </c>
      <c r="N59" s="2329"/>
      <c r="O59" s="2329"/>
      <c r="P59" s="2329"/>
      <c r="Q59" s="2329"/>
      <c r="R59" s="2329"/>
      <c r="S59" s="2309" t="s">
        <v>682</v>
      </c>
      <c r="T59" s="2309"/>
      <c r="U59" s="2309"/>
      <c r="V59" s="2309"/>
      <c r="W59" s="2309"/>
      <c r="X59" s="2309"/>
      <c r="Y59" s="2309" t="s">
        <v>684</v>
      </c>
      <c r="Z59" s="2309"/>
      <c r="AA59" s="2309"/>
      <c r="AB59" s="2309"/>
      <c r="AC59" s="2309"/>
    </row>
    <row r="60" spans="1:47" ht="11.25" customHeight="1" x14ac:dyDescent="0.2">
      <c r="A60" s="1018" t="s">
        <v>655</v>
      </c>
      <c r="B60" s="1019" t="s">
        <v>625</v>
      </c>
      <c r="C60" s="1020">
        <v>8.5</v>
      </c>
      <c r="D60" s="1021">
        <v>8.6</v>
      </c>
      <c r="E60" s="1022" t="s">
        <v>625</v>
      </c>
      <c r="F60" s="1020">
        <v>11.6</v>
      </c>
      <c r="G60" s="1021">
        <v>11.7</v>
      </c>
      <c r="H60" s="1022" t="s">
        <v>625</v>
      </c>
      <c r="I60" s="1020">
        <v>13.6</v>
      </c>
      <c r="J60" s="1021">
        <v>13.7</v>
      </c>
      <c r="K60" s="1022" t="s">
        <v>625</v>
      </c>
      <c r="L60" s="1020">
        <v>16.2</v>
      </c>
      <c r="M60" s="1021">
        <v>16.3</v>
      </c>
      <c r="N60" s="1022" t="s">
        <v>625</v>
      </c>
      <c r="O60" s="1020">
        <v>19</v>
      </c>
      <c r="P60" s="1021">
        <v>19.100000000000001</v>
      </c>
      <c r="Q60" s="1022" t="s">
        <v>625</v>
      </c>
      <c r="R60" s="1020">
        <v>21.6</v>
      </c>
      <c r="S60" s="1021">
        <v>21.700000000000003</v>
      </c>
      <c r="T60" s="1022" t="s">
        <v>625</v>
      </c>
      <c r="U60" s="1020">
        <v>24.8</v>
      </c>
      <c r="V60" s="1021">
        <v>24.900000000000002</v>
      </c>
      <c r="W60" s="1023" t="s">
        <v>625</v>
      </c>
      <c r="X60" s="1020">
        <v>29.3</v>
      </c>
      <c r="Y60" s="1021">
        <v>29.400000000000002</v>
      </c>
      <c r="Z60" s="1022" t="s">
        <v>625</v>
      </c>
      <c r="AA60" s="1020">
        <v>34.4</v>
      </c>
      <c r="AB60" s="1021">
        <v>34.5</v>
      </c>
      <c r="AC60" s="1024" t="s">
        <v>625</v>
      </c>
      <c r="AM60" s="647"/>
      <c r="AN60" s="647"/>
      <c r="AO60" s="647"/>
      <c r="AP60" s="647"/>
      <c r="AQ60" s="647"/>
      <c r="AR60" s="647"/>
      <c r="AS60" s="647"/>
      <c r="AT60" s="647"/>
      <c r="AU60" s="647"/>
    </row>
    <row r="61" spans="1:47" ht="11.25" customHeight="1" x14ac:dyDescent="0.2">
      <c r="A61" s="1018" t="s">
        <v>654</v>
      </c>
      <c r="B61" s="1019" t="s">
        <v>625</v>
      </c>
      <c r="C61" s="1020">
        <v>15.7</v>
      </c>
      <c r="D61" s="1021">
        <v>15.799999999999999</v>
      </c>
      <c r="E61" s="1022" t="s">
        <v>625</v>
      </c>
      <c r="F61" s="1020">
        <v>20.399999999999999</v>
      </c>
      <c r="G61" s="1021">
        <v>20.5</v>
      </c>
      <c r="H61" s="1022" t="s">
        <v>625</v>
      </c>
      <c r="I61" s="1020">
        <v>24.3</v>
      </c>
      <c r="J61" s="1021">
        <v>24.400000000000002</v>
      </c>
      <c r="K61" s="1022" t="s">
        <v>625</v>
      </c>
      <c r="L61" s="1020">
        <v>28.1</v>
      </c>
      <c r="M61" s="1021">
        <v>28.200000000000003</v>
      </c>
      <c r="N61" s="1022" t="s">
        <v>625</v>
      </c>
      <c r="O61" s="1020">
        <v>31.6</v>
      </c>
      <c r="P61" s="1021">
        <v>31.700000000000003</v>
      </c>
      <c r="Q61" s="1022" t="s">
        <v>625</v>
      </c>
      <c r="R61" s="1020">
        <v>35.6</v>
      </c>
      <c r="S61" s="1021">
        <v>35.700000000000003</v>
      </c>
      <c r="T61" s="1022" t="s">
        <v>625</v>
      </c>
      <c r="U61" s="1020">
        <v>39.6</v>
      </c>
      <c r="V61" s="1021">
        <v>39.700000000000003</v>
      </c>
      <c r="W61" s="1023" t="s">
        <v>625</v>
      </c>
      <c r="X61" s="1020">
        <v>45.5</v>
      </c>
      <c r="Y61" s="1021">
        <v>45.6</v>
      </c>
      <c r="Z61" s="1022" t="s">
        <v>625</v>
      </c>
      <c r="AA61" s="1020">
        <v>54.7</v>
      </c>
      <c r="AB61" s="1021">
        <v>54.800000000000004</v>
      </c>
      <c r="AC61" s="1024" t="s">
        <v>625</v>
      </c>
    </row>
    <row r="62" spans="1:47" ht="11.25" customHeight="1" x14ac:dyDescent="0.2">
      <c r="A62" s="1062" t="s">
        <v>691</v>
      </c>
      <c r="B62" s="2347" t="s">
        <v>1025</v>
      </c>
      <c r="C62" s="2347"/>
      <c r="D62" s="2347"/>
      <c r="E62" s="2347"/>
      <c r="F62" s="2347"/>
      <c r="G62" s="2347" t="s">
        <v>1026</v>
      </c>
      <c r="H62" s="2347"/>
      <c r="I62" s="2347"/>
      <c r="J62" s="2347"/>
      <c r="K62" s="2347"/>
      <c r="L62" s="2347"/>
      <c r="M62" s="2347" t="s">
        <v>1027</v>
      </c>
      <c r="N62" s="2347"/>
      <c r="O62" s="2347"/>
      <c r="P62" s="2347"/>
      <c r="Q62" s="2347"/>
      <c r="R62" s="2347"/>
      <c r="S62" s="2347" t="s">
        <v>1028</v>
      </c>
      <c r="T62" s="2347"/>
      <c r="U62" s="2347"/>
      <c r="V62" s="2347"/>
      <c r="W62" s="2347"/>
      <c r="X62" s="2347"/>
      <c r="Y62" s="2347" t="s">
        <v>1029</v>
      </c>
      <c r="Z62" s="2347"/>
      <c r="AA62" s="2347"/>
      <c r="AB62" s="2347"/>
      <c r="AC62" s="2347"/>
    </row>
    <row r="63" spans="1:47" ht="5.25" customHeight="1" x14ac:dyDescent="0.2"/>
    <row r="64" spans="1:47" ht="9.75" customHeight="1" x14ac:dyDescent="0.2">
      <c r="A64" s="632" t="s">
        <v>653</v>
      </c>
      <c r="C64" s="641"/>
    </row>
    <row r="65" spans="1:47" s="642" customFormat="1" ht="6.75" customHeight="1" x14ac:dyDescent="0.2">
      <c r="A65" s="2348"/>
      <c r="B65" s="2313">
        <v>2</v>
      </c>
      <c r="C65" s="2314"/>
      <c r="D65" s="2314"/>
      <c r="E65" s="2314"/>
      <c r="F65" s="2314"/>
      <c r="G65" s="2314">
        <v>4</v>
      </c>
      <c r="H65" s="2314"/>
      <c r="I65" s="2314"/>
      <c r="J65" s="2314"/>
      <c r="K65" s="2314"/>
      <c r="L65" s="2314"/>
      <c r="M65" s="2314">
        <v>6</v>
      </c>
      <c r="N65" s="2314"/>
      <c r="O65" s="2314"/>
      <c r="P65" s="2314"/>
      <c r="Q65" s="2314"/>
      <c r="R65" s="2314"/>
      <c r="S65" s="2314">
        <v>8</v>
      </c>
      <c r="T65" s="2314"/>
      <c r="U65" s="2314"/>
      <c r="V65" s="2314"/>
      <c r="W65" s="2314"/>
      <c r="X65" s="2314"/>
      <c r="Y65" s="2314">
        <v>10</v>
      </c>
      <c r="Z65" s="2314"/>
      <c r="AA65" s="2314"/>
      <c r="AB65" s="2314"/>
      <c r="AC65" s="2314"/>
    </row>
    <row r="66" spans="1:47" s="642" customFormat="1" ht="6.75" customHeight="1" x14ac:dyDescent="0.2">
      <c r="A66" s="2349"/>
      <c r="B66" s="2315">
        <v>1</v>
      </c>
      <c r="C66" s="2316"/>
      <c r="D66" s="2317">
        <v>2</v>
      </c>
      <c r="E66" s="2316"/>
      <c r="F66" s="2318"/>
      <c r="G66" s="2319">
        <v>3</v>
      </c>
      <c r="H66" s="2316"/>
      <c r="I66" s="2316"/>
      <c r="J66" s="2317">
        <v>4</v>
      </c>
      <c r="K66" s="2316"/>
      <c r="L66" s="2320"/>
      <c r="M66" s="2315">
        <v>5</v>
      </c>
      <c r="N66" s="2316"/>
      <c r="O66" s="2316"/>
      <c r="P66" s="2317">
        <v>6</v>
      </c>
      <c r="Q66" s="2316"/>
      <c r="R66" s="2318"/>
      <c r="S66" s="2319">
        <v>7</v>
      </c>
      <c r="T66" s="2316"/>
      <c r="U66" s="2316"/>
      <c r="V66" s="2317">
        <v>8</v>
      </c>
      <c r="W66" s="2316"/>
      <c r="X66" s="2320"/>
      <c r="Y66" s="2315">
        <v>9</v>
      </c>
      <c r="Z66" s="2316"/>
      <c r="AA66" s="2316"/>
      <c r="AB66" s="2317">
        <v>10</v>
      </c>
      <c r="AC66" s="2320"/>
    </row>
    <row r="67" spans="1:47" ht="11.25" customHeight="1" x14ac:dyDescent="0.2">
      <c r="A67" s="636" t="s">
        <v>624</v>
      </c>
      <c r="B67" s="2309" t="s">
        <v>1178</v>
      </c>
      <c r="C67" s="2309"/>
      <c r="D67" s="2309"/>
      <c r="E67" s="2309"/>
      <c r="F67" s="2309"/>
      <c r="G67" s="2309" t="s">
        <v>1179</v>
      </c>
      <c r="H67" s="2309"/>
      <c r="I67" s="2309"/>
      <c r="J67" s="2309"/>
      <c r="K67" s="2309"/>
      <c r="L67" s="2309"/>
      <c r="M67" s="2329" t="s">
        <v>634</v>
      </c>
      <c r="N67" s="2329"/>
      <c r="O67" s="2329"/>
      <c r="P67" s="2329"/>
      <c r="Q67" s="2329"/>
      <c r="R67" s="2329"/>
      <c r="S67" s="2309" t="s">
        <v>682</v>
      </c>
      <c r="T67" s="2309"/>
      <c r="U67" s="2309"/>
      <c r="V67" s="2309"/>
      <c r="W67" s="2309"/>
      <c r="X67" s="2309"/>
      <c r="Y67" s="2309" t="s">
        <v>684</v>
      </c>
      <c r="Z67" s="2309"/>
      <c r="AA67" s="2309"/>
      <c r="AB67" s="2309"/>
      <c r="AC67" s="2309"/>
    </row>
    <row r="68" spans="1:47" ht="11.25" customHeight="1" x14ac:dyDescent="0.2">
      <c r="A68" s="1010" t="s">
        <v>626</v>
      </c>
      <c r="B68" s="1004" t="s">
        <v>625</v>
      </c>
      <c r="C68" s="1005">
        <v>0.51500000000000001</v>
      </c>
      <c r="D68" s="1006">
        <v>0.51600000000000001</v>
      </c>
      <c r="E68" s="1007" t="s">
        <v>625</v>
      </c>
      <c r="F68" s="1005">
        <v>0.73899999999999999</v>
      </c>
      <c r="G68" s="1006">
        <v>0.74</v>
      </c>
      <c r="H68" s="1007" t="s">
        <v>625</v>
      </c>
      <c r="I68" s="1005">
        <v>0.91400000000000003</v>
      </c>
      <c r="J68" s="1006">
        <v>0.91500000000000004</v>
      </c>
      <c r="K68" s="1007" t="s">
        <v>625</v>
      </c>
      <c r="L68" s="1005">
        <v>1.151</v>
      </c>
      <c r="M68" s="1006">
        <v>1.1519999999999999</v>
      </c>
      <c r="N68" s="1007" t="s">
        <v>625</v>
      </c>
      <c r="O68" s="1005">
        <v>1.389</v>
      </c>
      <c r="P68" s="1006">
        <v>1.39</v>
      </c>
      <c r="Q68" s="1007" t="s">
        <v>625</v>
      </c>
      <c r="R68" s="1005">
        <v>1.6</v>
      </c>
      <c r="S68" s="1006">
        <v>1.601</v>
      </c>
      <c r="T68" s="1007" t="s">
        <v>625</v>
      </c>
      <c r="U68" s="1005">
        <v>1.9319999999999999</v>
      </c>
      <c r="V68" s="1006">
        <v>1.9329999999999998</v>
      </c>
      <c r="W68" s="1008" t="s">
        <v>625</v>
      </c>
      <c r="X68" s="1005">
        <v>2.2879999999999998</v>
      </c>
      <c r="Y68" s="1006">
        <v>2.2889999999999997</v>
      </c>
      <c r="Z68" s="1007" t="s">
        <v>625</v>
      </c>
      <c r="AA68" s="1005">
        <v>2.931</v>
      </c>
      <c r="AB68" s="1006">
        <v>2.9319999999999999</v>
      </c>
      <c r="AC68" s="1009" t="s">
        <v>625</v>
      </c>
      <c r="AM68" s="645"/>
      <c r="AN68" s="645"/>
      <c r="AO68" s="645"/>
      <c r="AP68" s="645"/>
      <c r="AQ68" s="645"/>
      <c r="AR68" s="645"/>
      <c r="AS68" s="645"/>
      <c r="AT68" s="645"/>
      <c r="AU68" s="645"/>
    </row>
    <row r="69" spans="1:47" ht="11.25" customHeight="1" x14ac:dyDescent="0.2">
      <c r="A69" s="1062" t="s">
        <v>691</v>
      </c>
      <c r="B69" s="2347" t="s">
        <v>1023</v>
      </c>
      <c r="C69" s="2347"/>
      <c r="D69" s="2347"/>
      <c r="E69" s="2347"/>
      <c r="F69" s="2347"/>
      <c r="G69" s="2347" t="s">
        <v>642</v>
      </c>
      <c r="H69" s="2347"/>
      <c r="I69" s="2347"/>
      <c r="J69" s="2347"/>
      <c r="K69" s="2347"/>
      <c r="L69" s="2347"/>
      <c r="M69" s="2347" t="s">
        <v>643</v>
      </c>
      <c r="N69" s="2347"/>
      <c r="O69" s="2347"/>
      <c r="P69" s="2347"/>
      <c r="Q69" s="2347"/>
      <c r="R69" s="2347"/>
      <c r="S69" s="2347" t="s">
        <v>1024</v>
      </c>
      <c r="T69" s="2347"/>
      <c r="U69" s="2347"/>
      <c r="V69" s="2347"/>
      <c r="W69" s="2347"/>
      <c r="X69" s="2347"/>
      <c r="Y69" s="2347" t="s">
        <v>644</v>
      </c>
      <c r="Z69" s="2347"/>
      <c r="AA69" s="2347"/>
      <c r="AB69" s="2347"/>
      <c r="AC69" s="2347"/>
    </row>
    <row r="70" spans="1:47" ht="5.25" customHeight="1" x14ac:dyDescent="0.2"/>
    <row r="71" spans="1:47" ht="9.75" customHeight="1" x14ac:dyDescent="0.2">
      <c r="A71" s="632" t="s">
        <v>652</v>
      </c>
      <c r="C71" s="641"/>
    </row>
    <row r="72" spans="1:47" s="642" customFormat="1" ht="6.75" customHeight="1" x14ac:dyDescent="0.2">
      <c r="A72" s="2348"/>
      <c r="B72" s="2313">
        <v>2</v>
      </c>
      <c r="C72" s="2314"/>
      <c r="D72" s="2314"/>
      <c r="E72" s="2314"/>
      <c r="F72" s="2314"/>
      <c r="G72" s="2314">
        <v>4</v>
      </c>
      <c r="H72" s="2314"/>
      <c r="I72" s="2314"/>
      <c r="J72" s="2314"/>
      <c r="K72" s="2314"/>
      <c r="L72" s="2314"/>
      <c r="M72" s="2314">
        <v>6</v>
      </c>
      <c r="N72" s="2314"/>
      <c r="O72" s="2314"/>
      <c r="P72" s="2314"/>
      <c r="Q72" s="2314"/>
      <c r="R72" s="2314"/>
      <c r="S72" s="2314">
        <v>8</v>
      </c>
      <c r="T72" s="2314"/>
      <c r="U72" s="2314"/>
      <c r="V72" s="2314"/>
      <c r="W72" s="2314"/>
      <c r="X72" s="2314"/>
      <c r="Y72" s="2314">
        <v>10</v>
      </c>
      <c r="Z72" s="2314"/>
      <c r="AA72" s="2314"/>
      <c r="AB72" s="2314"/>
      <c r="AC72" s="2314"/>
    </row>
    <row r="73" spans="1:47" s="642" customFormat="1" ht="6.75" customHeight="1" x14ac:dyDescent="0.2">
      <c r="A73" s="2349"/>
      <c r="B73" s="2315">
        <v>1</v>
      </c>
      <c r="C73" s="2316"/>
      <c r="D73" s="2317">
        <v>2</v>
      </c>
      <c r="E73" s="2316"/>
      <c r="F73" s="2318"/>
      <c r="G73" s="2319">
        <v>3</v>
      </c>
      <c r="H73" s="2316"/>
      <c r="I73" s="2316"/>
      <c r="J73" s="2317">
        <v>4</v>
      </c>
      <c r="K73" s="2316"/>
      <c r="L73" s="2320"/>
      <c r="M73" s="2315">
        <v>5</v>
      </c>
      <c r="N73" s="2316"/>
      <c r="O73" s="2316"/>
      <c r="P73" s="2317">
        <v>6</v>
      </c>
      <c r="Q73" s="2316"/>
      <c r="R73" s="2318"/>
      <c r="S73" s="2319">
        <v>7</v>
      </c>
      <c r="T73" s="2316"/>
      <c r="U73" s="2316"/>
      <c r="V73" s="2317">
        <v>8</v>
      </c>
      <c r="W73" s="2316"/>
      <c r="X73" s="2320"/>
      <c r="Y73" s="2315">
        <v>9</v>
      </c>
      <c r="Z73" s="2316"/>
      <c r="AA73" s="2316"/>
      <c r="AB73" s="2317">
        <v>10</v>
      </c>
      <c r="AC73" s="2320"/>
    </row>
    <row r="74" spans="1:47" ht="11.25" customHeight="1" x14ac:dyDescent="0.2">
      <c r="A74" s="636" t="s">
        <v>624</v>
      </c>
      <c r="B74" s="2309" t="s">
        <v>1096</v>
      </c>
      <c r="C74" s="2309"/>
      <c r="D74" s="2309"/>
      <c r="E74" s="2309"/>
      <c r="F74" s="2309"/>
      <c r="G74" s="2309" t="s">
        <v>685</v>
      </c>
      <c r="H74" s="2309"/>
      <c r="I74" s="2309"/>
      <c r="J74" s="2309"/>
      <c r="K74" s="2309"/>
      <c r="L74" s="2309"/>
      <c r="M74" s="2329" t="s">
        <v>634</v>
      </c>
      <c r="N74" s="2329"/>
      <c r="O74" s="2329"/>
      <c r="P74" s="2329"/>
      <c r="Q74" s="2329"/>
      <c r="R74" s="2329"/>
      <c r="S74" s="2309" t="s">
        <v>682</v>
      </c>
      <c r="T74" s="2309"/>
      <c r="U74" s="2309"/>
      <c r="V74" s="2309"/>
      <c r="W74" s="2309"/>
      <c r="X74" s="2309"/>
      <c r="Y74" s="2309" t="s">
        <v>684</v>
      </c>
      <c r="Z74" s="2309"/>
      <c r="AA74" s="2309"/>
      <c r="AB74" s="2309"/>
      <c r="AC74" s="2309"/>
    </row>
    <row r="75" spans="1:47" ht="11.25" customHeight="1" x14ac:dyDescent="0.2">
      <c r="A75" s="1010" t="s">
        <v>626</v>
      </c>
      <c r="B75" s="1004" t="s">
        <v>625</v>
      </c>
      <c r="C75" s="1005">
        <v>0.94699999999999995</v>
      </c>
      <c r="D75" s="1006">
        <v>0.94599999999999995</v>
      </c>
      <c r="E75" s="1007" t="s">
        <v>625</v>
      </c>
      <c r="F75" s="1005">
        <v>0.81100000000000005</v>
      </c>
      <c r="G75" s="1006">
        <v>0.81</v>
      </c>
      <c r="H75" s="1007" t="s">
        <v>625</v>
      </c>
      <c r="I75" s="1005">
        <v>0.73699999999999999</v>
      </c>
      <c r="J75" s="1006">
        <v>0.73599999999999999</v>
      </c>
      <c r="K75" s="1007" t="s">
        <v>625</v>
      </c>
      <c r="L75" s="1005">
        <v>0.67200000000000004</v>
      </c>
      <c r="M75" s="1006">
        <v>0.67100000000000004</v>
      </c>
      <c r="N75" s="1007" t="s">
        <v>625</v>
      </c>
      <c r="O75" s="1005">
        <v>0.59399999999999997</v>
      </c>
      <c r="P75" s="1006">
        <v>0.59299999999999997</v>
      </c>
      <c r="Q75" s="1007" t="s">
        <v>625</v>
      </c>
      <c r="R75" s="1005">
        <v>0.53800000000000003</v>
      </c>
      <c r="S75" s="1006">
        <v>0.53700000000000003</v>
      </c>
      <c r="T75" s="1007" t="s">
        <v>625</v>
      </c>
      <c r="U75" s="1005">
        <v>0.48899999999999999</v>
      </c>
      <c r="V75" s="1006">
        <v>0.48799999999999999</v>
      </c>
      <c r="W75" s="1008" t="s">
        <v>625</v>
      </c>
      <c r="X75" s="1005">
        <v>0.434</v>
      </c>
      <c r="Y75" s="1006">
        <v>0.433</v>
      </c>
      <c r="Z75" s="1007" t="s">
        <v>625</v>
      </c>
      <c r="AA75" s="1005">
        <v>0.34</v>
      </c>
      <c r="AB75" s="1006">
        <v>0.33900000000000002</v>
      </c>
      <c r="AC75" s="1009" t="s">
        <v>625</v>
      </c>
      <c r="AM75" s="645"/>
      <c r="AN75" s="645"/>
      <c r="AO75" s="645"/>
      <c r="AP75" s="645"/>
      <c r="AQ75" s="645"/>
      <c r="AR75" s="645"/>
      <c r="AS75" s="645"/>
      <c r="AT75" s="645"/>
      <c r="AU75" s="645"/>
    </row>
    <row r="76" spans="1:47" ht="11.25" customHeight="1" x14ac:dyDescent="0.2">
      <c r="A76" s="1062" t="s">
        <v>691</v>
      </c>
      <c r="B76" s="2347" t="s">
        <v>644</v>
      </c>
      <c r="C76" s="2347"/>
      <c r="D76" s="2347"/>
      <c r="E76" s="2347"/>
      <c r="F76" s="2347"/>
      <c r="G76" s="2347" t="s">
        <v>1024</v>
      </c>
      <c r="H76" s="2347"/>
      <c r="I76" s="2347"/>
      <c r="J76" s="2347"/>
      <c r="K76" s="2347"/>
      <c r="L76" s="2347"/>
      <c r="M76" s="2347" t="s">
        <v>643</v>
      </c>
      <c r="N76" s="2347"/>
      <c r="O76" s="2347"/>
      <c r="P76" s="2347"/>
      <c r="Q76" s="2347"/>
      <c r="R76" s="2347"/>
      <c r="S76" s="2347" t="s">
        <v>642</v>
      </c>
      <c r="T76" s="2347"/>
      <c r="U76" s="2347"/>
      <c r="V76" s="2347"/>
      <c r="W76" s="2347"/>
      <c r="X76" s="2347"/>
      <c r="Y76" s="2347" t="s">
        <v>1023</v>
      </c>
      <c r="Z76" s="2347"/>
      <c r="AA76" s="2347"/>
      <c r="AB76" s="2347"/>
      <c r="AC76" s="2347"/>
    </row>
    <row r="77" spans="1:47" ht="5.25" customHeight="1" x14ac:dyDescent="0.2"/>
    <row r="78" spans="1:47" x14ac:dyDescent="0.2">
      <c r="A78" s="632" t="s">
        <v>1317</v>
      </c>
      <c r="C78" s="641"/>
    </row>
    <row r="79" spans="1:47" s="642" customFormat="1" ht="7.5" customHeight="1" x14ac:dyDescent="0.2">
      <c r="A79" s="2348"/>
      <c r="B79" s="2313">
        <v>2</v>
      </c>
      <c r="C79" s="2314"/>
      <c r="D79" s="2314"/>
      <c r="E79" s="2314"/>
      <c r="F79" s="2314"/>
      <c r="G79" s="2314">
        <v>4</v>
      </c>
      <c r="H79" s="2314"/>
      <c r="I79" s="2314"/>
      <c r="J79" s="2314"/>
      <c r="K79" s="2314"/>
      <c r="L79" s="2314"/>
      <c r="M79" s="2314">
        <v>6</v>
      </c>
      <c r="N79" s="2314"/>
      <c r="O79" s="2314"/>
      <c r="P79" s="2314"/>
      <c r="Q79" s="2314"/>
      <c r="R79" s="2314"/>
      <c r="S79" s="2314">
        <v>8</v>
      </c>
      <c r="T79" s="2314"/>
      <c r="U79" s="2314"/>
      <c r="V79" s="2314"/>
      <c r="W79" s="2314"/>
      <c r="X79" s="2314"/>
      <c r="Y79" s="2314">
        <v>10</v>
      </c>
      <c r="Z79" s="2314"/>
      <c r="AA79" s="2314"/>
      <c r="AB79" s="2314"/>
      <c r="AC79" s="2314"/>
    </row>
    <row r="80" spans="1:47" s="642" customFormat="1" ht="7.5" customHeight="1" x14ac:dyDescent="0.2">
      <c r="A80" s="2349"/>
      <c r="B80" s="2315">
        <v>1</v>
      </c>
      <c r="C80" s="2316"/>
      <c r="D80" s="2317">
        <v>2</v>
      </c>
      <c r="E80" s="2316"/>
      <c r="F80" s="2318"/>
      <c r="G80" s="2319">
        <v>3</v>
      </c>
      <c r="H80" s="2316"/>
      <c r="I80" s="2316"/>
      <c r="J80" s="2317">
        <v>4</v>
      </c>
      <c r="K80" s="2316"/>
      <c r="L80" s="2320"/>
      <c r="M80" s="2315">
        <v>5</v>
      </c>
      <c r="N80" s="2316"/>
      <c r="O80" s="2316"/>
      <c r="P80" s="2317">
        <v>6</v>
      </c>
      <c r="Q80" s="2316"/>
      <c r="R80" s="2318"/>
      <c r="S80" s="2319">
        <v>7</v>
      </c>
      <c r="T80" s="2316"/>
      <c r="U80" s="2316"/>
      <c r="V80" s="2317">
        <v>8</v>
      </c>
      <c r="W80" s="2316"/>
      <c r="X80" s="2320"/>
      <c r="Y80" s="2315">
        <v>9</v>
      </c>
      <c r="Z80" s="2316"/>
      <c r="AA80" s="2316"/>
      <c r="AB80" s="2317">
        <v>10</v>
      </c>
      <c r="AC80" s="2320"/>
    </row>
    <row r="81" spans="1:48" ht="11.25" customHeight="1" x14ac:dyDescent="0.2">
      <c r="A81" s="636" t="s">
        <v>624</v>
      </c>
      <c r="B81" s="2309" t="s">
        <v>1096</v>
      </c>
      <c r="C81" s="2309"/>
      <c r="D81" s="2309"/>
      <c r="E81" s="2309"/>
      <c r="F81" s="2309"/>
      <c r="G81" s="2309" t="s">
        <v>1179</v>
      </c>
      <c r="H81" s="2309"/>
      <c r="I81" s="2309"/>
      <c r="J81" s="2309"/>
      <c r="K81" s="2309"/>
      <c r="L81" s="2309"/>
      <c r="M81" s="2329" t="s">
        <v>634</v>
      </c>
      <c r="N81" s="2329"/>
      <c r="O81" s="2329"/>
      <c r="P81" s="2329"/>
      <c r="Q81" s="2329"/>
      <c r="R81" s="2329"/>
      <c r="S81" s="2309" t="s">
        <v>682</v>
      </c>
      <c r="T81" s="2309"/>
      <c r="U81" s="2309"/>
      <c r="V81" s="2309"/>
      <c r="W81" s="2309"/>
      <c r="X81" s="2309"/>
      <c r="Y81" s="2309" t="s">
        <v>684</v>
      </c>
      <c r="Z81" s="2309"/>
      <c r="AA81" s="2309"/>
      <c r="AB81" s="2309"/>
      <c r="AC81" s="2309"/>
    </row>
    <row r="82" spans="1:48" ht="11.25" customHeight="1" x14ac:dyDescent="0.2">
      <c r="A82" s="1018" t="s">
        <v>651</v>
      </c>
      <c r="B82" s="1025" t="s">
        <v>625</v>
      </c>
      <c r="C82" s="1026">
        <v>13.4</v>
      </c>
      <c r="D82" s="1027">
        <v>13.3</v>
      </c>
      <c r="E82" s="1028" t="s">
        <v>625</v>
      </c>
      <c r="F82" s="1026">
        <v>12</v>
      </c>
      <c r="G82" s="1027">
        <v>11.9</v>
      </c>
      <c r="H82" s="1028" t="s">
        <v>625</v>
      </c>
      <c r="I82" s="1026">
        <v>11</v>
      </c>
      <c r="J82" s="1027">
        <v>10.9</v>
      </c>
      <c r="K82" s="1028" t="s">
        <v>625</v>
      </c>
      <c r="L82" s="1026">
        <v>10.1</v>
      </c>
      <c r="M82" s="1027">
        <v>10</v>
      </c>
      <c r="N82" s="1028" t="s">
        <v>625</v>
      </c>
      <c r="O82" s="1026">
        <v>9.6</v>
      </c>
      <c r="P82" s="1027">
        <v>9.5</v>
      </c>
      <c r="Q82" s="1028" t="s">
        <v>625</v>
      </c>
      <c r="R82" s="1026">
        <v>9</v>
      </c>
      <c r="S82" s="1027">
        <v>8.9</v>
      </c>
      <c r="T82" s="1028" t="s">
        <v>625</v>
      </c>
      <c r="U82" s="1026">
        <v>8.4</v>
      </c>
      <c r="V82" s="1027">
        <v>8.3000000000000007</v>
      </c>
      <c r="W82" s="1029" t="s">
        <v>625</v>
      </c>
      <c r="X82" s="1026">
        <v>7.7</v>
      </c>
      <c r="Y82" s="1027">
        <v>7.6000000000000005</v>
      </c>
      <c r="Z82" s="1028" t="s">
        <v>625</v>
      </c>
      <c r="AA82" s="1026">
        <v>7</v>
      </c>
      <c r="AB82" s="1027">
        <v>6.9</v>
      </c>
      <c r="AC82" s="1030" t="s">
        <v>625</v>
      </c>
      <c r="AM82" s="648"/>
      <c r="AN82" s="648"/>
      <c r="AO82" s="648"/>
      <c r="AP82" s="648"/>
      <c r="AQ82" s="648"/>
      <c r="AR82" s="648"/>
      <c r="AS82" s="648"/>
      <c r="AT82" s="648"/>
      <c r="AU82" s="648"/>
    </row>
    <row r="83" spans="1:48" ht="11.25" customHeight="1" x14ac:dyDescent="0.2">
      <c r="A83" s="1018" t="s">
        <v>650</v>
      </c>
      <c r="B83" s="1025" t="s">
        <v>625</v>
      </c>
      <c r="C83" s="1026">
        <v>9.5</v>
      </c>
      <c r="D83" s="1027">
        <v>9.4</v>
      </c>
      <c r="E83" s="1028" t="s">
        <v>625</v>
      </c>
      <c r="F83" s="1026">
        <v>8.6</v>
      </c>
      <c r="G83" s="1027">
        <v>8.5</v>
      </c>
      <c r="H83" s="1028" t="s">
        <v>625</v>
      </c>
      <c r="I83" s="1026">
        <v>7.9</v>
      </c>
      <c r="J83" s="1027">
        <v>7.8000000000000007</v>
      </c>
      <c r="K83" s="1028" t="s">
        <v>625</v>
      </c>
      <c r="L83" s="1026">
        <v>7.3</v>
      </c>
      <c r="M83" s="1027">
        <v>7.2</v>
      </c>
      <c r="N83" s="1028" t="s">
        <v>625</v>
      </c>
      <c r="O83" s="1026">
        <v>6.9</v>
      </c>
      <c r="P83" s="1027">
        <v>6.8000000000000007</v>
      </c>
      <c r="Q83" s="1028" t="s">
        <v>625</v>
      </c>
      <c r="R83" s="1026">
        <v>6.4</v>
      </c>
      <c r="S83" s="1027">
        <v>6.3000000000000007</v>
      </c>
      <c r="T83" s="1028" t="s">
        <v>625</v>
      </c>
      <c r="U83" s="1026">
        <v>6</v>
      </c>
      <c r="V83" s="1027">
        <v>5.9</v>
      </c>
      <c r="W83" s="1029" t="s">
        <v>625</v>
      </c>
      <c r="X83" s="1026">
        <v>5.4</v>
      </c>
      <c r="Y83" s="1027">
        <v>5.3000000000000007</v>
      </c>
      <c r="Z83" s="1028" t="s">
        <v>625</v>
      </c>
      <c r="AA83" s="1026">
        <v>4.7</v>
      </c>
      <c r="AB83" s="1027">
        <v>4.6000000000000005</v>
      </c>
      <c r="AC83" s="1030" t="s">
        <v>625</v>
      </c>
      <c r="AM83" s="648"/>
      <c r="AN83" s="648"/>
      <c r="AO83" s="648"/>
      <c r="AP83" s="648"/>
      <c r="AQ83" s="648"/>
      <c r="AR83" s="648"/>
      <c r="AS83" s="648"/>
      <c r="AT83" s="648"/>
      <c r="AU83" s="648"/>
    </row>
    <row r="84" spans="1:48" ht="11.25" customHeight="1" x14ac:dyDescent="0.2">
      <c r="A84" s="1062" t="s">
        <v>691</v>
      </c>
      <c r="B84" s="2347" t="s">
        <v>1031</v>
      </c>
      <c r="C84" s="2347"/>
      <c r="D84" s="2347"/>
      <c r="E84" s="2347"/>
      <c r="F84" s="2347"/>
      <c r="G84" s="2347" t="s">
        <v>1032</v>
      </c>
      <c r="H84" s="2347"/>
      <c r="I84" s="2347"/>
      <c r="J84" s="2347"/>
      <c r="K84" s="2347"/>
      <c r="L84" s="2347"/>
      <c r="M84" s="2347" t="s">
        <v>1100</v>
      </c>
      <c r="N84" s="2347"/>
      <c r="O84" s="2347"/>
      <c r="P84" s="2347"/>
      <c r="Q84" s="2347"/>
      <c r="R84" s="2347"/>
      <c r="S84" s="2347" t="s">
        <v>1033</v>
      </c>
      <c r="T84" s="2347"/>
      <c r="U84" s="2347"/>
      <c r="V84" s="2347"/>
      <c r="W84" s="2347"/>
      <c r="X84" s="2347"/>
      <c r="Y84" s="2347" t="s">
        <v>1034</v>
      </c>
      <c r="Z84" s="2347"/>
      <c r="AA84" s="2347"/>
      <c r="AB84" s="2347"/>
      <c r="AC84" s="2347"/>
    </row>
    <row r="85" spans="1:48" ht="5.25" customHeight="1" x14ac:dyDescent="0.2">
      <c r="B85" s="649"/>
      <c r="C85" s="640"/>
      <c r="D85" s="641"/>
    </row>
    <row r="86" spans="1:48" x14ac:dyDescent="0.2">
      <c r="A86" s="632" t="s">
        <v>1318</v>
      </c>
      <c r="C86" s="641"/>
    </row>
    <row r="87" spans="1:48" s="642" customFormat="1" ht="7.5" customHeight="1" x14ac:dyDescent="0.2">
      <c r="A87" s="2348"/>
      <c r="B87" s="2313">
        <v>2</v>
      </c>
      <c r="C87" s="2314"/>
      <c r="D87" s="2314"/>
      <c r="E87" s="2314"/>
      <c r="F87" s="2314"/>
      <c r="G87" s="2314">
        <v>4</v>
      </c>
      <c r="H87" s="2314"/>
      <c r="I87" s="2314"/>
      <c r="J87" s="2314"/>
      <c r="K87" s="2314"/>
      <c r="L87" s="2314"/>
      <c r="M87" s="2314">
        <v>6</v>
      </c>
      <c r="N87" s="2314"/>
      <c r="O87" s="2314"/>
      <c r="P87" s="2314"/>
      <c r="Q87" s="2314"/>
      <c r="R87" s="2314"/>
      <c r="S87" s="2314">
        <v>8</v>
      </c>
      <c r="T87" s="2314"/>
      <c r="U87" s="2314"/>
      <c r="V87" s="2314"/>
      <c r="W87" s="2314"/>
      <c r="X87" s="2314"/>
      <c r="Y87" s="2314">
        <v>10</v>
      </c>
      <c r="Z87" s="2314"/>
      <c r="AA87" s="2314"/>
      <c r="AB87" s="2314"/>
      <c r="AC87" s="2314"/>
    </row>
    <row r="88" spans="1:48" s="642" customFormat="1" ht="7.5" customHeight="1" x14ac:dyDescent="0.2">
      <c r="A88" s="2349"/>
      <c r="B88" s="2315">
        <v>1</v>
      </c>
      <c r="C88" s="2316"/>
      <c r="D88" s="2317">
        <v>2</v>
      </c>
      <c r="E88" s="2316"/>
      <c r="F88" s="2318"/>
      <c r="G88" s="2319">
        <v>3</v>
      </c>
      <c r="H88" s="2316"/>
      <c r="I88" s="2316"/>
      <c r="J88" s="2317">
        <v>4</v>
      </c>
      <c r="K88" s="2316"/>
      <c r="L88" s="2320"/>
      <c r="M88" s="2315">
        <v>5</v>
      </c>
      <c r="N88" s="2316"/>
      <c r="O88" s="2316"/>
      <c r="P88" s="2317">
        <v>6</v>
      </c>
      <c r="Q88" s="2316"/>
      <c r="R88" s="2318"/>
      <c r="S88" s="2319">
        <v>7</v>
      </c>
      <c r="T88" s="2316"/>
      <c r="U88" s="2316"/>
      <c r="V88" s="2317">
        <v>8</v>
      </c>
      <c r="W88" s="2316"/>
      <c r="X88" s="2320"/>
      <c r="Y88" s="2315">
        <v>9</v>
      </c>
      <c r="Z88" s="2316"/>
      <c r="AA88" s="2316"/>
      <c r="AB88" s="2317">
        <v>10</v>
      </c>
      <c r="AC88" s="2320"/>
    </row>
    <row r="89" spans="1:48" ht="11.25" customHeight="1" x14ac:dyDescent="0.2">
      <c r="A89" s="636" t="s">
        <v>624</v>
      </c>
      <c r="B89" s="2309" t="s">
        <v>1096</v>
      </c>
      <c r="C89" s="2309"/>
      <c r="D89" s="2309"/>
      <c r="E89" s="2309"/>
      <c r="F89" s="2309"/>
      <c r="G89" s="2309" t="s">
        <v>685</v>
      </c>
      <c r="H89" s="2309"/>
      <c r="I89" s="2309"/>
      <c r="J89" s="2309"/>
      <c r="K89" s="2309"/>
      <c r="L89" s="2309"/>
      <c r="M89" s="2329" t="s">
        <v>634</v>
      </c>
      <c r="N89" s="2329"/>
      <c r="O89" s="2329"/>
      <c r="P89" s="2329"/>
      <c r="Q89" s="2329"/>
      <c r="R89" s="2329"/>
      <c r="S89" s="2309" t="s">
        <v>682</v>
      </c>
      <c r="T89" s="2309"/>
      <c r="U89" s="2309"/>
      <c r="V89" s="2309"/>
      <c r="W89" s="2309"/>
      <c r="X89" s="2309"/>
      <c r="Y89" s="2309" t="s">
        <v>684</v>
      </c>
      <c r="Z89" s="2309"/>
      <c r="AA89" s="2309"/>
      <c r="AB89" s="2309"/>
      <c r="AC89" s="2309"/>
    </row>
    <row r="90" spans="1:48" ht="11.25" customHeight="1" x14ac:dyDescent="0.2">
      <c r="A90" s="1018" t="s">
        <v>649</v>
      </c>
      <c r="B90" s="1019" t="s">
        <v>625</v>
      </c>
      <c r="C90" s="1031">
        <v>755</v>
      </c>
      <c r="D90" s="1032">
        <v>754</v>
      </c>
      <c r="E90" s="1033" t="s">
        <v>625</v>
      </c>
      <c r="F90" s="1031">
        <v>570</v>
      </c>
      <c r="G90" s="1032">
        <v>569</v>
      </c>
      <c r="H90" s="1033" t="s">
        <v>625</v>
      </c>
      <c r="I90" s="1031">
        <v>498</v>
      </c>
      <c r="J90" s="1032">
        <v>497</v>
      </c>
      <c r="K90" s="1033" t="s">
        <v>625</v>
      </c>
      <c r="L90" s="1031">
        <v>460</v>
      </c>
      <c r="M90" s="1032">
        <v>459</v>
      </c>
      <c r="N90" s="1033" t="s">
        <v>625</v>
      </c>
      <c r="O90" s="1031">
        <v>420</v>
      </c>
      <c r="P90" s="1032">
        <v>419</v>
      </c>
      <c r="Q90" s="1033" t="s">
        <v>625</v>
      </c>
      <c r="R90" s="1031">
        <v>387</v>
      </c>
      <c r="S90" s="1032">
        <v>386</v>
      </c>
      <c r="T90" s="1033" t="s">
        <v>625</v>
      </c>
      <c r="U90" s="1031">
        <v>358</v>
      </c>
      <c r="V90" s="1032">
        <v>357</v>
      </c>
      <c r="W90" s="1034" t="s">
        <v>625</v>
      </c>
      <c r="X90" s="1031">
        <v>329</v>
      </c>
      <c r="Y90" s="1032">
        <v>328</v>
      </c>
      <c r="Z90" s="1033" t="s">
        <v>625</v>
      </c>
      <c r="AA90" s="1031">
        <v>298</v>
      </c>
      <c r="AB90" s="1032">
        <v>297</v>
      </c>
      <c r="AC90" s="1035" t="s">
        <v>625</v>
      </c>
      <c r="AM90" s="639"/>
      <c r="AN90" s="650"/>
      <c r="AO90" s="650"/>
      <c r="AP90" s="650"/>
      <c r="AQ90" s="650"/>
      <c r="AR90" s="650"/>
      <c r="AS90" s="650"/>
      <c r="AT90" s="650"/>
      <c r="AU90" s="650"/>
      <c r="AV90" s="650"/>
    </row>
    <row r="91" spans="1:48" ht="11.25" customHeight="1" x14ac:dyDescent="0.2">
      <c r="A91" s="1018" t="s">
        <v>648</v>
      </c>
      <c r="B91" s="1019" t="s">
        <v>625</v>
      </c>
      <c r="C91" s="1031">
        <v>245</v>
      </c>
      <c r="D91" s="1032">
        <v>244</v>
      </c>
      <c r="E91" s="1033" t="s">
        <v>625</v>
      </c>
      <c r="F91" s="1031">
        <v>173</v>
      </c>
      <c r="G91" s="1032">
        <v>172</v>
      </c>
      <c r="H91" s="1033" t="s">
        <v>625</v>
      </c>
      <c r="I91" s="1031">
        <v>144</v>
      </c>
      <c r="J91" s="1032">
        <v>143</v>
      </c>
      <c r="K91" s="1033" t="s">
        <v>625</v>
      </c>
      <c r="L91" s="1031">
        <v>127</v>
      </c>
      <c r="M91" s="1032">
        <v>126</v>
      </c>
      <c r="N91" s="1033" t="s">
        <v>625</v>
      </c>
      <c r="O91" s="1031">
        <v>112</v>
      </c>
      <c r="P91" s="1032">
        <v>111</v>
      </c>
      <c r="Q91" s="1033" t="s">
        <v>625</v>
      </c>
      <c r="R91" s="1031">
        <v>99</v>
      </c>
      <c r="S91" s="1032">
        <v>98</v>
      </c>
      <c r="T91" s="1033" t="s">
        <v>625</v>
      </c>
      <c r="U91" s="1031">
        <v>86</v>
      </c>
      <c r="V91" s="1032">
        <v>85</v>
      </c>
      <c r="W91" s="1034" t="s">
        <v>625</v>
      </c>
      <c r="X91" s="1031">
        <v>75</v>
      </c>
      <c r="Y91" s="1032">
        <v>74</v>
      </c>
      <c r="Z91" s="1033" t="s">
        <v>625</v>
      </c>
      <c r="AA91" s="1031">
        <v>59</v>
      </c>
      <c r="AB91" s="1032">
        <v>58</v>
      </c>
      <c r="AC91" s="1035" t="s">
        <v>625</v>
      </c>
      <c r="AM91" s="650"/>
      <c r="AN91" s="650"/>
      <c r="AO91" s="650"/>
      <c r="AP91" s="650"/>
      <c r="AQ91" s="650"/>
      <c r="AR91" s="650"/>
      <c r="AS91" s="650"/>
      <c r="AT91" s="650"/>
      <c r="AU91" s="650"/>
    </row>
    <row r="92" spans="1:48" ht="11.25" customHeight="1" x14ac:dyDescent="0.2">
      <c r="A92" s="1062" t="s">
        <v>691</v>
      </c>
      <c r="B92" s="2347" t="s">
        <v>1029</v>
      </c>
      <c r="C92" s="2347"/>
      <c r="D92" s="2347"/>
      <c r="E92" s="2347"/>
      <c r="F92" s="2347"/>
      <c r="G92" s="2347" t="s">
        <v>1028</v>
      </c>
      <c r="H92" s="2347"/>
      <c r="I92" s="2347"/>
      <c r="J92" s="2347"/>
      <c r="K92" s="2347"/>
      <c r="L92" s="2347"/>
      <c r="M92" s="2347" t="s">
        <v>1027</v>
      </c>
      <c r="N92" s="2347"/>
      <c r="O92" s="2347"/>
      <c r="P92" s="2347"/>
      <c r="Q92" s="2347"/>
      <c r="R92" s="2347"/>
      <c r="S92" s="2347" t="s">
        <v>1026</v>
      </c>
      <c r="T92" s="2347"/>
      <c r="U92" s="2347"/>
      <c r="V92" s="2347"/>
      <c r="W92" s="2347"/>
      <c r="X92" s="2347"/>
      <c r="Y92" s="2347" t="s">
        <v>1025</v>
      </c>
      <c r="Z92" s="2347"/>
      <c r="AA92" s="2347"/>
      <c r="AB92" s="2347"/>
      <c r="AC92" s="2347"/>
    </row>
    <row r="93" spans="1:48" ht="5.25" customHeight="1" x14ac:dyDescent="0.2">
      <c r="B93" s="649"/>
      <c r="C93" s="640"/>
      <c r="D93" s="641"/>
    </row>
    <row r="94" spans="1:48" x14ac:dyDescent="0.2">
      <c r="B94" s="638"/>
      <c r="C94" s="640"/>
    </row>
    <row r="95" spans="1:48" x14ac:dyDescent="0.2">
      <c r="B95" s="638"/>
      <c r="C95" s="640"/>
    </row>
    <row r="96" spans="1:48" x14ac:dyDescent="0.2">
      <c r="B96" s="638"/>
      <c r="C96" s="640"/>
    </row>
    <row r="97" spans="2:3" x14ac:dyDescent="0.2">
      <c r="B97" s="638"/>
      <c r="C97" s="640"/>
    </row>
    <row r="98" spans="2:3" x14ac:dyDescent="0.2">
      <c r="B98" s="638"/>
      <c r="C98" s="640"/>
    </row>
    <row r="99" spans="2:3" x14ac:dyDescent="0.2">
      <c r="B99" s="638"/>
      <c r="C99" s="640"/>
    </row>
    <row r="100" spans="2:3" x14ac:dyDescent="0.2">
      <c r="B100" s="638"/>
      <c r="C100" s="640"/>
    </row>
    <row r="101" spans="2:3" ht="27" customHeight="1" x14ac:dyDescent="0.2">
      <c r="B101" s="638"/>
      <c r="C101" s="640"/>
    </row>
    <row r="102" spans="2:3" ht="27" customHeight="1" x14ac:dyDescent="0.2">
      <c r="B102" s="638"/>
      <c r="C102" s="640"/>
    </row>
    <row r="103" spans="2:3" ht="27" customHeight="1" x14ac:dyDescent="0.2">
      <c r="B103" s="638"/>
      <c r="C103" s="640"/>
    </row>
    <row r="104" spans="2:3" ht="27" customHeight="1" x14ac:dyDescent="0.2">
      <c r="B104" s="638"/>
      <c r="C104" s="640"/>
    </row>
  </sheetData>
  <mergeCells count="314">
    <mergeCell ref="Z1:AC1"/>
    <mergeCell ref="Z2:AC3"/>
    <mergeCell ref="M6:O6"/>
    <mergeCell ref="P6:R6"/>
    <mergeCell ref="S6:U6"/>
    <mergeCell ref="V6:X6"/>
    <mergeCell ref="Y6:AA6"/>
    <mergeCell ref="AB6:AC6"/>
    <mergeCell ref="A5:A6"/>
    <mergeCell ref="B5:F5"/>
    <mergeCell ref="G5:L5"/>
    <mergeCell ref="M5:R5"/>
    <mergeCell ref="S5:X5"/>
    <mergeCell ref="Y5:AC5"/>
    <mergeCell ref="B6:C6"/>
    <mergeCell ref="D6:F6"/>
    <mergeCell ref="G6:I6"/>
    <mergeCell ref="J6:L6"/>
    <mergeCell ref="B7:F7"/>
    <mergeCell ref="G7:L7"/>
    <mergeCell ref="M7:R7"/>
    <mergeCell ref="S7:X7"/>
    <mergeCell ref="Y7:AC7"/>
    <mergeCell ref="B9:F9"/>
    <mergeCell ref="G9:L9"/>
    <mergeCell ref="M9:R9"/>
    <mergeCell ref="S9:X9"/>
    <mergeCell ref="Y9:AC9"/>
    <mergeCell ref="M13:O13"/>
    <mergeCell ref="P13:R13"/>
    <mergeCell ref="S13:U13"/>
    <mergeCell ref="V13:X13"/>
    <mergeCell ref="Y13:AA13"/>
    <mergeCell ref="AB13:AC13"/>
    <mergeCell ref="A12:A13"/>
    <mergeCell ref="B12:F12"/>
    <mergeCell ref="G12:L12"/>
    <mergeCell ref="M12:R12"/>
    <mergeCell ref="S12:X12"/>
    <mergeCell ref="Y12:AC12"/>
    <mergeCell ref="B13:C13"/>
    <mergeCell ref="D13:F13"/>
    <mergeCell ref="G13:I13"/>
    <mergeCell ref="J13:L13"/>
    <mergeCell ref="B14:F14"/>
    <mergeCell ref="G14:L14"/>
    <mergeCell ref="M14:R14"/>
    <mergeCell ref="S14:X14"/>
    <mergeCell ref="Y14:AC14"/>
    <mergeCell ref="B16:F16"/>
    <mergeCell ref="G16:L16"/>
    <mergeCell ref="M16:R16"/>
    <mergeCell ref="S16:X16"/>
    <mergeCell ref="Y16:AC16"/>
    <mergeCell ref="M20:O20"/>
    <mergeCell ref="P20:R20"/>
    <mergeCell ref="S20:U20"/>
    <mergeCell ref="V20:X20"/>
    <mergeCell ref="Y20:AA20"/>
    <mergeCell ref="AB20:AC20"/>
    <mergeCell ref="A19:A20"/>
    <mergeCell ref="B19:F19"/>
    <mergeCell ref="G19:L19"/>
    <mergeCell ref="M19:R19"/>
    <mergeCell ref="S19:X19"/>
    <mergeCell ref="Y19:AC19"/>
    <mergeCell ref="B20:C20"/>
    <mergeCell ref="D20:F20"/>
    <mergeCell ref="G20:I20"/>
    <mergeCell ref="J20:L20"/>
    <mergeCell ref="B21:F21"/>
    <mergeCell ref="G21:L21"/>
    <mergeCell ref="M21:R21"/>
    <mergeCell ref="S21:X21"/>
    <mergeCell ref="Y21:AC21"/>
    <mergeCell ref="B23:F23"/>
    <mergeCell ref="G23:L23"/>
    <mergeCell ref="M23:R23"/>
    <mergeCell ref="S23:X23"/>
    <mergeCell ref="Y23:AC23"/>
    <mergeCell ref="M27:O27"/>
    <mergeCell ref="P27:R27"/>
    <mergeCell ref="S27:U27"/>
    <mergeCell ref="V27:X27"/>
    <mergeCell ref="Y27:AA27"/>
    <mergeCell ref="AB27:AC27"/>
    <mergeCell ref="A26:A27"/>
    <mergeCell ref="B26:F26"/>
    <mergeCell ref="G26:L26"/>
    <mergeCell ref="M26:R26"/>
    <mergeCell ref="S26:X26"/>
    <mergeCell ref="Y26:AC26"/>
    <mergeCell ref="B27:C27"/>
    <mergeCell ref="D27:F27"/>
    <mergeCell ref="G27:I27"/>
    <mergeCell ref="J27:L27"/>
    <mergeCell ref="B28:F28"/>
    <mergeCell ref="G28:L28"/>
    <mergeCell ref="M28:R28"/>
    <mergeCell ref="S28:X28"/>
    <mergeCell ref="Y28:AC28"/>
    <mergeCell ref="B30:F30"/>
    <mergeCell ref="G30:L30"/>
    <mergeCell ref="M30:R30"/>
    <mergeCell ref="S30:X30"/>
    <mergeCell ref="Y30:AC30"/>
    <mergeCell ref="M34:O34"/>
    <mergeCell ref="P34:R34"/>
    <mergeCell ref="S34:U34"/>
    <mergeCell ref="V34:X34"/>
    <mergeCell ref="Y34:AA34"/>
    <mergeCell ref="AB34:AC34"/>
    <mergeCell ref="A33:A34"/>
    <mergeCell ref="B33:F33"/>
    <mergeCell ref="G33:L33"/>
    <mergeCell ref="M33:R33"/>
    <mergeCell ref="S33:X33"/>
    <mergeCell ref="Y33:AC33"/>
    <mergeCell ref="B34:C34"/>
    <mergeCell ref="D34:F34"/>
    <mergeCell ref="G34:I34"/>
    <mergeCell ref="J34:L34"/>
    <mergeCell ref="B35:F35"/>
    <mergeCell ref="G35:L35"/>
    <mergeCell ref="M35:R35"/>
    <mergeCell ref="S35:X35"/>
    <mergeCell ref="Y35:AC35"/>
    <mergeCell ref="B38:F38"/>
    <mergeCell ref="G38:L38"/>
    <mergeCell ref="M38:R38"/>
    <mergeCell ref="S38:X38"/>
    <mergeCell ref="Y38:AC38"/>
    <mergeCell ref="M42:O42"/>
    <mergeCell ref="P42:R42"/>
    <mergeCell ref="S42:U42"/>
    <mergeCell ref="V42:X42"/>
    <mergeCell ref="Y42:AA42"/>
    <mergeCell ref="AB42:AC42"/>
    <mergeCell ref="A41:A42"/>
    <mergeCell ref="B41:F41"/>
    <mergeCell ref="G41:L41"/>
    <mergeCell ref="M41:R41"/>
    <mergeCell ref="S41:X41"/>
    <mergeCell ref="Y41:AC41"/>
    <mergeCell ref="B42:C42"/>
    <mergeCell ref="D42:F42"/>
    <mergeCell ref="G42:I42"/>
    <mergeCell ref="J42:L42"/>
    <mergeCell ref="B43:F43"/>
    <mergeCell ref="G43:L43"/>
    <mergeCell ref="M43:R43"/>
    <mergeCell ref="S43:X43"/>
    <mergeCell ref="Y43:AC43"/>
    <mergeCell ref="B46:F46"/>
    <mergeCell ref="G46:L46"/>
    <mergeCell ref="M46:R46"/>
    <mergeCell ref="S46:X46"/>
    <mergeCell ref="Y46:AC46"/>
    <mergeCell ref="M50:O50"/>
    <mergeCell ref="P50:R50"/>
    <mergeCell ref="S50:U50"/>
    <mergeCell ref="V50:X50"/>
    <mergeCell ref="Y50:AA50"/>
    <mergeCell ref="AB50:AC50"/>
    <mergeCell ref="A49:A50"/>
    <mergeCell ref="B49:F49"/>
    <mergeCell ref="G49:L49"/>
    <mergeCell ref="M49:R49"/>
    <mergeCell ref="S49:X49"/>
    <mergeCell ref="Y49:AC49"/>
    <mergeCell ref="B50:C50"/>
    <mergeCell ref="D50:F50"/>
    <mergeCell ref="G50:I50"/>
    <mergeCell ref="J50:L50"/>
    <mergeCell ref="B51:F51"/>
    <mergeCell ref="G51:L51"/>
    <mergeCell ref="M51:R51"/>
    <mergeCell ref="S51:X51"/>
    <mergeCell ref="Y51:AC51"/>
    <mergeCell ref="B54:F54"/>
    <mergeCell ref="G54:L54"/>
    <mergeCell ref="M54:R54"/>
    <mergeCell ref="S54:X54"/>
    <mergeCell ref="Y54:AC54"/>
    <mergeCell ref="M58:O58"/>
    <mergeCell ref="P58:R58"/>
    <mergeCell ref="S58:U58"/>
    <mergeCell ref="V58:X58"/>
    <mergeCell ref="Y58:AA58"/>
    <mergeCell ref="AB58:AC58"/>
    <mergeCell ref="A57:A58"/>
    <mergeCell ref="B57:F57"/>
    <mergeCell ref="G57:L57"/>
    <mergeCell ref="M57:R57"/>
    <mergeCell ref="S57:X57"/>
    <mergeCell ref="Y57:AC57"/>
    <mergeCell ref="B58:C58"/>
    <mergeCell ref="D58:F58"/>
    <mergeCell ref="G58:I58"/>
    <mergeCell ref="J58:L58"/>
    <mergeCell ref="B59:F59"/>
    <mergeCell ref="G59:L59"/>
    <mergeCell ref="M59:R59"/>
    <mergeCell ref="S59:X59"/>
    <mergeCell ref="Y59:AC59"/>
    <mergeCell ref="B62:F62"/>
    <mergeCell ref="G62:L62"/>
    <mergeCell ref="M62:R62"/>
    <mergeCell ref="S62:X62"/>
    <mergeCell ref="Y62:AC62"/>
    <mergeCell ref="M66:O66"/>
    <mergeCell ref="P66:R66"/>
    <mergeCell ref="S66:U66"/>
    <mergeCell ref="V66:X66"/>
    <mergeCell ref="Y66:AA66"/>
    <mergeCell ref="AB66:AC66"/>
    <mergeCell ref="A65:A66"/>
    <mergeCell ref="B65:F65"/>
    <mergeCell ref="G65:L65"/>
    <mergeCell ref="M65:R65"/>
    <mergeCell ref="S65:X65"/>
    <mergeCell ref="Y65:AC65"/>
    <mergeCell ref="B66:C66"/>
    <mergeCell ref="D66:F66"/>
    <mergeCell ref="G66:I66"/>
    <mergeCell ref="J66:L66"/>
    <mergeCell ref="B67:F67"/>
    <mergeCell ref="G67:L67"/>
    <mergeCell ref="M67:R67"/>
    <mergeCell ref="S67:X67"/>
    <mergeCell ref="Y67:AC67"/>
    <mergeCell ref="B69:F69"/>
    <mergeCell ref="G69:L69"/>
    <mergeCell ref="M69:R69"/>
    <mergeCell ref="S69:X69"/>
    <mergeCell ref="Y69:AC69"/>
    <mergeCell ref="M73:O73"/>
    <mergeCell ref="P73:R73"/>
    <mergeCell ref="S73:U73"/>
    <mergeCell ref="V73:X73"/>
    <mergeCell ref="Y73:AA73"/>
    <mergeCell ref="AB73:AC73"/>
    <mergeCell ref="A72:A73"/>
    <mergeCell ref="B72:F72"/>
    <mergeCell ref="G72:L72"/>
    <mergeCell ref="M72:R72"/>
    <mergeCell ref="S72:X72"/>
    <mergeCell ref="Y72:AC72"/>
    <mergeCell ref="B73:C73"/>
    <mergeCell ref="D73:F73"/>
    <mergeCell ref="G73:I73"/>
    <mergeCell ref="J73:L73"/>
    <mergeCell ref="B74:F74"/>
    <mergeCell ref="G74:L74"/>
    <mergeCell ref="M74:R74"/>
    <mergeCell ref="S74:X74"/>
    <mergeCell ref="Y74:AC74"/>
    <mergeCell ref="B76:F76"/>
    <mergeCell ref="G76:L76"/>
    <mergeCell ref="M76:R76"/>
    <mergeCell ref="S76:X76"/>
    <mergeCell ref="Y76:AC76"/>
    <mergeCell ref="M80:O80"/>
    <mergeCell ref="P80:R80"/>
    <mergeCell ref="S80:U80"/>
    <mergeCell ref="V80:X80"/>
    <mergeCell ref="Y80:AA80"/>
    <mergeCell ref="AB80:AC80"/>
    <mergeCell ref="A79:A80"/>
    <mergeCell ref="B79:F79"/>
    <mergeCell ref="G79:L79"/>
    <mergeCell ref="M79:R79"/>
    <mergeCell ref="S79:X79"/>
    <mergeCell ref="Y79:AC79"/>
    <mergeCell ref="B80:C80"/>
    <mergeCell ref="D80:F80"/>
    <mergeCell ref="G80:I80"/>
    <mergeCell ref="J80:L80"/>
    <mergeCell ref="B81:F81"/>
    <mergeCell ref="G81:L81"/>
    <mergeCell ref="M81:R81"/>
    <mergeCell ref="S81:X81"/>
    <mergeCell ref="Y81:AC81"/>
    <mergeCell ref="B84:F84"/>
    <mergeCell ref="G84:L84"/>
    <mergeCell ref="M84:R84"/>
    <mergeCell ref="S84:X84"/>
    <mergeCell ref="Y84:AC84"/>
    <mergeCell ref="M88:O88"/>
    <mergeCell ref="P88:R88"/>
    <mergeCell ref="S88:U88"/>
    <mergeCell ref="V88:X88"/>
    <mergeCell ref="Y88:AA88"/>
    <mergeCell ref="AB88:AC88"/>
    <mergeCell ref="A87:A88"/>
    <mergeCell ref="B87:F87"/>
    <mergeCell ref="G87:L87"/>
    <mergeCell ref="M87:R87"/>
    <mergeCell ref="S87:X87"/>
    <mergeCell ref="Y87:AC87"/>
    <mergeCell ref="B88:C88"/>
    <mergeCell ref="D88:F88"/>
    <mergeCell ref="G88:I88"/>
    <mergeCell ref="J88:L88"/>
    <mergeCell ref="B89:F89"/>
    <mergeCell ref="G89:L89"/>
    <mergeCell ref="M89:R89"/>
    <mergeCell ref="S89:X89"/>
    <mergeCell ref="Y89:AC89"/>
    <mergeCell ref="B92:F92"/>
    <mergeCell ref="G92:L92"/>
    <mergeCell ref="M92:R92"/>
    <mergeCell ref="S92:X92"/>
    <mergeCell ref="Y92:AC92"/>
  </mergeCells>
  <phoneticPr fontId="1"/>
  <printOptions horizontalCentered="1" verticalCentered="1"/>
  <pageMargins left="0.39370078740157483" right="0.39370078740157483" top="0.39370078740157483" bottom="0.39370078740157483" header="0" footer="0.19685039370078741"/>
  <pageSetup paperSize="9" scale="70" orientation="landscape" r:id="rId1"/>
  <headerFooter scaleWithDoc="0">
    <oddFooter>&amp;P / &amp;N ページ</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CC"/>
  </sheetPr>
  <dimension ref="A1:AU104"/>
  <sheetViews>
    <sheetView showGridLines="0" zoomScaleNormal="100" zoomScaleSheetLayoutView="145" workbookViewId="0">
      <selection activeCell="A2" sqref="A2"/>
    </sheetView>
  </sheetViews>
  <sheetFormatPr defaultRowHeight="9" x14ac:dyDescent="0.2"/>
  <cols>
    <col min="1" max="1" width="8.6640625" style="632" customWidth="1"/>
    <col min="2" max="2" width="3.44140625" style="633" customWidth="1"/>
    <col min="3" max="4" width="4.21875" style="635" bestFit="1" customWidth="1"/>
    <col min="5" max="5" width="1.6640625" style="633" customWidth="1"/>
    <col min="6" max="6" width="4.21875" style="635" bestFit="1" customWidth="1"/>
    <col min="7" max="7" width="4.21875" style="633" bestFit="1" customWidth="1"/>
    <col min="8" max="8" width="1.6640625" style="633" customWidth="1"/>
    <col min="9" max="9" width="4.21875" style="635" bestFit="1" customWidth="1"/>
    <col min="10" max="10" width="4.21875" style="633" bestFit="1" customWidth="1"/>
    <col min="11" max="11" width="1.6640625" style="633" customWidth="1"/>
    <col min="12" max="12" width="3.44140625" style="633" bestFit="1" customWidth="1"/>
    <col min="13" max="13" width="3.44140625" style="634" bestFit="1" customWidth="1"/>
    <col min="14" max="14" width="1.6640625" style="633" customWidth="1"/>
    <col min="15" max="16" width="3.44140625" style="633" bestFit="1" customWidth="1"/>
    <col min="17" max="17" width="1.6640625" style="633" customWidth="1"/>
    <col min="18" max="18" width="3.44140625" style="634" bestFit="1" customWidth="1"/>
    <col min="19" max="19" width="3.44140625" style="633" bestFit="1" customWidth="1"/>
    <col min="20" max="20" width="1.6640625" style="633" customWidth="1"/>
    <col min="21" max="21" width="3.44140625" style="633" bestFit="1" customWidth="1"/>
    <col min="22" max="22" width="3.44140625" style="634" bestFit="1" customWidth="1"/>
    <col min="23" max="23" width="1.6640625" style="632" customWidth="1"/>
    <col min="24" max="25" width="3.44140625" style="633" bestFit="1" customWidth="1"/>
    <col min="26" max="26" width="1.6640625" style="633" customWidth="1"/>
    <col min="27" max="28" width="3.44140625" style="633" bestFit="1" customWidth="1"/>
    <col min="29" max="29" width="3.77734375" style="633" customWidth="1"/>
    <col min="30" max="30" width="0.44140625" style="632" customWidth="1"/>
    <col min="31" max="34" width="1.109375" style="632" customWidth="1"/>
    <col min="35" max="35" width="1.33203125" style="632" customWidth="1"/>
    <col min="36" max="36" width="1.21875" style="632" customWidth="1"/>
    <col min="37" max="37" width="1" style="632" customWidth="1"/>
    <col min="38" max="38" width="1.109375" style="632" customWidth="1"/>
    <col min="39" max="256" width="9" style="632"/>
    <col min="257" max="257" width="7.77734375" style="632" customWidth="1"/>
    <col min="258" max="258" width="3.44140625" style="632" customWidth="1"/>
    <col min="259" max="260" width="4.21875" style="632" bestFit="1" customWidth="1"/>
    <col min="261" max="261" width="1.6640625" style="632" customWidth="1"/>
    <col min="262" max="263" width="4.21875" style="632" bestFit="1" customWidth="1"/>
    <col min="264" max="264" width="1.6640625" style="632" customWidth="1"/>
    <col min="265" max="266" width="4.21875" style="632" bestFit="1" customWidth="1"/>
    <col min="267" max="267" width="1.6640625" style="632" customWidth="1"/>
    <col min="268" max="269" width="3.44140625" style="632" bestFit="1" customWidth="1"/>
    <col min="270" max="270" width="1.6640625" style="632" customWidth="1"/>
    <col min="271" max="272" width="3.44140625" style="632" bestFit="1" customWidth="1"/>
    <col min="273" max="273" width="1.6640625" style="632" customWidth="1"/>
    <col min="274" max="275" width="3.44140625" style="632" bestFit="1" customWidth="1"/>
    <col min="276" max="276" width="1.6640625" style="632" customWidth="1"/>
    <col min="277" max="278" width="3.44140625" style="632" bestFit="1" customWidth="1"/>
    <col min="279" max="279" width="1.6640625" style="632" customWidth="1"/>
    <col min="280" max="281" width="3.44140625" style="632" bestFit="1" customWidth="1"/>
    <col min="282" max="282" width="1.6640625" style="632" customWidth="1"/>
    <col min="283" max="284" width="3.44140625" style="632" bestFit="1" customWidth="1"/>
    <col min="285" max="285" width="3.77734375" style="632" customWidth="1"/>
    <col min="286" max="286" width="0.44140625" style="632" customWidth="1"/>
    <col min="287" max="290" width="1.109375" style="632" customWidth="1"/>
    <col min="291" max="291" width="1.33203125" style="632" customWidth="1"/>
    <col min="292" max="292" width="1.21875" style="632" customWidth="1"/>
    <col min="293" max="293" width="1" style="632" customWidth="1"/>
    <col min="294" max="294" width="1.109375" style="632" customWidth="1"/>
    <col min="295" max="512" width="9" style="632"/>
    <col min="513" max="513" width="7.77734375" style="632" customWidth="1"/>
    <col min="514" max="514" width="3.44140625" style="632" customWidth="1"/>
    <col min="515" max="516" width="4.21875" style="632" bestFit="1" customWidth="1"/>
    <col min="517" max="517" width="1.6640625" style="632" customWidth="1"/>
    <col min="518" max="519" width="4.21875" style="632" bestFit="1" customWidth="1"/>
    <col min="520" max="520" width="1.6640625" style="632" customWidth="1"/>
    <col min="521" max="522" width="4.21875" style="632" bestFit="1" customWidth="1"/>
    <col min="523" max="523" width="1.6640625" style="632" customWidth="1"/>
    <col min="524" max="525" width="3.44140625" style="632" bestFit="1" customWidth="1"/>
    <col min="526" max="526" width="1.6640625" style="632" customWidth="1"/>
    <col min="527" max="528" width="3.44140625" style="632" bestFit="1" customWidth="1"/>
    <col min="529" max="529" width="1.6640625" style="632" customWidth="1"/>
    <col min="530" max="531" width="3.44140625" style="632" bestFit="1" customWidth="1"/>
    <col min="532" max="532" width="1.6640625" style="632" customWidth="1"/>
    <col min="533" max="534" width="3.44140625" style="632" bestFit="1" customWidth="1"/>
    <col min="535" max="535" width="1.6640625" style="632" customWidth="1"/>
    <col min="536" max="537" width="3.44140625" style="632" bestFit="1" customWidth="1"/>
    <col min="538" max="538" width="1.6640625" style="632" customWidth="1"/>
    <col min="539" max="540" width="3.44140625" style="632" bestFit="1" customWidth="1"/>
    <col min="541" max="541" width="3.77734375" style="632" customWidth="1"/>
    <col min="542" max="542" width="0.44140625" style="632" customWidth="1"/>
    <col min="543" max="546" width="1.109375" style="632" customWidth="1"/>
    <col min="547" max="547" width="1.33203125" style="632" customWidth="1"/>
    <col min="548" max="548" width="1.21875" style="632" customWidth="1"/>
    <col min="549" max="549" width="1" style="632" customWidth="1"/>
    <col min="550" max="550" width="1.109375" style="632" customWidth="1"/>
    <col min="551" max="768" width="9" style="632"/>
    <col min="769" max="769" width="7.77734375" style="632" customWidth="1"/>
    <col min="770" max="770" width="3.44140625" style="632" customWidth="1"/>
    <col min="771" max="772" width="4.21875" style="632" bestFit="1" customWidth="1"/>
    <col min="773" max="773" width="1.6640625" style="632" customWidth="1"/>
    <col min="774" max="775" width="4.21875" style="632" bestFit="1" customWidth="1"/>
    <col min="776" max="776" width="1.6640625" style="632" customWidth="1"/>
    <col min="777" max="778" width="4.21875" style="632" bestFit="1" customWidth="1"/>
    <col min="779" max="779" width="1.6640625" style="632" customWidth="1"/>
    <col min="780" max="781" width="3.44140625" style="632" bestFit="1" customWidth="1"/>
    <col min="782" max="782" width="1.6640625" style="632" customWidth="1"/>
    <col min="783" max="784" width="3.44140625" style="632" bestFit="1" customWidth="1"/>
    <col min="785" max="785" width="1.6640625" style="632" customWidth="1"/>
    <col min="786" max="787" width="3.44140625" style="632" bestFit="1" customWidth="1"/>
    <col min="788" max="788" width="1.6640625" style="632" customWidth="1"/>
    <col min="789" max="790" width="3.44140625" style="632" bestFit="1" customWidth="1"/>
    <col min="791" max="791" width="1.6640625" style="632" customWidth="1"/>
    <col min="792" max="793" width="3.44140625" style="632" bestFit="1" customWidth="1"/>
    <col min="794" max="794" width="1.6640625" style="632" customWidth="1"/>
    <col min="795" max="796" width="3.44140625" style="632" bestFit="1" customWidth="1"/>
    <col min="797" max="797" width="3.77734375" style="632" customWidth="1"/>
    <col min="798" max="798" width="0.44140625" style="632" customWidth="1"/>
    <col min="799" max="802" width="1.109375" style="632" customWidth="1"/>
    <col min="803" max="803" width="1.33203125" style="632" customWidth="1"/>
    <col min="804" max="804" width="1.21875" style="632" customWidth="1"/>
    <col min="805" max="805" width="1" style="632" customWidth="1"/>
    <col min="806" max="806" width="1.109375" style="632" customWidth="1"/>
    <col min="807" max="1024" width="9" style="632"/>
    <col min="1025" max="1025" width="7.77734375" style="632" customWidth="1"/>
    <col min="1026" max="1026" width="3.44140625" style="632" customWidth="1"/>
    <col min="1027" max="1028" width="4.21875" style="632" bestFit="1" customWidth="1"/>
    <col min="1029" max="1029" width="1.6640625" style="632" customWidth="1"/>
    <col min="1030" max="1031" width="4.21875" style="632" bestFit="1" customWidth="1"/>
    <col min="1032" max="1032" width="1.6640625" style="632" customWidth="1"/>
    <col min="1033" max="1034" width="4.21875" style="632" bestFit="1" customWidth="1"/>
    <col min="1035" max="1035" width="1.6640625" style="632" customWidth="1"/>
    <col min="1036" max="1037" width="3.44140625" style="632" bestFit="1" customWidth="1"/>
    <col min="1038" max="1038" width="1.6640625" style="632" customWidth="1"/>
    <col min="1039" max="1040" width="3.44140625" style="632" bestFit="1" customWidth="1"/>
    <col min="1041" max="1041" width="1.6640625" style="632" customWidth="1"/>
    <col min="1042" max="1043" width="3.44140625" style="632" bestFit="1" customWidth="1"/>
    <col min="1044" max="1044" width="1.6640625" style="632" customWidth="1"/>
    <col min="1045" max="1046" width="3.44140625" style="632" bestFit="1" customWidth="1"/>
    <col min="1047" max="1047" width="1.6640625" style="632" customWidth="1"/>
    <col min="1048" max="1049" width="3.44140625" style="632" bestFit="1" customWidth="1"/>
    <col min="1050" max="1050" width="1.6640625" style="632" customWidth="1"/>
    <col min="1051" max="1052" width="3.44140625" style="632" bestFit="1" customWidth="1"/>
    <col min="1053" max="1053" width="3.77734375" style="632" customWidth="1"/>
    <col min="1054" max="1054" width="0.44140625" style="632" customWidth="1"/>
    <col min="1055" max="1058" width="1.109375" style="632" customWidth="1"/>
    <col min="1059" max="1059" width="1.33203125" style="632" customWidth="1"/>
    <col min="1060" max="1060" width="1.21875" style="632" customWidth="1"/>
    <col min="1061" max="1061" width="1" style="632" customWidth="1"/>
    <col min="1062" max="1062" width="1.109375" style="632" customWidth="1"/>
    <col min="1063" max="1280" width="9" style="632"/>
    <col min="1281" max="1281" width="7.77734375" style="632" customWidth="1"/>
    <col min="1282" max="1282" width="3.44140625" style="632" customWidth="1"/>
    <col min="1283" max="1284" width="4.21875" style="632" bestFit="1" customWidth="1"/>
    <col min="1285" max="1285" width="1.6640625" style="632" customWidth="1"/>
    <col min="1286" max="1287" width="4.21875" style="632" bestFit="1" customWidth="1"/>
    <col min="1288" max="1288" width="1.6640625" style="632" customWidth="1"/>
    <col min="1289" max="1290" width="4.21875" style="632" bestFit="1" customWidth="1"/>
    <col min="1291" max="1291" width="1.6640625" style="632" customWidth="1"/>
    <col min="1292" max="1293" width="3.44140625" style="632" bestFit="1" customWidth="1"/>
    <col min="1294" max="1294" width="1.6640625" style="632" customWidth="1"/>
    <col min="1295" max="1296" width="3.44140625" style="632" bestFit="1" customWidth="1"/>
    <col min="1297" max="1297" width="1.6640625" style="632" customWidth="1"/>
    <col min="1298" max="1299" width="3.44140625" style="632" bestFit="1" customWidth="1"/>
    <col min="1300" max="1300" width="1.6640625" style="632" customWidth="1"/>
    <col min="1301" max="1302" width="3.44140625" style="632" bestFit="1" customWidth="1"/>
    <col min="1303" max="1303" width="1.6640625" style="632" customWidth="1"/>
    <col min="1304" max="1305" width="3.44140625" style="632" bestFit="1" customWidth="1"/>
    <col min="1306" max="1306" width="1.6640625" style="632" customWidth="1"/>
    <col min="1307" max="1308" width="3.44140625" style="632" bestFit="1" customWidth="1"/>
    <col min="1309" max="1309" width="3.77734375" style="632" customWidth="1"/>
    <col min="1310" max="1310" width="0.44140625" style="632" customWidth="1"/>
    <col min="1311" max="1314" width="1.109375" style="632" customWidth="1"/>
    <col min="1315" max="1315" width="1.33203125" style="632" customWidth="1"/>
    <col min="1316" max="1316" width="1.21875" style="632" customWidth="1"/>
    <col min="1317" max="1317" width="1" style="632" customWidth="1"/>
    <col min="1318" max="1318" width="1.109375" style="632" customWidth="1"/>
    <col min="1319" max="1536" width="9" style="632"/>
    <col min="1537" max="1537" width="7.77734375" style="632" customWidth="1"/>
    <col min="1538" max="1538" width="3.44140625" style="632" customWidth="1"/>
    <col min="1539" max="1540" width="4.21875" style="632" bestFit="1" customWidth="1"/>
    <col min="1541" max="1541" width="1.6640625" style="632" customWidth="1"/>
    <col min="1542" max="1543" width="4.21875" style="632" bestFit="1" customWidth="1"/>
    <col min="1544" max="1544" width="1.6640625" style="632" customWidth="1"/>
    <col min="1545" max="1546" width="4.21875" style="632" bestFit="1" customWidth="1"/>
    <col min="1547" max="1547" width="1.6640625" style="632" customWidth="1"/>
    <col min="1548" max="1549" width="3.44140625" style="632" bestFit="1" customWidth="1"/>
    <col min="1550" max="1550" width="1.6640625" style="632" customWidth="1"/>
    <col min="1551" max="1552" width="3.44140625" style="632" bestFit="1" customWidth="1"/>
    <col min="1553" max="1553" width="1.6640625" style="632" customWidth="1"/>
    <col min="1554" max="1555" width="3.44140625" style="632" bestFit="1" customWidth="1"/>
    <col min="1556" max="1556" width="1.6640625" style="632" customWidth="1"/>
    <col min="1557" max="1558" width="3.44140625" style="632" bestFit="1" customWidth="1"/>
    <col min="1559" max="1559" width="1.6640625" style="632" customWidth="1"/>
    <col min="1560" max="1561" width="3.44140625" style="632" bestFit="1" customWidth="1"/>
    <col min="1562" max="1562" width="1.6640625" style="632" customWidth="1"/>
    <col min="1563" max="1564" width="3.44140625" style="632" bestFit="1" customWidth="1"/>
    <col min="1565" max="1565" width="3.77734375" style="632" customWidth="1"/>
    <col min="1566" max="1566" width="0.44140625" style="632" customWidth="1"/>
    <col min="1567" max="1570" width="1.109375" style="632" customWidth="1"/>
    <col min="1571" max="1571" width="1.33203125" style="632" customWidth="1"/>
    <col min="1572" max="1572" width="1.21875" style="632" customWidth="1"/>
    <col min="1573" max="1573" width="1" style="632" customWidth="1"/>
    <col min="1574" max="1574" width="1.109375" style="632" customWidth="1"/>
    <col min="1575" max="1792" width="9" style="632"/>
    <col min="1793" max="1793" width="7.77734375" style="632" customWidth="1"/>
    <col min="1794" max="1794" width="3.44140625" style="632" customWidth="1"/>
    <col min="1795" max="1796" width="4.21875" style="632" bestFit="1" customWidth="1"/>
    <col min="1797" max="1797" width="1.6640625" style="632" customWidth="1"/>
    <col min="1798" max="1799" width="4.21875" style="632" bestFit="1" customWidth="1"/>
    <col min="1800" max="1800" width="1.6640625" style="632" customWidth="1"/>
    <col min="1801" max="1802" width="4.21875" style="632" bestFit="1" customWidth="1"/>
    <col min="1803" max="1803" width="1.6640625" style="632" customWidth="1"/>
    <col min="1804" max="1805" width="3.44140625" style="632" bestFit="1" customWidth="1"/>
    <col min="1806" max="1806" width="1.6640625" style="632" customWidth="1"/>
    <col min="1807" max="1808" width="3.44140625" style="632" bestFit="1" customWidth="1"/>
    <col min="1809" max="1809" width="1.6640625" style="632" customWidth="1"/>
    <col min="1810" max="1811" width="3.44140625" style="632" bestFit="1" customWidth="1"/>
    <col min="1812" max="1812" width="1.6640625" style="632" customWidth="1"/>
    <col min="1813" max="1814" width="3.44140625" style="632" bestFit="1" customWidth="1"/>
    <col min="1815" max="1815" width="1.6640625" style="632" customWidth="1"/>
    <col min="1816" max="1817" width="3.44140625" style="632" bestFit="1" customWidth="1"/>
    <col min="1818" max="1818" width="1.6640625" style="632" customWidth="1"/>
    <col min="1819" max="1820" width="3.44140625" style="632" bestFit="1" customWidth="1"/>
    <col min="1821" max="1821" width="3.77734375" style="632" customWidth="1"/>
    <col min="1822" max="1822" width="0.44140625" style="632" customWidth="1"/>
    <col min="1823" max="1826" width="1.109375" style="632" customWidth="1"/>
    <col min="1827" max="1827" width="1.33203125" style="632" customWidth="1"/>
    <col min="1828" max="1828" width="1.21875" style="632" customWidth="1"/>
    <col min="1829" max="1829" width="1" style="632" customWidth="1"/>
    <col min="1830" max="1830" width="1.109375" style="632" customWidth="1"/>
    <col min="1831" max="2048" width="9" style="632"/>
    <col min="2049" max="2049" width="7.77734375" style="632" customWidth="1"/>
    <col min="2050" max="2050" width="3.44140625" style="632" customWidth="1"/>
    <col min="2051" max="2052" width="4.21875" style="632" bestFit="1" customWidth="1"/>
    <col min="2053" max="2053" width="1.6640625" style="632" customWidth="1"/>
    <col min="2054" max="2055" width="4.21875" style="632" bestFit="1" customWidth="1"/>
    <col min="2056" max="2056" width="1.6640625" style="632" customWidth="1"/>
    <col min="2057" max="2058" width="4.21875" style="632" bestFit="1" customWidth="1"/>
    <col min="2059" max="2059" width="1.6640625" style="632" customWidth="1"/>
    <col min="2060" max="2061" width="3.44140625" style="632" bestFit="1" customWidth="1"/>
    <col min="2062" max="2062" width="1.6640625" style="632" customWidth="1"/>
    <col min="2063" max="2064" width="3.44140625" style="632" bestFit="1" customWidth="1"/>
    <col min="2065" max="2065" width="1.6640625" style="632" customWidth="1"/>
    <col min="2066" max="2067" width="3.44140625" style="632" bestFit="1" customWidth="1"/>
    <col min="2068" max="2068" width="1.6640625" style="632" customWidth="1"/>
    <col min="2069" max="2070" width="3.44140625" style="632" bestFit="1" customWidth="1"/>
    <col min="2071" max="2071" width="1.6640625" style="632" customWidth="1"/>
    <col min="2072" max="2073" width="3.44140625" style="632" bestFit="1" customWidth="1"/>
    <col min="2074" max="2074" width="1.6640625" style="632" customWidth="1"/>
    <col min="2075" max="2076" width="3.44140625" style="632" bestFit="1" customWidth="1"/>
    <col min="2077" max="2077" width="3.77734375" style="632" customWidth="1"/>
    <col min="2078" max="2078" width="0.44140625" style="632" customWidth="1"/>
    <col min="2079" max="2082" width="1.109375" style="632" customWidth="1"/>
    <col min="2083" max="2083" width="1.33203125" style="632" customWidth="1"/>
    <col min="2084" max="2084" width="1.21875" style="632" customWidth="1"/>
    <col min="2085" max="2085" width="1" style="632" customWidth="1"/>
    <col min="2086" max="2086" width="1.109375" style="632" customWidth="1"/>
    <col min="2087" max="2304" width="9" style="632"/>
    <col min="2305" max="2305" width="7.77734375" style="632" customWidth="1"/>
    <col min="2306" max="2306" width="3.44140625" style="632" customWidth="1"/>
    <col min="2307" max="2308" width="4.21875" style="632" bestFit="1" customWidth="1"/>
    <col min="2309" max="2309" width="1.6640625" style="632" customWidth="1"/>
    <col min="2310" max="2311" width="4.21875" style="632" bestFit="1" customWidth="1"/>
    <col min="2312" max="2312" width="1.6640625" style="632" customWidth="1"/>
    <col min="2313" max="2314" width="4.21875" style="632" bestFit="1" customWidth="1"/>
    <col min="2315" max="2315" width="1.6640625" style="632" customWidth="1"/>
    <col min="2316" max="2317" width="3.44140625" style="632" bestFit="1" customWidth="1"/>
    <col min="2318" max="2318" width="1.6640625" style="632" customWidth="1"/>
    <col min="2319" max="2320" width="3.44140625" style="632" bestFit="1" customWidth="1"/>
    <col min="2321" max="2321" width="1.6640625" style="632" customWidth="1"/>
    <col min="2322" max="2323" width="3.44140625" style="632" bestFit="1" customWidth="1"/>
    <col min="2324" max="2324" width="1.6640625" style="632" customWidth="1"/>
    <col min="2325" max="2326" width="3.44140625" style="632" bestFit="1" customWidth="1"/>
    <col min="2327" max="2327" width="1.6640625" style="632" customWidth="1"/>
    <col min="2328" max="2329" width="3.44140625" style="632" bestFit="1" customWidth="1"/>
    <col min="2330" max="2330" width="1.6640625" style="632" customWidth="1"/>
    <col min="2331" max="2332" width="3.44140625" style="632" bestFit="1" customWidth="1"/>
    <col min="2333" max="2333" width="3.77734375" style="632" customWidth="1"/>
    <col min="2334" max="2334" width="0.44140625" style="632" customWidth="1"/>
    <col min="2335" max="2338" width="1.109375" style="632" customWidth="1"/>
    <col min="2339" max="2339" width="1.33203125" style="632" customWidth="1"/>
    <col min="2340" max="2340" width="1.21875" style="632" customWidth="1"/>
    <col min="2341" max="2341" width="1" style="632" customWidth="1"/>
    <col min="2342" max="2342" width="1.109375" style="632" customWidth="1"/>
    <col min="2343" max="2560" width="9" style="632"/>
    <col min="2561" max="2561" width="7.77734375" style="632" customWidth="1"/>
    <col min="2562" max="2562" width="3.44140625" style="632" customWidth="1"/>
    <col min="2563" max="2564" width="4.21875" style="632" bestFit="1" customWidth="1"/>
    <col min="2565" max="2565" width="1.6640625" style="632" customWidth="1"/>
    <col min="2566" max="2567" width="4.21875" style="632" bestFit="1" customWidth="1"/>
    <col min="2568" max="2568" width="1.6640625" style="632" customWidth="1"/>
    <col min="2569" max="2570" width="4.21875" style="632" bestFit="1" customWidth="1"/>
    <col min="2571" max="2571" width="1.6640625" style="632" customWidth="1"/>
    <col min="2572" max="2573" width="3.44140625" style="632" bestFit="1" customWidth="1"/>
    <col min="2574" max="2574" width="1.6640625" style="632" customWidth="1"/>
    <col min="2575" max="2576" width="3.44140625" style="632" bestFit="1" customWidth="1"/>
    <col min="2577" max="2577" width="1.6640625" style="632" customWidth="1"/>
    <col min="2578" max="2579" width="3.44140625" style="632" bestFit="1" customWidth="1"/>
    <col min="2580" max="2580" width="1.6640625" style="632" customWidth="1"/>
    <col min="2581" max="2582" width="3.44140625" style="632" bestFit="1" customWidth="1"/>
    <col min="2583" max="2583" width="1.6640625" style="632" customWidth="1"/>
    <col min="2584" max="2585" width="3.44140625" style="632" bestFit="1" customWidth="1"/>
    <col min="2586" max="2586" width="1.6640625" style="632" customWidth="1"/>
    <col min="2587" max="2588" width="3.44140625" style="632" bestFit="1" customWidth="1"/>
    <col min="2589" max="2589" width="3.77734375" style="632" customWidth="1"/>
    <col min="2590" max="2590" width="0.44140625" style="632" customWidth="1"/>
    <col min="2591" max="2594" width="1.109375" style="632" customWidth="1"/>
    <col min="2595" max="2595" width="1.33203125" style="632" customWidth="1"/>
    <col min="2596" max="2596" width="1.21875" style="632" customWidth="1"/>
    <col min="2597" max="2597" width="1" style="632" customWidth="1"/>
    <col min="2598" max="2598" width="1.109375" style="632" customWidth="1"/>
    <col min="2599" max="2816" width="9" style="632"/>
    <col min="2817" max="2817" width="7.77734375" style="632" customWidth="1"/>
    <col min="2818" max="2818" width="3.44140625" style="632" customWidth="1"/>
    <col min="2819" max="2820" width="4.21875" style="632" bestFit="1" customWidth="1"/>
    <col min="2821" max="2821" width="1.6640625" style="632" customWidth="1"/>
    <col min="2822" max="2823" width="4.21875" style="632" bestFit="1" customWidth="1"/>
    <col min="2824" max="2824" width="1.6640625" style="632" customWidth="1"/>
    <col min="2825" max="2826" width="4.21875" style="632" bestFit="1" customWidth="1"/>
    <col min="2827" max="2827" width="1.6640625" style="632" customWidth="1"/>
    <col min="2828" max="2829" width="3.44140625" style="632" bestFit="1" customWidth="1"/>
    <col min="2830" max="2830" width="1.6640625" style="632" customWidth="1"/>
    <col min="2831" max="2832" width="3.44140625" style="632" bestFit="1" customWidth="1"/>
    <col min="2833" max="2833" width="1.6640625" style="632" customWidth="1"/>
    <col min="2834" max="2835" width="3.44140625" style="632" bestFit="1" customWidth="1"/>
    <col min="2836" max="2836" width="1.6640625" style="632" customWidth="1"/>
    <col min="2837" max="2838" width="3.44140625" style="632" bestFit="1" customWidth="1"/>
    <col min="2839" max="2839" width="1.6640625" style="632" customWidth="1"/>
    <col min="2840" max="2841" width="3.44140625" style="632" bestFit="1" customWidth="1"/>
    <col min="2842" max="2842" width="1.6640625" style="632" customWidth="1"/>
    <col min="2843" max="2844" width="3.44140625" style="632" bestFit="1" customWidth="1"/>
    <col min="2845" max="2845" width="3.77734375" style="632" customWidth="1"/>
    <col min="2846" max="2846" width="0.44140625" style="632" customWidth="1"/>
    <col min="2847" max="2850" width="1.109375" style="632" customWidth="1"/>
    <col min="2851" max="2851" width="1.33203125" style="632" customWidth="1"/>
    <col min="2852" max="2852" width="1.21875" style="632" customWidth="1"/>
    <col min="2853" max="2853" width="1" style="632" customWidth="1"/>
    <col min="2854" max="2854" width="1.109375" style="632" customWidth="1"/>
    <col min="2855" max="3072" width="9" style="632"/>
    <col min="3073" max="3073" width="7.77734375" style="632" customWidth="1"/>
    <col min="3074" max="3074" width="3.44140625" style="632" customWidth="1"/>
    <col min="3075" max="3076" width="4.21875" style="632" bestFit="1" customWidth="1"/>
    <col min="3077" max="3077" width="1.6640625" style="632" customWidth="1"/>
    <col min="3078" max="3079" width="4.21875" style="632" bestFit="1" customWidth="1"/>
    <col min="3080" max="3080" width="1.6640625" style="632" customWidth="1"/>
    <col min="3081" max="3082" width="4.21875" style="632" bestFit="1" customWidth="1"/>
    <col min="3083" max="3083" width="1.6640625" style="632" customWidth="1"/>
    <col min="3084" max="3085" width="3.44140625" style="632" bestFit="1" customWidth="1"/>
    <col min="3086" max="3086" width="1.6640625" style="632" customWidth="1"/>
    <col min="3087" max="3088" width="3.44140625" style="632" bestFit="1" customWidth="1"/>
    <col min="3089" max="3089" width="1.6640625" style="632" customWidth="1"/>
    <col min="3090" max="3091" width="3.44140625" style="632" bestFit="1" customWidth="1"/>
    <col min="3092" max="3092" width="1.6640625" style="632" customWidth="1"/>
    <col min="3093" max="3094" width="3.44140625" style="632" bestFit="1" customWidth="1"/>
    <col min="3095" max="3095" width="1.6640625" style="632" customWidth="1"/>
    <col min="3096" max="3097" width="3.44140625" style="632" bestFit="1" customWidth="1"/>
    <col min="3098" max="3098" width="1.6640625" style="632" customWidth="1"/>
    <col min="3099" max="3100" width="3.44140625" style="632" bestFit="1" customWidth="1"/>
    <col min="3101" max="3101" width="3.77734375" style="632" customWidth="1"/>
    <col min="3102" max="3102" width="0.44140625" style="632" customWidth="1"/>
    <col min="3103" max="3106" width="1.109375" style="632" customWidth="1"/>
    <col min="3107" max="3107" width="1.33203125" style="632" customWidth="1"/>
    <col min="3108" max="3108" width="1.21875" style="632" customWidth="1"/>
    <col min="3109" max="3109" width="1" style="632" customWidth="1"/>
    <col min="3110" max="3110" width="1.109375" style="632" customWidth="1"/>
    <col min="3111" max="3328" width="9" style="632"/>
    <col min="3329" max="3329" width="7.77734375" style="632" customWidth="1"/>
    <col min="3330" max="3330" width="3.44140625" style="632" customWidth="1"/>
    <col min="3331" max="3332" width="4.21875" style="632" bestFit="1" customWidth="1"/>
    <col min="3333" max="3333" width="1.6640625" style="632" customWidth="1"/>
    <col min="3334" max="3335" width="4.21875" style="632" bestFit="1" customWidth="1"/>
    <col min="3336" max="3336" width="1.6640625" style="632" customWidth="1"/>
    <col min="3337" max="3338" width="4.21875" style="632" bestFit="1" customWidth="1"/>
    <col min="3339" max="3339" width="1.6640625" style="632" customWidth="1"/>
    <col min="3340" max="3341" width="3.44140625" style="632" bestFit="1" customWidth="1"/>
    <col min="3342" max="3342" width="1.6640625" style="632" customWidth="1"/>
    <col min="3343" max="3344" width="3.44140625" style="632" bestFit="1" customWidth="1"/>
    <col min="3345" max="3345" width="1.6640625" style="632" customWidth="1"/>
    <col min="3346" max="3347" width="3.44140625" style="632" bestFit="1" customWidth="1"/>
    <col min="3348" max="3348" width="1.6640625" style="632" customWidth="1"/>
    <col min="3349" max="3350" width="3.44140625" style="632" bestFit="1" customWidth="1"/>
    <col min="3351" max="3351" width="1.6640625" style="632" customWidth="1"/>
    <col min="3352" max="3353" width="3.44140625" style="632" bestFit="1" customWidth="1"/>
    <col min="3354" max="3354" width="1.6640625" style="632" customWidth="1"/>
    <col min="3355" max="3356" width="3.44140625" style="632" bestFit="1" customWidth="1"/>
    <col min="3357" max="3357" width="3.77734375" style="632" customWidth="1"/>
    <col min="3358" max="3358" width="0.44140625" style="632" customWidth="1"/>
    <col min="3359" max="3362" width="1.109375" style="632" customWidth="1"/>
    <col min="3363" max="3363" width="1.33203125" style="632" customWidth="1"/>
    <col min="3364" max="3364" width="1.21875" style="632" customWidth="1"/>
    <col min="3365" max="3365" width="1" style="632" customWidth="1"/>
    <col min="3366" max="3366" width="1.109375" style="632" customWidth="1"/>
    <col min="3367" max="3584" width="9" style="632"/>
    <col min="3585" max="3585" width="7.77734375" style="632" customWidth="1"/>
    <col min="3586" max="3586" width="3.44140625" style="632" customWidth="1"/>
    <col min="3587" max="3588" width="4.21875" style="632" bestFit="1" customWidth="1"/>
    <col min="3589" max="3589" width="1.6640625" style="632" customWidth="1"/>
    <col min="3590" max="3591" width="4.21875" style="632" bestFit="1" customWidth="1"/>
    <col min="3592" max="3592" width="1.6640625" style="632" customWidth="1"/>
    <col min="3593" max="3594" width="4.21875" style="632" bestFit="1" customWidth="1"/>
    <col min="3595" max="3595" width="1.6640625" style="632" customWidth="1"/>
    <col min="3596" max="3597" width="3.44140625" style="632" bestFit="1" customWidth="1"/>
    <col min="3598" max="3598" width="1.6640625" style="632" customWidth="1"/>
    <col min="3599" max="3600" width="3.44140625" style="632" bestFit="1" customWidth="1"/>
    <col min="3601" max="3601" width="1.6640625" style="632" customWidth="1"/>
    <col min="3602" max="3603" width="3.44140625" style="632" bestFit="1" customWidth="1"/>
    <col min="3604" max="3604" width="1.6640625" style="632" customWidth="1"/>
    <col min="3605" max="3606" width="3.44140625" style="632" bestFit="1" customWidth="1"/>
    <col min="3607" max="3607" width="1.6640625" style="632" customWidth="1"/>
    <col min="3608" max="3609" width="3.44140625" style="632" bestFit="1" customWidth="1"/>
    <col min="3610" max="3610" width="1.6640625" style="632" customWidth="1"/>
    <col min="3611" max="3612" width="3.44140625" style="632" bestFit="1" customWidth="1"/>
    <col min="3613" max="3613" width="3.77734375" style="632" customWidth="1"/>
    <col min="3614" max="3614" width="0.44140625" style="632" customWidth="1"/>
    <col min="3615" max="3618" width="1.109375" style="632" customWidth="1"/>
    <col min="3619" max="3619" width="1.33203125" style="632" customWidth="1"/>
    <col min="3620" max="3620" width="1.21875" style="632" customWidth="1"/>
    <col min="3621" max="3621" width="1" style="632" customWidth="1"/>
    <col min="3622" max="3622" width="1.109375" style="632" customWidth="1"/>
    <col min="3623" max="3840" width="9" style="632"/>
    <col min="3841" max="3841" width="7.77734375" style="632" customWidth="1"/>
    <col min="3842" max="3842" width="3.44140625" style="632" customWidth="1"/>
    <col min="3843" max="3844" width="4.21875" style="632" bestFit="1" customWidth="1"/>
    <col min="3845" max="3845" width="1.6640625" style="632" customWidth="1"/>
    <col min="3846" max="3847" width="4.21875" style="632" bestFit="1" customWidth="1"/>
    <col min="3848" max="3848" width="1.6640625" style="632" customWidth="1"/>
    <col min="3849" max="3850" width="4.21875" style="632" bestFit="1" customWidth="1"/>
    <col min="3851" max="3851" width="1.6640625" style="632" customWidth="1"/>
    <col min="3852" max="3853" width="3.44140625" style="632" bestFit="1" customWidth="1"/>
    <col min="3854" max="3854" width="1.6640625" style="632" customWidth="1"/>
    <col min="3855" max="3856" width="3.44140625" style="632" bestFit="1" customWidth="1"/>
    <col min="3857" max="3857" width="1.6640625" style="632" customWidth="1"/>
    <col min="3858" max="3859" width="3.44140625" style="632" bestFit="1" customWidth="1"/>
    <col min="3860" max="3860" width="1.6640625" style="632" customWidth="1"/>
    <col min="3861" max="3862" width="3.44140625" style="632" bestFit="1" customWidth="1"/>
    <col min="3863" max="3863" width="1.6640625" style="632" customWidth="1"/>
    <col min="3864" max="3865" width="3.44140625" style="632" bestFit="1" customWidth="1"/>
    <col min="3866" max="3866" width="1.6640625" style="632" customWidth="1"/>
    <col min="3867" max="3868" width="3.44140625" style="632" bestFit="1" customWidth="1"/>
    <col min="3869" max="3869" width="3.77734375" style="632" customWidth="1"/>
    <col min="3870" max="3870" width="0.44140625" style="632" customWidth="1"/>
    <col min="3871" max="3874" width="1.109375" style="632" customWidth="1"/>
    <col min="3875" max="3875" width="1.33203125" style="632" customWidth="1"/>
    <col min="3876" max="3876" width="1.21875" style="632" customWidth="1"/>
    <col min="3877" max="3877" width="1" style="632" customWidth="1"/>
    <col min="3878" max="3878" width="1.109375" style="632" customWidth="1"/>
    <col min="3879" max="4096" width="9" style="632"/>
    <col min="4097" max="4097" width="7.77734375" style="632" customWidth="1"/>
    <col min="4098" max="4098" width="3.44140625" style="632" customWidth="1"/>
    <col min="4099" max="4100" width="4.21875" style="632" bestFit="1" customWidth="1"/>
    <col min="4101" max="4101" width="1.6640625" style="632" customWidth="1"/>
    <col min="4102" max="4103" width="4.21875" style="632" bestFit="1" customWidth="1"/>
    <col min="4104" max="4104" width="1.6640625" style="632" customWidth="1"/>
    <col min="4105" max="4106" width="4.21875" style="632" bestFit="1" customWidth="1"/>
    <col min="4107" max="4107" width="1.6640625" style="632" customWidth="1"/>
    <col min="4108" max="4109" width="3.44140625" style="632" bestFit="1" customWidth="1"/>
    <col min="4110" max="4110" width="1.6640625" style="632" customWidth="1"/>
    <col min="4111" max="4112" width="3.44140625" style="632" bestFit="1" customWidth="1"/>
    <col min="4113" max="4113" width="1.6640625" style="632" customWidth="1"/>
    <col min="4114" max="4115" width="3.44140625" style="632" bestFit="1" customWidth="1"/>
    <col min="4116" max="4116" width="1.6640625" style="632" customWidth="1"/>
    <col min="4117" max="4118" width="3.44140625" style="632" bestFit="1" customWidth="1"/>
    <col min="4119" max="4119" width="1.6640625" style="632" customWidth="1"/>
    <col min="4120" max="4121" width="3.44140625" style="632" bestFit="1" customWidth="1"/>
    <col min="4122" max="4122" width="1.6640625" style="632" customWidth="1"/>
    <col min="4123" max="4124" width="3.44140625" style="632" bestFit="1" customWidth="1"/>
    <col min="4125" max="4125" width="3.77734375" style="632" customWidth="1"/>
    <col min="4126" max="4126" width="0.44140625" style="632" customWidth="1"/>
    <col min="4127" max="4130" width="1.109375" style="632" customWidth="1"/>
    <col min="4131" max="4131" width="1.33203125" style="632" customWidth="1"/>
    <col min="4132" max="4132" width="1.21875" style="632" customWidth="1"/>
    <col min="4133" max="4133" width="1" style="632" customWidth="1"/>
    <col min="4134" max="4134" width="1.109375" style="632" customWidth="1"/>
    <col min="4135" max="4352" width="9" style="632"/>
    <col min="4353" max="4353" width="7.77734375" style="632" customWidth="1"/>
    <col min="4354" max="4354" width="3.44140625" style="632" customWidth="1"/>
    <col min="4355" max="4356" width="4.21875" style="632" bestFit="1" customWidth="1"/>
    <col min="4357" max="4357" width="1.6640625" style="632" customWidth="1"/>
    <col min="4358" max="4359" width="4.21875" style="632" bestFit="1" customWidth="1"/>
    <col min="4360" max="4360" width="1.6640625" style="632" customWidth="1"/>
    <col min="4361" max="4362" width="4.21875" style="632" bestFit="1" customWidth="1"/>
    <col min="4363" max="4363" width="1.6640625" style="632" customWidth="1"/>
    <col min="4364" max="4365" width="3.44140625" style="632" bestFit="1" customWidth="1"/>
    <col min="4366" max="4366" width="1.6640625" style="632" customWidth="1"/>
    <col min="4367" max="4368" width="3.44140625" style="632" bestFit="1" customWidth="1"/>
    <col min="4369" max="4369" width="1.6640625" style="632" customWidth="1"/>
    <col min="4370" max="4371" width="3.44140625" style="632" bestFit="1" customWidth="1"/>
    <col min="4372" max="4372" width="1.6640625" style="632" customWidth="1"/>
    <col min="4373" max="4374" width="3.44140625" style="632" bestFit="1" customWidth="1"/>
    <col min="4375" max="4375" width="1.6640625" style="632" customWidth="1"/>
    <col min="4376" max="4377" width="3.44140625" style="632" bestFit="1" customWidth="1"/>
    <col min="4378" max="4378" width="1.6640625" style="632" customWidth="1"/>
    <col min="4379" max="4380" width="3.44140625" style="632" bestFit="1" customWidth="1"/>
    <col min="4381" max="4381" width="3.77734375" style="632" customWidth="1"/>
    <col min="4382" max="4382" width="0.44140625" style="632" customWidth="1"/>
    <col min="4383" max="4386" width="1.109375" style="632" customWidth="1"/>
    <col min="4387" max="4387" width="1.33203125" style="632" customWidth="1"/>
    <col min="4388" max="4388" width="1.21875" style="632" customWidth="1"/>
    <col min="4389" max="4389" width="1" style="632" customWidth="1"/>
    <col min="4390" max="4390" width="1.109375" style="632" customWidth="1"/>
    <col min="4391" max="4608" width="9" style="632"/>
    <col min="4609" max="4609" width="7.77734375" style="632" customWidth="1"/>
    <col min="4610" max="4610" width="3.44140625" style="632" customWidth="1"/>
    <col min="4611" max="4612" width="4.21875" style="632" bestFit="1" customWidth="1"/>
    <col min="4613" max="4613" width="1.6640625" style="632" customWidth="1"/>
    <col min="4614" max="4615" width="4.21875" style="632" bestFit="1" customWidth="1"/>
    <col min="4616" max="4616" width="1.6640625" style="632" customWidth="1"/>
    <col min="4617" max="4618" width="4.21875" style="632" bestFit="1" customWidth="1"/>
    <col min="4619" max="4619" width="1.6640625" style="632" customWidth="1"/>
    <col min="4620" max="4621" width="3.44140625" style="632" bestFit="1" customWidth="1"/>
    <col min="4622" max="4622" width="1.6640625" style="632" customWidth="1"/>
    <col min="4623" max="4624" width="3.44140625" style="632" bestFit="1" customWidth="1"/>
    <col min="4625" max="4625" width="1.6640625" style="632" customWidth="1"/>
    <col min="4626" max="4627" width="3.44140625" style="632" bestFit="1" customWidth="1"/>
    <col min="4628" max="4628" width="1.6640625" style="632" customWidth="1"/>
    <col min="4629" max="4630" width="3.44140625" style="632" bestFit="1" customWidth="1"/>
    <col min="4631" max="4631" width="1.6640625" style="632" customWidth="1"/>
    <col min="4632" max="4633" width="3.44140625" style="632" bestFit="1" customWidth="1"/>
    <col min="4634" max="4634" width="1.6640625" style="632" customWidth="1"/>
    <col min="4635" max="4636" width="3.44140625" style="632" bestFit="1" customWidth="1"/>
    <col min="4637" max="4637" width="3.77734375" style="632" customWidth="1"/>
    <col min="4638" max="4638" width="0.44140625" style="632" customWidth="1"/>
    <col min="4639" max="4642" width="1.109375" style="632" customWidth="1"/>
    <col min="4643" max="4643" width="1.33203125" style="632" customWidth="1"/>
    <col min="4644" max="4644" width="1.21875" style="632" customWidth="1"/>
    <col min="4645" max="4645" width="1" style="632" customWidth="1"/>
    <col min="4646" max="4646" width="1.109375" style="632" customWidth="1"/>
    <col min="4647" max="4864" width="9" style="632"/>
    <col min="4865" max="4865" width="7.77734375" style="632" customWidth="1"/>
    <col min="4866" max="4866" width="3.44140625" style="632" customWidth="1"/>
    <col min="4867" max="4868" width="4.21875" style="632" bestFit="1" customWidth="1"/>
    <col min="4869" max="4869" width="1.6640625" style="632" customWidth="1"/>
    <col min="4870" max="4871" width="4.21875" style="632" bestFit="1" customWidth="1"/>
    <col min="4872" max="4872" width="1.6640625" style="632" customWidth="1"/>
    <col min="4873" max="4874" width="4.21875" style="632" bestFit="1" customWidth="1"/>
    <col min="4875" max="4875" width="1.6640625" style="632" customWidth="1"/>
    <col min="4876" max="4877" width="3.44140625" style="632" bestFit="1" customWidth="1"/>
    <col min="4878" max="4878" width="1.6640625" style="632" customWidth="1"/>
    <col min="4879" max="4880" width="3.44140625" style="632" bestFit="1" customWidth="1"/>
    <col min="4881" max="4881" width="1.6640625" style="632" customWidth="1"/>
    <col min="4882" max="4883" width="3.44140625" style="632" bestFit="1" customWidth="1"/>
    <col min="4884" max="4884" width="1.6640625" style="632" customWidth="1"/>
    <col min="4885" max="4886" width="3.44140625" style="632" bestFit="1" customWidth="1"/>
    <col min="4887" max="4887" width="1.6640625" style="632" customWidth="1"/>
    <col min="4888" max="4889" width="3.44140625" style="632" bestFit="1" customWidth="1"/>
    <col min="4890" max="4890" width="1.6640625" style="632" customWidth="1"/>
    <col min="4891" max="4892" width="3.44140625" style="632" bestFit="1" customWidth="1"/>
    <col min="4893" max="4893" width="3.77734375" style="632" customWidth="1"/>
    <col min="4894" max="4894" width="0.44140625" style="632" customWidth="1"/>
    <col min="4895" max="4898" width="1.109375" style="632" customWidth="1"/>
    <col min="4899" max="4899" width="1.33203125" style="632" customWidth="1"/>
    <col min="4900" max="4900" width="1.21875" style="632" customWidth="1"/>
    <col min="4901" max="4901" width="1" style="632" customWidth="1"/>
    <col min="4902" max="4902" width="1.109375" style="632" customWidth="1"/>
    <col min="4903" max="5120" width="9" style="632"/>
    <col min="5121" max="5121" width="7.77734375" style="632" customWidth="1"/>
    <col min="5122" max="5122" width="3.44140625" style="632" customWidth="1"/>
    <col min="5123" max="5124" width="4.21875" style="632" bestFit="1" customWidth="1"/>
    <col min="5125" max="5125" width="1.6640625" style="632" customWidth="1"/>
    <col min="5126" max="5127" width="4.21875" style="632" bestFit="1" customWidth="1"/>
    <col min="5128" max="5128" width="1.6640625" style="632" customWidth="1"/>
    <col min="5129" max="5130" width="4.21875" style="632" bestFit="1" customWidth="1"/>
    <col min="5131" max="5131" width="1.6640625" style="632" customWidth="1"/>
    <col min="5132" max="5133" width="3.44140625" style="632" bestFit="1" customWidth="1"/>
    <col min="5134" max="5134" width="1.6640625" style="632" customWidth="1"/>
    <col min="5135" max="5136" width="3.44140625" style="632" bestFit="1" customWidth="1"/>
    <col min="5137" max="5137" width="1.6640625" style="632" customWidth="1"/>
    <col min="5138" max="5139" width="3.44140625" style="632" bestFit="1" customWidth="1"/>
    <col min="5140" max="5140" width="1.6640625" style="632" customWidth="1"/>
    <col min="5141" max="5142" width="3.44140625" style="632" bestFit="1" customWidth="1"/>
    <col min="5143" max="5143" width="1.6640625" style="632" customWidth="1"/>
    <col min="5144" max="5145" width="3.44140625" style="632" bestFit="1" customWidth="1"/>
    <col min="5146" max="5146" width="1.6640625" style="632" customWidth="1"/>
    <col min="5147" max="5148" width="3.44140625" style="632" bestFit="1" customWidth="1"/>
    <col min="5149" max="5149" width="3.77734375" style="632" customWidth="1"/>
    <col min="5150" max="5150" width="0.44140625" style="632" customWidth="1"/>
    <col min="5151" max="5154" width="1.109375" style="632" customWidth="1"/>
    <col min="5155" max="5155" width="1.33203125" style="632" customWidth="1"/>
    <col min="5156" max="5156" width="1.21875" style="632" customWidth="1"/>
    <col min="5157" max="5157" width="1" style="632" customWidth="1"/>
    <col min="5158" max="5158" width="1.109375" style="632" customWidth="1"/>
    <col min="5159" max="5376" width="9" style="632"/>
    <col min="5377" max="5377" width="7.77734375" style="632" customWidth="1"/>
    <col min="5378" max="5378" width="3.44140625" style="632" customWidth="1"/>
    <col min="5379" max="5380" width="4.21875" style="632" bestFit="1" customWidth="1"/>
    <col min="5381" max="5381" width="1.6640625" style="632" customWidth="1"/>
    <col min="5382" max="5383" width="4.21875" style="632" bestFit="1" customWidth="1"/>
    <col min="5384" max="5384" width="1.6640625" style="632" customWidth="1"/>
    <col min="5385" max="5386" width="4.21875" style="632" bestFit="1" customWidth="1"/>
    <col min="5387" max="5387" width="1.6640625" style="632" customWidth="1"/>
    <col min="5388" max="5389" width="3.44140625" style="632" bestFit="1" customWidth="1"/>
    <col min="5390" max="5390" width="1.6640625" style="632" customWidth="1"/>
    <col min="5391" max="5392" width="3.44140625" style="632" bestFit="1" customWidth="1"/>
    <col min="5393" max="5393" width="1.6640625" style="632" customWidth="1"/>
    <col min="5394" max="5395" width="3.44140625" style="632" bestFit="1" customWidth="1"/>
    <col min="5396" max="5396" width="1.6640625" style="632" customWidth="1"/>
    <col min="5397" max="5398" width="3.44140625" style="632" bestFit="1" customWidth="1"/>
    <col min="5399" max="5399" width="1.6640625" style="632" customWidth="1"/>
    <col min="5400" max="5401" width="3.44140625" style="632" bestFit="1" customWidth="1"/>
    <col min="5402" max="5402" width="1.6640625" style="632" customWidth="1"/>
    <col min="5403" max="5404" width="3.44140625" style="632" bestFit="1" customWidth="1"/>
    <col min="5405" max="5405" width="3.77734375" style="632" customWidth="1"/>
    <col min="5406" max="5406" width="0.44140625" style="632" customWidth="1"/>
    <col min="5407" max="5410" width="1.109375" style="632" customWidth="1"/>
    <col min="5411" max="5411" width="1.33203125" style="632" customWidth="1"/>
    <col min="5412" max="5412" width="1.21875" style="632" customWidth="1"/>
    <col min="5413" max="5413" width="1" style="632" customWidth="1"/>
    <col min="5414" max="5414" width="1.109375" style="632" customWidth="1"/>
    <col min="5415" max="5632" width="9" style="632"/>
    <col min="5633" max="5633" width="7.77734375" style="632" customWidth="1"/>
    <col min="5634" max="5634" width="3.44140625" style="632" customWidth="1"/>
    <col min="5635" max="5636" width="4.21875" style="632" bestFit="1" customWidth="1"/>
    <col min="5637" max="5637" width="1.6640625" style="632" customWidth="1"/>
    <col min="5638" max="5639" width="4.21875" style="632" bestFit="1" customWidth="1"/>
    <col min="5640" max="5640" width="1.6640625" style="632" customWidth="1"/>
    <col min="5641" max="5642" width="4.21875" style="632" bestFit="1" customWidth="1"/>
    <col min="5643" max="5643" width="1.6640625" style="632" customWidth="1"/>
    <col min="5644" max="5645" width="3.44140625" style="632" bestFit="1" customWidth="1"/>
    <col min="5646" max="5646" width="1.6640625" style="632" customWidth="1"/>
    <col min="5647" max="5648" width="3.44140625" style="632" bestFit="1" customWidth="1"/>
    <col min="5649" max="5649" width="1.6640625" style="632" customWidth="1"/>
    <col min="5650" max="5651" width="3.44140625" style="632" bestFit="1" customWidth="1"/>
    <col min="5652" max="5652" width="1.6640625" style="632" customWidth="1"/>
    <col min="5653" max="5654" width="3.44140625" style="632" bestFit="1" customWidth="1"/>
    <col min="5655" max="5655" width="1.6640625" style="632" customWidth="1"/>
    <col min="5656" max="5657" width="3.44140625" style="632" bestFit="1" customWidth="1"/>
    <col min="5658" max="5658" width="1.6640625" style="632" customWidth="1"/>
    <col min="5659" max="5660" width="3.44140625" style="632" bestFit="1" customWidth="1"/>
    <col min="5661" max="5661" width="3.77734375" style="632" customWidth="1"/>
    <col min="5662" max="5662" width="0.44140625" style="632" customWidth="1"/>
    <col min="5663" max="5666" width="1.109375" style="632" customWidth="1"/>
    <col min="5667" max="5667" width="1.33203125" style="632" customWidth="1"/>
    <col min="5668" max="5668" width="1.21875" style="632" customWidth="1"/>
    <col min="5669" max="5669" width="1" style="632" customWidth="1"/>
    <col min="5670" max="5670" width="1.109375" style="632" customWidth="1"/>
    <col min="5671" max="5888" width="9" style="632"/>
    <col min="5889" max="5889" width="7.77734375" style="632" customWidth="1"/>
    <col min="5890" max="5890" width="3.44140625" style="632" customWidth="1"/>
    <col min="5891" max="5892" width="4.21875" style="632" bestFit="1" customWidth="1"/>
    <col min="5893" max="5893" width="1.6640625" style="632" customWidth="1"/>
    <col min="5894" max="5895" width="4.21875" style="632" bestFit="1" customWidth="1"/>
    <col min="5896" max="5896" width="1.6640625" style="632" customWidth="1"/>
    <col min="5897" max="5898" width="4.21875" style="632" bestFit="1" customWidth="1"/>
    <col min="5899" max="5899" width="1.6640625" style="632" customWidth="1"/>
    <col min="5900" max="5901" width="3.44140625" style="632" bestFit="1" customWidth="1"/>
    <col min="5902" max="5902" width="1.6640625" style="632" customWidth="1"/>
    <col min="5903" max="5904" width="3.44140625" style="632" bestFit="1" customWidth="1"/>
    <col min="5905" max="5905" width="1.6640625" style="632" customWidth="1"/>
    <col min="5906" max="5907" width="3.44140625" style="632" bestFit="1" customWidth="1"/>
    <col min="5908" max="5908" width="1.6640625" style="632" customWidth="1"/>
    <col min="5909" max="5910" width="3.44140625" style="632" bestFit="1" customWidth="1"/>
    <col min="5911" max="5911" width="1.6640625" style="632" customWidth="1"/>
    <col min="5912" max="5913" width="3.44140625" style="632" bestFit="1" customWidth="1"/>
    <col min="5914" max="5914" width="1.6640625" style="632" customWidth="1"/>
    <col min="5915" max="5916" width="3.44140625" style="632" bestFit="1" customWidth="1"/>
    <col min="5917" max="5917" width="3.77734375" style="632" customWidth="1"/>
    <col min="5918" max="5918" width="0.44140625" style="632" customWidth="1"/>
    <col min="5919" max="5922" width="1.109375" style="632" customWidth="1"/>
    <col min="5923" max="5923" width="1.33203125" style="632" customWidth="1"/>
    <col min="5924" max="5924" width="1.21875" style="632" customWidth="1"/>
    <col min="5925" max="5925" width="1" style="632" customWidth="1"/>
    <col min="5926" max="5926" width="1.109375" style="632" customWidth="1"/>
    <col min="5927" max="6144" width="9" style="632"/>
    <col min="6145" max="6145" width="7.77734375" style="632" customWidth="1"/>
    <col min="6146" max="6146" width="3.44140625" style="632" customWidth="1"/>
    <col min="6147" max="6148" width="4.21875" style="632" bestFit="1" customWidth="1"/>
    <col min="6149" max="6149" width="1.6640625" style="632" customWidth="1"/>
    <col min="6150" max="6151" width="4.21875" style="632" bestFit="1" customWidth="1"/>
    <col min="6152" max="6152" width="1.6640625" style="632" customWidth="1"/>
    <col min="6153" max="6154" width="4.21875" style="632" bestFit="1" customWidth="1"/>
    <col min="6155" max="6155" width="1.6640625" style="632" customWidth="1"/>
    <col min="6156" max="6157" width="3.44140625" style="632" bestFit="1" customWidth="1"/>
    <col min="6158" max="6158" width="1.6640625" style="632" customWidth="1"/>
    <col min="6159" max="6160" width="3.44140625" style="632" bestFit="1" customWidth="1"/>
    <col min="6161" max="6161" width="1.6640625" style="632" customWidth="1"/>
    <col min="6162" max="6163" width="3.44140625" style="632" bestFit="1" customWidth="1"/>
    <col min="6164" max="6164" width="1.6640625" style="632" customWidth="1"/>
    <col min="6165" max="6166" width="3.44140625" style="632" bestFit="1" customWidth="1"/>
    <col min="6167" max="6167" width="1.6640625" style="632" customWidth="1"/>
    <col min="6168" max="6169" width="3.44140625" style="632" bestFit="1" customWidth="1"/>
    <col min="6170" max="6170" width="1.6640625" style="632" customWidth="1"/>
    <col min="6171" max="6172" width="3.44140625" style="632" bestFit="1" customWidth="1"/>
    <col min="6173" max="6173" width="3.77734375" style="632" customWidth="1"/>
    <col min="6174" max="6174" width="0.44140625" style="632" customWidth="1"/>
    <col min="6175" max="6178" width="1.109375" style="632" customWidth="1"/>
    <col min="6179" max="6179" width="1.33203125" style="632" customWidth="1"/>
    <col min="6180" max="6180" width="1.21875" style="632" customWidth="1"/>
    <col min="6181" max="6181" width="1" style="632" customWidth="1"/>
    <col min="6182" max="6182" width="1.109375" style="632" customWidth="1"/>
    <col min="6183" max="6400" width="9" style="632"/>
    <col min="6401" max="6401" width="7.77734375" style="632" customWidth="1"/>
    <col min="6402" max="6402" width="3.44140625" style="632" customWidth="1"/>
    <col min="6403" max="6404" width="4.21875" style="632" bestFit="1" customWidth="1"/>
    <col min="6405" max="6405" width="1.6640625" style="632" customWidth="1"/>
    <col min="6406" max="6407" width="4.21875" style="632" bestFit="1" customWidth="1"/>
    <col min="6408" max="6408" width="1.6640625" style="632" customWidth="1"/>
    <col min="6409" max="6410" width="4.21875" style="632" bestFit="1" customWidth="1"/>
    <col min="6411" max="6411" width="1.6640625" style="632" customWidth="1"/>
    <col min="6412" max="6413" width="3.44140625" style="632" bestFit="1" customWidth="1"/>
    <col min="6414" max="6414" width="1.6640625" style="632" customWidth="1"/>
    <col min="6415" max="6416" width="3.44140625" style="632" bestFit="1" customWidth="1"/>
    <col min="6417" max="6417" width="1.6640625" style="632" customWidth="1"/>
    <col min="6418" max="6419" width="3.44140625" style="632" bestFit="1" customWidth="1"/>
    <col min="6420" max="6420" width="1.6640625" style="632" customWidth="1"/>
    <col min="6421" max="6422" width="3.44140625" style="632" bestFit="1" customWidth="1"/>
    <col min="6423" max="6423" width="1.6640625" style="632" customWidth="1"/>
    <col min="6424" max="6425" width="3.44140625" style="632" bestFit="1" customWidth="1"/>
    <col min="6426" max="6426" width="1.6640625" style="632" customWidth="1"/>
    <col min="6427" max="6428" width="3.44140625" style="632" bestFit="1" customWidth="1"/>
    <col min="6429" max="6429" width="3.77734375" style="632" customWidth="1"/>
    <col min="6430" max="6430" width="0.44140625" style="632" customWidth="1"/>
    <col min="6431" max="6434" width="1.109375" style="632" customWidth="1"/>
    <col min="6435" max="6435" width="1.33203125" style="632" customWidth="1"/>
    <col min="6436" max="6436" width="1.21875" style="632" customWidth="1"/>
    <col min="6437" max="6437" width="1" style="632" customWidth="1"/>
    <col min="6438" max="6438" width="1.109375" style="632" customWidth="1"/>
    <col min="6439" max="6656" width="9" style="632"/>
    <col min="6657" max="6657" width="7.77734375" style="632" customWidth="1"/>
    <col min="6658" max="6658" width="3.44140625" style="632" customWidth="1"/>
    <col min="6659" max="6660" width="4.21875" style="632" bestFit="1" customWidth="1"/>
    <col min="6661" max="6661" width="1.6640625" style="632" customWidth="1"/>
    <col min="6662" max="6663" width="4.21875" style="632" bestFit="1" customWidth="1"/>
    <col min="6664" max="6664" width="1.6640625" style="632" customWidth="1"/>
    <col min="6665" max="6666" width="4.21875" style="632" bestFit="1" customWidth="1"/>
    <col min="6667" max="6667" width="1.6640625" style="632" customWidth="1"/>
    <col min="6668" max="6669" width="3.44140625" style="632" bestFit="1" customWidth="1"/>
    <col min="6670" max="6670" width="1.6640625" style="632" customWidth="1"/>
    <col min="6671" max="6672" width="3.44140625" style="632" bestFit="1" customWidth="1"/>
    <col min="6673" max="6673" width="1.6640625" style="632" customWidth="1"/>
    <col min="6674" max="6675" width="3.44140625" style="632" bestFit="1" customWidth="1"/>
    <col min="6676" max="6676" width="1.6640625" style="632" customWidth="1"/>
    <col min="6677" max="6678" width="3.44140625" style="632" bestFit="1" customWidth="1"/>
    <col min="6679" max="6679" width="1.6640625" style="632" customWidth="1"/>
    <col min="6680" max="6681" width="3.44140625" style="632" bestFit="1" customWidth="1"/>
    <col min="6682" max="6682" width="1.6640625" style="632" customWidth="1"/>
    <col min="6683" max="6684" width="3.44140625" style="632" bestFit="1" customWidth="1"/>
    <col min="6685" max="6685" width="3.77734375" style="632" customWidth="1"/>
    <col min="6686" max="6686" width="0.44140625" style="632" customWidth="1"/>
    <col min="6687" max="6690" width="1.109375" style="632" customWidth="1"/>
    <col min="6691" max="6691" width="1.33203125" style="632" customWidth="1"/>
    <col min="6692" max="6692" width="1.21875" style="632" customWidth="1"/>
    <col min="6693" max="6693" width="1" style="632" customWidth="1"/>
    <col min="6694" max="6694" width="1.109375" style="632" customWidth="1"/>
    <col min="6695" max="6912" width="9" style="632"/>
    <col min="6913" max="6913" width="7.77734375" style="632" customWidth="1"/>
    <col min="6914" max="6914" width="3.44140625" style="632" customWidth="1"/>
    <col min="6915" max="6916" width="4.21875" style="632" bestFit="1" customWidth="1"/>
    <col min="6917" max="6917" width="1.6640625" style="632" customWidth="1"/>
    <col min="6918" max="6919" width="4.21875" style="632" bestFit="1" customWidth="1"/>
    <col min="6920" max="6920" width="1.6640625" style="632" customWidth="1"/>
    <col min="6921" max="6922" width="4.21875" style="632" bestFit="1" customWidth="1"/>
    <col min="6923" max="6923" width="1.6640625" style="632" customWidth="1"/>
    <col min="6924" max="6925" width="3.44140625" style="632" bestFit="1" customWidth="1"/>
    <col min="6926" max="6926" width="1.6640625" style="632" customWidth="1"/>
    <col min="6927" max="6928" width="3.44140625" style="632" bestFit="1" customWidth="1"/>
    <col min="6929" max="6929" width="1.6640625" style="632" customWidth="1"/>
    <col min="6930" max="6931" width="3.44140625" style="632" bestFit="1" customWidth="1"/>
    <col min="6932" max="6932" width="1.6640625" style="632" customWidth="1"/>
    <col min="6933" max="6934" width="3.44140625" style="632" bestFit="1" customWidth="1"/>
    <col min="6935" max="6935" width="1.6640625" style="632" customWidth="1"/>
    <col min="6936" max="6937" width="3.44140625" style="632" bestFit="1" customWidth="1"/>
    <col min="6938" max="6938" width="1.6640625" style="632" customWidth="1"/>
    <col min="6939" max="6940" width="3.44140625" style="632" bestFit="1" customWidth="1"/>
    <col min="6941" max="6941" width="3.77734375" style="632" customWidth="1"/>
    <col min="6942" max="6942" width="0.44140625" style="632" customWidth="1"/>
    <col min="6943" max="6946" width="1.109375" style="632" customWidth="1"/>
    <col min="6947" max="6947" width="1.33203125" style="632" customWidth="1"/>
    <col min="6948" max="6948" width="1.21875" style="632" customWidth="1"/>
    <col min="6949" max="6949" width="1" style="632" customWidth="1"/>
    <col min="6950" max="6950" width="1.109375" style="632" customWidth="1"/>
    <col min="6951" max="7168" width="9" style="632"/>
    <col min="7169" max="7169" width="7.77734375" style="632" customWidth="1"/>
    <col min="7170" max="7170" width="3.44140625" style="632" customWidth="1"/>
    <col min="7171" max="7172" width="4.21875" style="632" bestFit="1" customWidth="1"/>
    <col min="7173" max="7173" width="1.6640625" style="632" customWidth="1"/>
    <col min="7174" max="7175" width="4.21875" style="632" bestFit="1" customWidth="1"/>
    <col min="7176" max="7176" width="1.6640625" style="632" customWidth="1"/>
    <col min="7177" max="7178" width="4.21875" style="632" bestFit="1" customWidth="1"/>
    <col min="7179" max="7179" width="1.6640625" style="632" customWidth="1"/>
    <col min="7180" max="7181" width="3.44140625" style="632" bestFit="1" customWidth="1"/>
    <col min="7182" max="7182" width="1.6640625" style="632" customWidth="1"/>
    <col min="7183" max="7184" width="3.44140625" style="632" bestFit="1" customWidth="1"/>
    <col min="7185" max="7185" width="1.6640625" style="632" customWidth="1"/>
    <col min="7186" max="7187" width="3.44140625" style="632" bestFit="1" customWidth="1"/>
    <col min="7188" max="7188" width="1.6640625" style="632" customWidth="1"/>
    <col min="7189" max="7190" width="3.44140625" style="632" bestFit="1" customWidth="1"/>
    <col min="7191" max="7191" width="1.6640625" style="632" customWidth="1"/>
    <col min="7192" max="7193" width="3.44140625" style="632" bestFit="1" customWidth="1"/>
    <col min="7194" max="7194" width="1.6640625" style="632" customWidth="1"/>
    <col min="7195" max="7196" width="3.44140625" style="632" bestFit="1" customWidth="1"/>
    <col min="7197" max="7197" width="3.77734375" style="632" customWidth="1"/>
    <col min="7198" max="7198" width="0.44140625" style="632" customWidth="1"/>
    <col min="7199" max="7202" width="1.109375" style="632" customWidth="1"/>
    <col min="7203" max="7203" width="1.33203125" style="632" customWidth="1"/>
    <col min="7204" max="7204" width="1.21875" style="632" customWidth="1"/>
    <col min="7205" max="7205" width="1" style="632" customWidth="1"/>
    <col min="7206" max="7206" width="1.109375" style="632" customWidth="1"/>
    <col min="7207" max="7424" width="9" style="632"/>
    <col min="7425" max="7425" width="7.77734375" style="632" customWidth="1"/>
    <col min="7426" max="7426" width="3.44140625" style="632" customWidth="1"/>
    <col min="7427" max="7428" width="4.21875" style="632" bestFit="1" customWidth="1"/>
    <col min="7429" max="7429" width="1.6640625" style="632" customWidth="1"/>
    <col min="7430" max="7431" width="4.21875" style="632" bestFit="1" customWidth="1"/>
    <col min="7432" max="7432" width="1.6640625" style="632" customWidth="1"/>
    <col min="7433" max="7434" width="4.21875" style="632" bestFit="1" customWidth="1"/>
    <col min="7435" max="7435" width="1.6640625" style="632" customWidth="1"/>
    <col min="7436" max="7437" width="3.44140625" style="632" bestFit="1" customWidth="1"/>
    <col min="7438" max="7438" width="1.6640625" style="632" customWidth="1"/>
    <col min="7439" max="7440" width="3.44140625" style="632" bestFit="1" customWidth="1"/>
    <col min="7441" max="7441" width="1.6640625" style="632" customWidth="1"/>
    <col min="7442" max="7443" width="3.44140625" style="632" bestFit="1" customWidth="1"/>
    <col min="7444" max="7444" width="1.6640625" style="632" customWidth="1"/>
    <col min="7445" max="7446" width="3.44140625" style="632" bestFit="1" customWidth="1"/>
    <col min="7447" max="7447" width="1.6640625" style="632" customWidth="1"/>
    <col min="7448" max="7449" width="3.44140625" style="632" bestFit="1" customWidth="1"/>
    <col min="7450" max="7450" width="1.6640625" style="632" customWidth="1"/>
    <col min="7451" max="7452" width="3.44140625" style="632" bestFit="1" customWidth="1"/>
    <col min="7453" max="7453" width="3.77734375" style="632" customWidth="1"/>
    <col min="7454" max="7454" width="0.44140625" style="632" customWidth="1"/>
    <col min="7455" max="7458" width="1.109375" style="632" customWidth="1"/>
    <col min="7459" max="7459" width="1.33203125" style="632" customWidth="1"/>
    <col min="7460" max="7460" width="1.21875" style="632" customWidth="1"/>
    <col min="7461" max="7461" width="1" style="632" customWidth="1"/>
    <col min="7462" max="7462" width="1.109375" style="632" customWidth="1"/>
    <col min="7463" max="7680" width="9" style="632"/>
    <col min="7681" max="7681" width="7.77734375" style="632" customWidth="1"/>
    <col min="7682" max="7682" width="3.44140625" style="632" customWidth="1"/>
    <col min="7683" max="7684" width="4.21875" style="632" bestFit="1" customWidth="1"/>
    <col min="7685" max="7685" width="1.6640625" style="632" customWidth="1"/>
    <col min="7686" max="7687" width="4.21875" style="632" bestFit="1" customWidth="1"/>
    <col min="7688" max="7688" width="1.6640625" style="632" customWidth="1"/>
    <col min="7689" max="7690" width="4.21875" style="632" bestFit="1" customWidth="1"/>
    <col min="7691" max="7691" width="1.6640625" style="632" customWidth="1"/>
    <col min="7692" max="7693" width="3.44140625" style="632" bestFit="1" customWidth="1"/>
    <col min="7694" max="7694" width="1.6640625" style="632" customWidth="1"/>
    <col min="7695" max="7696" width="3.44140625" style="632" bestFit="1" customWidth="1"/>
    <col min="7697" max="7697" width="1.6640625" style="632" customWidth="1"/>
    <col min="7698" max="7699" width="3.44140625" style="632" bestFit="1" customWidth="1"/>
    <col min="7700" max="7700" width="1.6640625" style="632" customWidth="1"/>
    <col min="7701" max="7702" width="3.44140625" style="632" bestFit="1" customWidth="1"/>
    <col min="7703" max="7703" width="1.6640625" style="632" customWidth="1"/>
    <col min="7704" max="7705" width="3.44140625" style="632" bestFit="1" customWidth="1"/>
    <col min="7706" max="7706" width="1.6640625" style="632" customWidth="1"/>
    <col min="7707" max="7708" width="3.44140625" style="632" bestFit="1" customWidth="1"/>
    <col min="7709" max="7709" width="3.77734375" style="632" customWidth="1"/>
    <col min="7710" max="7710" width="0.44140625" style="632" customWidth="1"/>
    <col min="7711" max="7714" width="1.109375" style="632" customWidth="1"/>
    <col min="7715" max="7715" width="1.33203125" style="632" customWidth="1"/>
    <col min="7716" max="7716" width="1.21875" style="632" customWidth="1"/>
    <col min="7717" max="7717" width="1" style="632" customWidth="1"/>
    <col min="7718" max="7718" width="1.109375" style="632" customWidth="1"/>
    <col min="7719" max="7936" width="9" style="632"/>
    <col min="7937" max="7937" width="7.77734375" style="632" customWidth="1"/>
    <col min="7938" max="7938" width="3.44140625" style="632" customWidth="1"/>
    <col min="7939" max="7940" width="4.21875" style="632" bestFit="1" customWidth="1"/>
    <col min="7941" max="7941" width="1.6640625" style="632" customWidth="1"/>
    <col min="7942" max="7943" width="4.21875" style="632" bestFit="1" customWidth="1"/>
    <col min="7944" max="7944" width="1.6640625" style="632" customWidth="1"/>
    <col min="7945" max="7946" width="4.21875" style="632" bestFit="1" customWidth="1"/>
    <col min="7947" max="7947" width="1.6640625" style="632" customWidth="1"/>
    <col min="7948" max="7949" width="3.44140625" style="632" bestFit="1" customWidth="1"/>
    <col min="7950" max="7950" width="1.6640625" style="632" customWidth="1"/>
    <col min="7951" max="7952" width="3.44140625" style="632" bestFit="1" customWidth="1"/>
    <col min="7953" max="7953" width="1.6640625" style="632" customWidth="1"/>
    <col min="7954" max="7955" width="3.44140625" style="632" bestFit="1" customWidth="1"/>
    <col min="7956" max="7956" width="1.6640625" style="632" customWidth="1"/>
    <col min="7957" max="7958" width="3.44140625" style="632" bestFit="1" customWidth="1"/>
    <col min="7959" max="7959" width="1.6640625" style="632" customWidth="1"/>
    <col min="7960" max="7961" width="3.44140625" style="632" bestFit="1" customWidth="1"/>
    <col min="7962" max="7962" width="1.6640625" style="632" customWidth="1"/>
    <col min="7963" max="7964" width="3.44140625" style="632" bestFit="1" customWidth="1"/>
    <col min="7965" max="7965" width="3.77734375" style="632" customWidth="1"/>
    <col min="7966" max="7966" width="0.44140625" style="632" customWidth="1"/>
    <col min="7967" max="7970" width="1.109375" style="632" customWidth="1"/>
    <col min="7971" max="7971" width="1.33203125" style="632" customWidth="1"/>
    <col min="7972" max="7972" width="1.21875" style="632" customWidth="1"/>
    <col min="7973" max="7973" width="1" style="632" customWidth="1"/>
    <col min="7974" max="7974" width="1.109375" style="632" customWidth="1"/>
    <col min="7975" max="8192" width="9" style="632"/>
    <col min="8193" max="8193" width="7.77734375" style="632" customWidth="1"/>
    <col min="8194" max="8194" width="3.44140625" style="632" customWidth="1"/>
    <col min="8195" max="8196" width="4.21875" style="632" bestFit="1" customWidth="1"/>
    <col min="8197" max="8197" width="1.6640625" style="632" customWidth="1"/>
    <col min="8198" max="8199" width="4.21875" style="632" bestFit="1" customWidth="1"/>
    <col min="8200" max="8200" width="1.6640625" style="632" customWidth="1"/>
    <col min="8201" max="8202" width="4.21875" style="632" bestFit="1" customWidth="1"/>
    <col min="8203" max="8203" width="1.6640625" style="632" customWidth="1"/>
    <col min="8204" max="8205" width="3.44140625" style="632" bestFit="1" customWidth="1"/>
    <col min="8206" max="8206" width="1.6640625" style="632" customWidth="1"/>
    <col min="8207" max="8208" width="3.44140625" style="632" bestFit="1" customWidth="1"/>
    <col min="8209" max="8209" width="1.6640625" style="632" customWidth="1"/>
    <col min="8210" max="8211" width="3.44140625" style="632" bestFit="1" customWidth="1"/>
    <col min="8212" max="8212" width="1.6640625" style="632" customWidth="1"/>
    <col min="8213" max="8214" width="3.44140625" style="632" bestFit="1" customWidth="1"/>
    <col min="8215" max="8215" width="1.6640625" style="632" customWidth="1"/>
    <col min="8216" max="8217" width="3.44140625" style="632" bestFit="1" customWidth="1"/>
    <col min="8218" max="8218" width="1.6640625" style="632" customWidth="1"/>
    <col min="8219" max="8220" width="3.44140625" style="632" bestFit="1" customWidth="1"/>
    <col min="8221" max="8221" width="3.77734375" style="632" customWidth="1"/>
    <col min="8222" max="8222" width="0.44140625" style="632" customWidth="1"/>
    <col min="8223" max="8226" width="1.109375" style="632" customWidth="1"/>
    <col min="8227" max="8227" width="1.33203125" style="632" customWidth="1"/>
    <col min="8228" max="8228" width="1.21875" style="632" customWidth="1"/>
    <col min="8229" max="8229" width="1" style="632" customWidth="1"/>
    <col min="8230" max="8230" width="1.109375" style="632" customWidth="1"/>
    <col min="8231" max="8448" width="9" style="632"/>
    <col min="8449" max="8449" width="7.77734375" style="632" customWidth="1"/>
    <col min="8450" max="8450" width="3.44140625" style="632" customWidth="1"/>
    <col min="8451" max="8452" width="4.21875" style="632" bestFit="1" customWidth="1"/>
    <col min="8453" max="8453" width="1.6640625" style="632" customWidth="1"/>
    <col min="8454" max="8455" width="4.21875" style="632" bestFit="1" customWidth="1"/>
    <col min="8456" max="8456" width="1.6640625" style="632" customWidth="1"/>
    <col min="8457" max="8458" width="4.21875" style="632" bestFit="1" customWidth="1"/>
    <col min="8459" max="8459" width="1.6640625" style="632" customWidth="1"/>
    <col min="8460" max="8461" width="3.44140625" style="632" bestFit="1" customWidth="1"/>
    <col min="8462" max="8462" width="1.6640625" style="632" customWidth="1"/>
    <col min="8463" max="8464" width="3.44140625" style="632" bestFit="1" customWidth="1"/>
    <col min="8465" max="8465" width="1.6640625" style="632" customWidth="1"/>
    <col min="8466" max="8467" width="3.44140625" style="632" bestFit="1" customWidth="1"/>
    <col min="8468" max="8468" width="1.6640625" style="632" customWidth="1"/>
    <col min="8469" max="8470" width="3.44140625" style="632" bestFit="1" customWidth="1"/>
    <col min="8471" max="8471" width="1.6640625" style="632" customWidth="1"/>
    <col min="8472" max="8473" width="3.44140625" style="632" bestFit="1" customWidth="1"/>
    <col min="8474" max="8474" width="1.6640625" style="632" customWidth="1"/>
    <col min="8475" max="8476" width="3.44140625" style="632" bestFit="1" customWidth="1"/>
    <col min="8477" max="8477" width="3.77734375" style="632" customWidth="1"/>
    <col min="8478" max="8478" width="0.44140625" style="632" customWidth="1"/>
    <col min="8479" max="8482" width="1.109375" style="632" customWidth="1"/>
    <col min="8483" max="8483" width="1.33203125" style="632" customWidth="1"/>
    <col min="8484" max="8484" width="1.21875" style="632" customWidth="1"/>
    <col min="8485" max="8485" width="1" style="632" customWidth="1"/>
    <col min="8486" max="8486" width="1.109375" style="632" customWidth="1"/>
    <col min="8487" max="8704" width="9" style="632"/>
    <col min="8705" max="8705" width="7.77734375" style="632" customWidth="1"/>
    <col min="8706" max="8706" width="3.44140625" style="632" customWidth="1"/>
    <col min="8707" max="8708" width="4.21875" style="632" bestFit="1" customWidth="1"/>
    <col min="8709" max="8709" width="1.6640625" style="632" customWidth="1"/>
    <col min="8710" max="8711" width="4.21875" style="632" bestFit="1" customWidth="1"/>
    <col min="8712" max="8712" width="1.6640625" style="632" customWidth="1"/>
    <col min="8713" max="8714" width="4.21875" style="632" bestFit="1" customWidth="1"/>
    <col min="8715" max="8715" width="1.6640625" style="632" customWidth="1"/>
    <col min="8716" max="8717" width="3.44140625" style="632" bestFit="1" customWidth="1"/>
    <col min="8718" max="8718" width="1.6640625" style="632" customWidth="1"/>
    <col min="8719" max="8720" width="3.44140625" style="632" bestFit="1" customWidth="1"/>
    <col min="8721" max="8721" width="1.6640625" style="632" customWidth="1"/>
    <col min="8722" max="8723" width="3.44140625" style="632" bestFit="1" customWidth="1"/>
    <col min="8724" max="8724" width="1.6640625" style="632" customWidth="1"/>
    <col min="8725" max="8726" width="3.44140625" style="632" bestFit="1" customWidth="1"/>
    <col min="8727" max="8727" width="1.6640625" style="632" customWidth="1"/>
    <col min="8728" max="8729" width="3.44140625" style="632" bestFit="1" customWidth="1"/>
    <col min="8730" max="8730" width="1.6640625" style="632" customWidth="1"/>
    <col min="8731" max="8732" width="3.44140625" style="632" bestFit="1" customWidth="1"/>
    <col min="8733" max="8733" width="3.77734375" style="632" customWidth="1"/>
    <col min="8734" max="8734" width="0.44140625" style="632" customWidth="1"/>
    <col min="8735" max="8738" width="1.109375" style="632" customWidth="1"/>
    <col min="8739" max="8739" width="1.33203125" style="632" customWidth="1"/>
    <col min="8740" max="8740" width="1.21875" style="632" customWidth="1"/>
    <col min="8741" max="8741" width="1" style="632" customWidth="1"/>
    <col min="8742" max="8742" width="1.109375" style="632" customWidth="1"/>
    <col min="8743" max="8960" width="9" style="632"/>
    <col min="8961" max="8961" width="7.77734375" style="632" customWidth="1"/>
    <col min="8962" max="8962" width="3.44140625" style="632" customWidth="1"/>
    <col min="8963" max="8964" width="4.21875" style="632" bestFit="1" customWidth="1"/>
    <col min="8965" max="8965" width="1.6640625" style="632" customWidth="1"/>
    <col min="8966" max="8967" width="4.21875" style="632" bestFit="1" customWidth="1"/>
    <col min="8968" max="8968" width="1.6640625" style="632" customWidth="1"/>
    <col min="8969" max="8970" width="4.21875" style="632" bestFit="1" customWidth="1"/>
    <col min="8971" max="8971" width="1.6640625" style="632" customWidth="1"/>
    <col min="8972" max="8973" width="3.44140625" style="632" bestFit="1" customWidth="1"/>
    <col min="8974" max="8974" width="1.6640625" style="632" customWidth="1"/>
    <col min="8975" max="8976" width="3.44140625" style="632" bestFit="1" customWidth="1"/>
    <col min="8977" max="8977" width="1.6640625" style="632" customWidth="1"/>
    <col min="8978" max="8979" width="3.44140625" style="632" bestFit="1" customWidth="1"/>
    <col min="8980" max="8980" width="1.6640625" style="632" customWidth="1"/>
    <col min="8981" max="8982" width="3.44140625" style="632" bestFit="1" customWidth="1"/>
    <col min="8983" max="8983" width="1.6640625" style="632" customWidth="1"/>
    <col min="8984" max="8985" width="3.44140625" style="632" bestFit="1" customWidth="1"/>
    <col min="8986" max="8986" width="1.6640625" style="632" customWidth="1"/>
    <col min="8987" max="8988" width="3.44140625" style="632" bestFit="1" customWidth="1"/>
    <col min="8989" max="8989" width="3.77734375" style="632" customWidth="1"/>
    <col min="8990" max="8990" width="0.44140625" style="632" customWidth="1"/>
    <col min="8991" max="8994" width="1.109375" style="632" customWidth="1"/>
    <col min="8995" max="8995" width="1.33203125" style="632" customWidth="1"/>
    <col min="8996" max="8996" width="1.21875" style="632" customWidth="1"/>
    <col min="8997" max="8997" width="1" style="632" customWidth="1"/>
    <col min="8998" max="8998" width="1.109375" style="632" customWidth="1"/>
    <col min="8999" max="9216" width="9" style="632"/>
    <col min="9217" max="9217" width="7.77734375" style="632" customWidth="1"/>
    <col min="9218" max="9218" width="3.44140625" style="632" customWidth="1"/>
    <col min="9219" max="9220" width="4.21875" style="632" bestFit="1" customWidth="1"/>
    <col min="9221" max="9221" width="1.6640625" style="632" customWidth="1"/>
    <col min="9222" max="9223" width="4.21875" style="632" bestFit="1" customWidth="1"/>
    <col min="9224" max="9224" width="1.6640625" style="632" customWidth="1"/>
    <col min="9225" max="9226" width="4.21875" style="632" bestFit="1" customWidth="1"/>
    <col min="9227" max="9227" width="1.6640625" style="632" customWidth="1"/>
    <col min="9228" max="9229" width="3.44140625" style="632" bestFit="1" customWidth="1"/>
    <col min="9230" max="9230" width="1.6640625" style="632" customWidth="1"/>
    <col min="9231" max="9232" width="3.44140625" style="632" bestFit="1" customWidth="1"/>
    <col min="9233" max="9233" width="1.6640625" style="632" customWidth="1"/>
    <col min="9234" max="9235" width="3.44140625" style="632" bestFit="1" customWidth="1"/>
    <col min="9236" max="9236" width="1.6640625" style="632" customWidth="1"/>
    <col min="9237" max="9238" width="3.44140625" style="632" bestFit="1" customWidth="1"/>
    <col min="9239" max="9239" width="1.6640625" style="632" customWidth="1"/>
    <col min="9240" max="9241" width="3.44140625" style="632" bestFit="1" customWidth="1"/>
    <col min="9242" max="9242" width="1.6640625" style="632" customWidth="1"/>
    <col min="9243" max="9244" width="3.44140625" style="632" bestFit="1" customWidth="1"/>
    <col min="9245" max="9245" width="3.77734375" style="632" customWidth="1"/>
    <col min="9246" max="9246" width="0.44140625" style="632" customWidth="1"/>
    <col min="9247" max="9250" width="1.109375" style="632" customWidth="1"/>
    <col min="9251" max="9251" width="1.33203125" style="632" customWidth="1"/>
    <col min="9252" max="9252" width="1.21875" style="632" customWidth="1"/>
    <col min="9253" max="9253" width="1" style="632" customWidth="1"/>
    <col min="9254" max="9254" width="1.109375" style="632" customWidth="1"/>
    <col min="9255" max="9472" width="9" style="632"/>
    <col min="9473" max="9473" width="7.77734375" style="632" customWidth="1"/>
    <col min="9474" max="9474" width="3.44140625" style="632" customWidth="1"/>
    <col min="9475" max="9476" width="4.21875" style="632" bestFit="1" customWidth="1"/>
    <col min="9477" max="9477" width="1.6640625" style="632" customWidth="1"/>
    <col min="9478" max="9479" width="4.21875" style="632" bestFit="1" customWidth="1"/>
    <col min="9480" max="9480" width="1.6640625" style="632" customWidth="1"/>
    <col min="9481" max="9482" width="4.21875" style="632" bestFit="1" customWidth="1"/>
    <col min="9483" max="9483" width="1.6640625" style="632" customWidth="1"/>
    <col min="9484" max="9485" width="3.44140625" style="632" bestFit="1" customWidth="1"/>
    <col min="9486" max="9486" width="1.6640625" style="632" customWidth="1"/>
    <col min="9487" max="9488" width="3.44140625" style="632" bestFit="1" customWidth="1"/>
    <col min="9489" max="9489" width="1.6640625" style="632" customWidth="1"/>
    <col min="9490" max="9491" width="3.44140625" style="632" bestFit="1" customWidth="1"/>
    <col min="9492" max="9492" width="1.6640625" style="632" customWidth="1"/>
    <col min="9493" max="9494" width="3.44140625" style="632" bestFit="1" customWidth="1"/>
    <col min="9495" max="9495" width="1.6640625" style="632" customWidth="1"/>
    <col min="9496" max="9497" width="3.44140625" style="632" bestFit="1" customWidth="1"/>
    <col min="9498" max="9498" width="1.6640625" style="632" customWidth="1"/>
    <col min="9499" max="9500" width="3.44140625" style="632" bestFit="1" customWidth="1"/>
    <col min="9501" max="9501" width="3.77734375" style="632" customWidth="1"/>
    <col min="9502" max="9502" width="0.44140625" style="632" customWidth="1"/>
    <col min="9503" max="9506" width="1.109375" style="632" customWidth="1"/>
    <col min="9507" max="9507" width="1.33203125" style="632" customWidth="1"/>
    <col min="9508" max="9508" width="1.21875" style="632" customWidth="1"/>
    <col min="9509" max="9509" width="1" style="632" customWidth="1"/>
    <col min="9510" max="9510" width="1.109375" style="632" customWidth="1"/>
    <col min="9511" max="9728" width="9" style="632"/>
    <col min="9729" max="9729" width="7.77734375" style="632" customWidth="1"/>
    <col min="9730" max="9730" width="3.44140625" style="632" customWidth="1"/>
    <col min="9731" max="9732" width="4.21875" style="632" bestFit="1" customWidth="1"/>
    <col min="9733" max="9733" width="1.6640625" style="632" customWidth="1"/>
    <col min="9734" max="9735" width="4.21875" style="632" bestFit="1" customWidth="1"/>
    <col min="9736" max="9736" width="1.6640625" style="632" customWidth="1"/>
    <col min="9737" max="9738" width="4.21875" style="632" bestFit="1" customWidth="1"/>
    <col min="9739" max="9739" width="1.6640625" style="632" customWidth="1"/>
    <col min="9740" max="9741" width="3.44140625" style="632" bestFit="1" customWidth="1"/>
    <col min="9742" max="9742" width="1.6640625" style="632" customWidth="1"/>
    <col min="9743" max="9744" width="3.44140625" style="632" bestFit="1" customWidth="1"/>
    <col min="9745" max="9745" width="1.6640625" style="632" customWidth="1"/>
    <col min="9746" max="9747" width="3.44140625" style="632" bestFit="1" customWidth="1"/>
    <col min="9748" max="9748" width="1.6640625" style="632" customWidth="1"/>
    <col min="9749" max="9750" width="3.44140625" style="632" bestFit="1" customWidth="1"/>
    <col min="9751" max="9751" width="1.6640625" style="632" customWidth="1"/>
    <col min="9752" max="9753" width="3.44140625" style="632" bestFit="1" customWidth="1"/>
    <col min="9754" max="9754" width="1.6640625" style="632" customWidth="1"/>
    <col min="9755" max="9756" width="3.44140625" style="632" bestFit="1" customWidth="1"/>
    <col min="9757" max="9757" width="3.77734375" style="632" customWidth="1"/>
    <col min="9758" max="9758" width="0.44140625" style="632" customWidth="1"/>
    <col min="9759" max="9762" width="1.109375" style="632" customWidth="1"/>
    <col min="9763" max="9763" width="1.33203125" style="632" customWidth="1"/>
    <col min="9764" max="9764" width="1.21875" style="632" customWidth="1"/>
    <col min="9765" max="9765" width="1" style="632" customWidth="1"/>
    <col min="9766" max="9766" width="1.109375" style="632" customWidth="1"/>
    <col min="9767" max="9984" width="9" style="632"/>
    <col min="9985" max="9985" width="7.77734375" style="632" customWidth="1"/>
    <col min="9986" max="9986" width="3.44140625" style="632" customWidth="1"/>
    <col min="9987" max="9988" width="4.21875" style="632" bestFit="1" customWidth="1"/>
    <col min="9989" max="9989" width="1.6640625" style="632" customWidth="1"/>
    <col min="9990" max="9991" width="4.21875" style="632" bestFit="1" customWidth="1"/>
    <col min="9992" max="9992" width="1.6640625" style="632" customWidth="1"/>
    <col min="9993" max="9994" width="4.21875" style="632" bestFit="1" customWidth="1"/>
    <col min="9995" max="9995" width="1.6640625" style="632" customWidth="1"/>
    <col min="9996" max="9997" width="3.44140625" style="632" bestFit="1" customWidth="1"/>
    <col min="9998" max="9998" width="1.6640625" style="632" customWidth="1"/>
    <col min="9999" max="10000" width="3.44140625" style="632" bestFit="1" customWidth="1"/>
    <col min="10001" max="10001" width="1.6640625" style="632" customWidth="1"/>
    <col min="10002" max="10003" width="3.44140625" style="632" bestFit="1" customWidth="1"/>
    <col min="10004" max="10004" width="1.6640625" style="632" customWidth="1"/>
    <col min="10005" max="10006" width="3.44140625" style="632" bestFit="1" customWidth="1"/>
    <col min="10007" max="10007" width="1.6640625" style="632" customWidth="1"/>
    <col min="10008" max="10009" width="3.44140625" style="632" bestFit="1" customWidth="1"/>
    <col min="10010" max="10010" width="1.6640625" style="632" customWidth="1"/>
    <col min="10011" max="10012" width="3.44140625" style="632" bestFit="1" customWidth="1"/>
    <col min="10013" max="10013" width="3.77734375" style="632" customWidth="1"/>
    <col min="10014" max="10014" width="0.44140625" style="632" customWidth="1"/>
    <col min="10015" max="10018" width="1.109375" style="632" customWidth="1"/>
    <col min="10019" max="10019" width="1.33203125" style="632" customWidth="1"/>
    <col min="10020" max="10020" width="1.21875" style="632" customWidth="1"/>
    <col min="10021" max="10021" width="1" style="632" customWidth="1"/>
    <col min="10022" max="10022" width="1.109375" style="632" customWidth="1"/>
    <col min="10023" max="10240" width="9" style="632"/>
    <col min="10241" max="10241" width="7.77734375" style="632" customWidth="1"/>
    <col min="10242" max="10242" width="3.44140625" style="632" customWidth="1"/>
    <col min="10243" max="10244" width="4.21875" style="632" bestFit="1" customWidth="1"/>
    <col min="10245" max="10245" width="1.6640625" style="632" customWidth="1"/>
    <col min="10246" max="10247" width="4.21875" style="632" bestFit="1" customWidth="1"/>
    <col min="10248" max="10248" width="1.6640625" style="632" customWidth="1"/>
    <col min="10249" max="10250" width="4.21875" style="632" bestFit="1" customWidth="1"/>
    <col min="10251" max="10251" width="1.6640625" style="632" customWidth="1"/>
    <col min="10252" max="10253" width="3.44140625" style="632" bestFit="1" customWidth="1"/>
    <col min="10254" max="10254" width="1.6640625" style="632" customWidth="1"/>
    <col min="10255" max="10256" width="3.44140625" style="632" bestFit="1" customWidth="1"/>
    <col min="10257" max="10257" width="1.6640625" style="632" customWidth="1"/>
    <col min="10258" max="10259" width="3.44140625" style="632" bestFit="1" customWidth="1"/>
    <col min="10260" max="10260" width="1.6640625" style="632" customWidth="1"/>
    <col min="10261" max="10262" width="3.44140625" style="632" bestFit="1" customWidth="1"/>
    <col min="10263" max="10263" width="1.6640625" style="632" customWidth="1"/>
    <col min="10264" max="10265" width="3.44140625" style="632" bestFit="1" customWidth="1"/>
    <col min="10266" max="10266" width="1.6640625" style="632" customWidth="1"/>
    <col min="10267" max="10268" width="3.44140625" style="632" bestFit="1" customWidth="1"/>
    <col min="10269" max="10269" width="3.77734375" style="632" customWidth="1"/>
    <col min="10270" max="10270" width="0.44140625" style="632" customWidth="1"/>
    <col min="10271" max="10274" width="1.109375" style="632" customWidth="1"/>
    <col min="10275" max="10275" width="1.33203125" style="632" customWidth="1"/>
    <col min="10276" max="10276" width="1.21875" style="632" customWidth="1"/>
    <col min="10277" max="10277" width="1" style="632" customWidth="1"/>
    <col min="10278" max="10278" width="1.109375" style="632" customWidth="1"/>
    <col min="10279" max="10496" width="9" style="632"/>
    <col min="10497" max="10497" width="7.77734375" style="632" customWidth="1"/>
    <col min="10498" max="10498" width="3.44140625" style="632" customWidth="1"/>
    <col min="10499" max="10500" width="4.21875" style="632" bestFit="1" customWidth="1"/>
    <col min="10501" max="10501" width="1.6640625" style="632" customWidth="1"/>
    <col min="10502" max="10503" width="4.21875" style="632" bestFit="1" customWidth="1"/>
    <col min="10504" max="10504" width="1.6640625" style="632" customWidth="1"/>
    <col min="10505" max="10506" width="4.21875" style="632" bestFit="1" customWidth="1"/>
    <col min="10507" max="10507" width="1.6640625" style="632" customWidth="1"/>
    <col min="10508" max="10509" width="3.44140625" style="632" bestFit="1" customWidth="1"/>
    <col min="10510" max="10510" width="1.6640625" style="632" customWidth="1"/>
    <col min="10511" max="10512" width="3.44140625" style="632" bestFit="1" customWidth="1"/>
    <col min="10513" max="10513" width="1.6640625" style="632" customWidth="1"/>
    <col min="10514" max="10515" width="3.44140625" style="632" bestFit="1" customWidth="1"/>
    <col min="10516" max="10516" width="1.6640625" style="632" customWidth="1"/>
    <col min="10517" max="10518" width="3.44140625" style="632" bestFit="1" customWidth="1"/>
    <col min="10519" max="10519" width="1.6640625" style="632" customWidth="1"/>
    <col min="10520" max="10521" width="3.44140625" style="632" bestFit="1" customWidth="1"/>
    <col min="10522" max="10522" width="1.6640625" style="632" customWidth="1"/>
    <col min="10523" max="10524" width="3.44140625" style="632" bestFit="1" customWidth="1"/>
    <col min="10525" max="10525" width="3.77734375" style="632" customWidth="1"/>
    <col min="10526" max="10526" width="0.44140625" style="632" customWidth="1"/>
    <col min="10527" max="10530" width="1.109375" style="632" customWidth="1"/>
    <col min="10531" max="10531" width="1.33203125" style="632" customWidth="1"/>
    <col min="10532" max="10532" width="1.21875" style="632" customWidth="1"/>
    <col min="10533" max="10533" width="1" style="632" customWidth="1"/>
    <col min="10534" max="10534" width="1.109375" style="632" customWidth="1"/>
    <col min="10535" max="10752" width="9" style="632"/>
    <col min="10753" max="10753" width="7.77734375" style="632" customWidth="1"/>
    <col min="10754" max="10754" width="3.44140625" style="632" customWidth="1"/>
    <col min="10755" max="10756" width="4.21875" style="632" bestFit="1" customWidth="1"/>
    <col min="10757" max="10757" width="1.6640625" style="632" customWidth="1"/>
    <col min="10758" max="10759" width="4.21875" style="632" bestFit="1" customWidth="1"/>
    <col min="10760" max="10760" width="1.6640625" style="632" customWidth="1"/>
    <col min="10761" max="10762" width="4.21875" style="632" bestFit="1" customWidth="1"/>
    <col min="10763" max="10763" width="1.6640625" style="632" customWidth="1"/>
    <col min="10764" max="10765" width="3.44140625" style="632" bestFit="1" customWidth="1"/>
    <col min="10766" max="10766" width="1.6640625" style="632" customWidth="1"/>
    <col min="10767" max="10768" width="3.44140625" style="632" bestFit="1" customWidth="1"/>
    <col min="10769" max="10769" width="1.6640625" style="632" customWidth="1"/>
    <col min="10770" max="10771" width="3.44140625" style="632" bestFit="1" customWidth="1"/>
    <col min="10772" max="10772" width="1.6640625" style="632" customWidth="1"/>
    <col min="10773" max="10774" width="3.44140625" style="632" bestFit="1" customWidth="1"/>
    <col min="10775" max="10775" width="1.6640625" style="632" customWidth="1"/>
    <col min="10776" max="10777" width="3.44140625" style="632" bestFit="1" customWidth="1"/>
    <col min="10778" max="10778" width="1.6640625" style="632" customWidth="1"/>
    <col min="10779" max="10780" width="3.44140625" style="632" bestFit="1" customWidth="1"/>
    <col min="10781" max="10781" width="3.77734375" style="632" customWidth="1"/>
    <col min="10782" max="10782" width="0.44140625" style="632" customWidth="1"/>
    <col min="10783" max="10786" width="1.109375" style="632" customWidth="1"/>
    <col min="10787" max="10787" width="1.33203125" style="632" customWidth="1"/>
    <col min="10788" max="10788" width="1.21875" style="632" customWidth="1"/>
    <col min="10789" max="10789" width="1" style="632" customWidth="1"/>
    <col min="10790" max="10790" width="1.109375" style="632" customWidth="1"/>
    <col min="10791" max="11008" width="9" style="632"/>
    <col min="11009" max="11009" width="7.77734375" style="632" customWidth="1"/>
    <col min="11010" max="11010" width="3.44140625" style="632" customWidth="1"/>
    <col min="11011" max="11012" width="4.21875" style="632" bestFit="1" customWidth="1"/>
    <col min="11013" max="11013" width="1.6640625" style="632" customWidth="1"/>
    <col min="11014" max="11015" width="4.21875" style="632" bestFit="1" customWidth="1"/>
    <col min="11016" max="11016" width="1.6640625" style="632" customWidth="1"/>
    <col min="11017" max="11018" width="4.21875" style="632" bestFit="1" customWidth="1"/>
    <col min="11019" max="11019" width="1.6640625" style="632" customWidth="1"/>
    <col min="11020" max="11021" width="3.44140625" style="632" bestFit="1" customWidth="1"/>
    <col min="11022" max="11022" width="1.6640625" style="632" customWidth="1"/>
    <col min="11023" max="11024" width="3.44140625" style="632" bestFit="1" customWidth="1"/>
    <col min="11025" max="11025" width="1.6640625" style="632" customWidth="1"/>
    <col min="11026" max="11027" width="3.44140625" style="632" bestFit="1" customWidth="1"/>
    <col min="11028" max="11028" width="1.6640625" style="632" customWidth="1"/>
    <col min="11029" max="11030" width="3.44140625" style="632" bestFit="1" customWidth="1"/>
    <col min="11031" max="11031" width="1.6640625" style="632" customWidth="1"/>
    <col min="11032" max="11033" width="3.44140625" style="632" bestFit="1" customWidth="1"/>
    <col min="11034" max="11034" width="1.6640625" style="632" customWidth="1"/>
    <col min="11035" max="11036" width="3.44140625" style="632" bestFit="1" customWidth="1"/>
    <col min="11037" max="11037" width="3.77734375" style="632" customWidth="1"/>
    <col min="11038" max="11038" width="0.44140625" style="632" customWidth="1"/>
    <col min="11039" max="11042" width="1.109375" style="632" customWidth="1"/>
    <col min="11043" max="11043" width="1.33203125" style="632" customWidth="1"/>
    <col min="11044" max="11044" width="1.21875" style="632" customWidth="1"/>
    <col min="11045" max="11045" width="1" style="632" customWidth="1"/>
    <col min="11046" max="11046" width="1.109375" style="632" customWidth="1"/>
    <col min="11047" max="11264" width="9" style="632"/>
    <col min="11265" max="11265" width="7.77734375" style="632" customWidth="1"/>
    <col min="11266" max="11266" width="3.44140625" style="632" customWidth="1"/>
    <col min="11267" max="11268" width="4.21875" style="632" bestFit="1" customWidth="1"/>
    <col min="11269" max="11269" width="1.6640625" style="632" customWidth="1"/>
    <col min="11270" max="11271" width="4.21875" style="632" bestFit="1" customWidth="1"/>
    <col min="11272" max="11272" width="1.6640625" style="632" customWidth="1"/>
    <col min="11273" max="11274" width="4.21875" style="632" bestFit="1" customWidth="1"/>
    <col min="11275" max="11275" width="1.6640625" style="632" customWidth="1"/>
    <col min="11276" max="11277" width="3.44140625" style="632" bestFit="1" customWidth="1"/>
    <col min="11278" max="11278" width="1.6640625" style="632" customWidth="1"/>
    <col min="11279" max="11280" width="3.44140625" style="632" bestFit="1" customWidth="1"/>
    <col min="11281" max="11281" width="1.6640625" style="632" customWidth="1"/>
    <col min="11282" max="11283" width="3.44140625" style="632" bestFit="1" customWidth="1"/>
    <col min="11284" max="11284" width="1.6640625" style="632" customWidth="1"/>
    <col min="11285" max="11286" width="3.44140625" style="632" bestFit="1" customWidth="1"/>
    <col min="11287" max="11287" width="1.6640625" style="632" customWidth="1"/>
    <col min="11288" max="11289" width="3.44140625" style="632" bestFit="1" customWidth="1"/>
    <col min="11290" max="11290" width="1.6640625" style="632" customWidth="1"/>
    <col min="11291" max="11292" width="3.44140625" style="632" bestFit="1" customWidth="1"/>
    <col min="11293" max="11293" width="3.77734375" style="632" customWidth="1"/>
    <col min="11294" max="11294" width="0.44140625" style="632" customWidth="1"/>
    <col min="11295" max="11298" width="1.109375" style="632" customWidth="1"/>
    <col min="11299" max="11299" width="1.33203125" style="632" customWidth="1"/>
    <col min="11300" max="11300" width="1.21875" style="632" customWidth="1"/>
    <col min="11301" max="11301" width="1" style="632" customWidth="1"/>
    <col min="11302" max="11302" width="1.109375" style="632" customWidth="1"/>
    <col min="11303" max="11520" width="9" style="632"/>
    <col min="11521" max="11521" width="7.77734375" style="632" customWidth="1"/>
    <col min="11522" max="11522" width="3.44140625" style="632" customWidth="1"/>
    <col min="11523" max="11524" width="4.21875" style="632" bestFit="1" customWidth="1"/>
    <col min="11525" max="11525" width="1.6640625" style="632" customWidth="1"/>
    <col min="11526" max="11527" width="4.21875" style="632" bestFit="1" customWidth="1"/>
    <col min="11528" max="11528" width="1.6640625" style="632" customWidth="1"/>
    <col min="11529" max="11530" width="4.21875" style="632" bestFit="1" customWidth="1"/>
    <col min="11531" max="11531" width="1.6640625" style="632" customWidth="1"/>
    <col min="11532" max="11533" width="3.44140625" style="632" bestFit="1" customWidth="1"/>
    <col min="11534" max="11534" width="1.6640625" style="632" customWidth="1"/>
    <col min="11535" max="11536" width="3.44140625" style="632" bestFit="1" customWidth="1"/>
    <col min="11537" max="11537" width="1.6640625" style="632" customWidth="1"/>
    <col min="11538" max="11539" width="3.44140625" style="632" bestFit="1" customWidth="1"/>
    <col min="11540" max="11540" width="1.6640625" style="632" customWidth="1"/>
    <col min="11541" max="11542" width="3.44140625" style="632" bestFit="1" customWidth="1"/>
    <col min="11543" max="11543" width="1.6640625" style="632" customWidth="1"/>
    <col min="11544" max="11545" width="3.44140625" style="632" bestFit="1" customWidth="1"/>
    <col min="11546" max="11546" width="1.6640625" style="632" customWidth="1"/>
    <col min="11547" max="11548" width="3.44140625" style="632" bestFit="1" customWidth="1"/>
    <col min="11549" max="11549" width="3.77734375" style="632" customWidth="1"/>
    <col min="11550" max="11550" width="0.44140625" style="632" customWidth="1"/>
    <col min="11551" max="11554" width="1.109375" style="632" customWidth="1"/>
    <col min="11555" max="11555" width="1.33203125" style="632" customWidth="1"/>
    <col min="11556" max="11556" width="1.21875" style="632" customWidth="1"/>
    <col min="11557" max="11557" width="1" style="632" customWidth="1"/>
    <col min="11558" max="11558" width="1.109375" style="632" customWidth="1"/>
    <col min="11559" max="11776" width="9" style="632"/>
    <col min="11777" max="11777" width="7.77734375" style="632" customWidth="1"/>
    <col min="11778" max="11778" width="3.44140625" style="632" customWidth="1"/>
    <col min="11779" max="11780" width="4.21875" style="632" bestFit="1" customWidth="1"/>
    <col min="11781" max="11781" width="1.6640625" style="632" customWidth="1"/>
    <col min="11782" max="11783" width="4.21875" style="632" bestFit="1" customWidth="1"/>
    <col min="11784" max="11784" width="1.6640625" style="632" customWidth="1"/>
    <col min="11785" max="11786" width="4.21875" style="632" bestFit="1" customWidth="1"/>
    <col min="11787" max="11787" width="1.6640625" style="632" customWidth="1"/>
    <col min="11788" max="11789" width="3.44140625" style="632" bestFit="1" customWidth="1"/>
    <col min="11790" max="11790" width="1.6640625" style="632" customWidth="1"/>
    <col min="11791" max="11792" width="3.44140625" style="632" bestFit="1" customWidth="1"/>
    <col min="11793" max="11793" width="1.6640625" style="632" customWidth="1"/>
    <col min="11794" max="11795" width="3.44140625" style="632" bestFit="1" customWidth="1"/>
    <col min="11796" max="11796" width="1.6640625" style="632" customWidth="1"/>
    <col min="11797" max="11798" width="3.44140625" style="632" bestFit="1" customWidth="1"/>
    <col min="11799" max="11799" width="1.6640625" style="632" customWidth="1"/>
    <col min="11800" max="11801" width="3.44140625" style="632" bestFit="1" customWidth="1"/>
    <col min="11802" max="11802" width="1.6640625" style="632" customWidth="1"/>
    <col min="11803" max="11804" width="3.44140625" style="632" bestFit="1" customWidth="1"/>
    <col min="11805" max="11805" width="3.77734375" style="632" customWidth="1"/>
    <col min="11806" max="11806" width="0.44140625" style="632" customWidth="1"/>
    <col min="11807" max="11810" width="1.109375" style="632" customWidth="1"/>
    <col min="11811" max="11811" width="1.33203125" style="632" customWidth="1"/>
    <col min="11812" max="11812" width="1.21875" style="632" customWidth="1"/>
    <col min="11813" max="11813" width="1" style="632" customWidth="1"/>
    <col min="11814" max="11814" width="1.109375" style="632" customWidth="1"/>
    <col min="11815" max="12032" width="9" style="632"/>
    <col min="12033" max="12033" width="7.77734375" style="632" customWidth="1"/>
    <col min="12034" max="12034" width="3.44140625" style="632" customWidth="1"/>
    <col min="12035" max="12036" width="4.21875" style="632" bestFit="1" customWidth="1"/>
    <col min="12037" max="12037" width="1.6640625" style="632" customWidth="1"/>
    <col min="12038" max="12039" width="4.21875" style="632" bestFit="1" customWidth="1"/>
    <col min="12040" max="12040" width="1.6640625" style="632" customWidth="1"/>
    <col min="12041" max="12042" width="4.21875" style="632" bestFit="1" customWidth="1"/>
    <col min="12043" max="12043" width="1.6640625" style="632" customWidth="1"/>
    <col min="12044" max="12045" width="3.44140625" style="632" bestFit="1" customWidth="1"/>
    <col min="12046" max="12046" width="1.6640625" style="632" customWidth="1"/>
    <col min="12047" max="12048" width="3.44140625" style="632" bestFit="1" customWidth="1"/>
    <col min="12049" max="12049" width="1.6640625" style="632" customWidth="1"/>
    <col min="12050" max="12051" width="3.44140625" style="632" bestFit="1" customWidth="1"/>
    <col min="12052" max="12052" width="1.6640625" style="632" customWidth="1"/>
    <col min="12053" max="12054" width="3.44140625" style="632" bestFit="1" customWidth="1"/>
    <col min="12055" max="12055" width="1.6640625" style="632" customWidth="1"/>
    <col min="12056" max="12057" width="3.44140625" style="632" bestFit="1" customWidth="1"/>
    <col min="12058" max="12058" width="1.6640625" style="632" customWidth="1"/>
    <col min="12059" max="12060" width="3.44140625" style="632" bestFit="1" customWidth="1"/>
    <col min="12061" max="12061" width="3.77734375" style="632" customWidth="1"/>
    <col min="12062" max="12062" width="0.44140625" style="632" customWidth="1"/>
    <col min="12063" max="12066" width="1.109375" style="632" customWidth="1"/>
    <col min="12067" max="12067" width="1.33203125" style="632" customWidth="1"/>
    <col min="12068" max="12068" width="1.21875" style="632" customWidth="1"/>
    <col min="12069" max="12069" width="1" style="632" customWidth="1"/>
    <col min="12070" max="12070" width="1.109375" style="632" customWidth="1"/>
    <col min="12071" max="12288" width="9" style="632"/>
    <col min="12289" max="12289" width="7.77734375" style="632" customWidth="1"/>
    <col min="12290" max="12290" width="3.44140625" style="632" customWidth="1"/>
    <col min="12291" max="12292" width="4.21875" style="632" bestFit="1" customWidth="1"/>
    <col min="12293" max="12293" width="1.6640625" style="632" customWidth="1"/>
    <col min="12294" max="12295" width="4.21875" style="632" bestFit="1" customWidth="1"/>
    <col min="12296" max="12296" width="1.6640625" style="632" customWidth="1"/>
    <col min="12297" max="12298" width="4.21875" style="632" bestFit="1" customWidth="1"/>
    <col min="12299" max="12299" width="1.6640625" style="632" customWidth="1"/>
    <col min="12300" max="12301" width="3.44140625" style="632" bestFit="1" customWidth="1"/>
    <col min="12302" max="12302" width="1.6640625" style="632" customWidth="1"/>
    <col min="12303" max="12304" width="3.44140625" style="632" bestFit="1" customWidth="1"/>
    <col min="12305" max="12305" width="1.6640625" style="632" customWidth="1"/>
    <col min="12306" max="12307" width="3.44140625" style="632" bestFit="1" customWidth="1"/>
    <col min="12308" max="12308" width="1.6640625" style="632" customWidth="1"/>
    <col min="12309" max="12310" width="3.44140625" style="632" bestFit="1" customWidth="1"/>
    <col min="12311" max="12311" width="1.6640625" style="632" customWidth="1"/>
    <col min="12312" max="12313" width="3.44140625" style="632" bestFit="1" customWidth="1"/>
    <col min="12314" max="12314" width="1.6640625" style="632" customWidth="1"/>
    <col min="12315" max="12316" width="3.44140625" style="632" bestFit="1" customWidth="1"/>
    <col min="12317" max="12317" width="3.77734375" style="632" customWidth="1"/>
    <col min="12318" max="12318" width="0.44140625" style="632" customWidth="1"/>
    <col min="12319" max="12322" width="1.109375" style="632" customWidth="1"/>
    <col min="12323" max="12323" width="1.33203125" style="632" customWidth="1"/>
    <col min="12324" max="12324" width="1.21875" style="632" customWidth="1"/>
    <col min="12325" max="12325" width="1" style="632" customWidth="1"/>
    <col min="12326" max="12326" width="1.109375" style="632" customWidth="1"/>
    <col min="12327" max="12544" width="9" style="632"/>
    <col min="12545" max="12545" width="7.77734375" style="632" customWidth="1"/>
    <col min="12546" max="12546" width="3.44140625" style="632" customWidth="1"/>
    <col min="12547" max="12548" width="4.21875" style="632" bestFit="1" customWidth="1"/>
    <col min="12549" max="12549" width="1.6640625" style="632" customWidth="1"/>
    <col min="12550" max="12551" width="4.21875" style="632" bestFit="1" customWidth="1"/>
    <col min="12552" max="12552" width="1.6640625" style="632" customWidth="1"/>
    <col min="12553" max="12554" width="4.21875" style="632" bestFit="1" customWidth="1"/>
    <col min="12555" max="12555" width="1.6640625" style="632" customWidth="1"/>
    <col min="12556" max="12557" width="3.44140625" style="632" bestFit="1" customWidth="1"/>
    <col min="12558" max="12558" width="1.6640625" style="632" customWidth="1"/>
    <col min="12559" max="12560" width="3.44140625" style="632" bestFit="1" customWidth="1"/>
    <col min="12561" max="12561" width="1.6640625" style="632" customWidth="1"/>
    <col min="12562" max="12563" width="3.44140625" style="632" bestFit="1" customWidth="1"/>
    <col min="12564" max="12564" width="1.6640625" style="632" customWidth="1"/>
    <col min="12565" max="12566" width="3.44140625" style="632" bestFit="1" customWidth="1"/>
    <col min="12567" max="12567" width="1.6640625" style="632" customWidth="1"/>
    <col min="12568" max="12569" width="3.44140625" style="632" bestFit="1" customWidth="1"/>
    <col min="12570" max="12570" width="1.6640625" style="632" customWidth="1"/>
    <col min="12571" max="12572" width="3.44140625" style="632" bestFit="1" customWidth="1"/>
    <col min="12573" max="12573" width="3.77734375" style="632" customWidth="1"/>
    <col min="12574" max="12574" width="0.44140625" style="632" customWidth="1"/>
    <col min="12575" max="12578" width="1.109375" style="632" customWidth="1"/>
    <col min="12579" max="12579" width="1.33203125" style="632" customWidth="1"/>
    <col min="12580" max="12580" width="1.21875" style="632" customWidth="1"/>
    <col min="12581" max="12581" width="1" style="632" customWidth="1"/>
    <col min="12582" max="12582" width="1.109375" style="632" customWidth="1"/>
    <col min="12583" max="12800" width="9" style="632"/>
    <col min="12801" max="12801" width="7.77734375" style="632" customWidth="1"/>
    <col min="12802" max="12802" width="3.44140625" style="632" customWidth="1"/>
    <col min="12803" max="12804" width="4.21875" style="632" bestFit="1" customWidth="1"/>
    <col min="12805" max="12805" width="1.6640625" style="632" customWidth="1"/>
    <col min="12806" max="12807" width="4.21875" style="632" bestFit="1" customWidth="1"/>
    <col min="12808" max="12808" width="1.6640625" style="632" customWidth="1"/>
    <col min="12809" max="12810" width="4.21875" style="632" bestFit="1" customWidth="1"/>
    <col min="12811" max="12811" width="1.6640625" style="632" customWidth="1"/>
    <col min="12812" max="12813" width="3.44140625" style="632" bestFit="1" customWidth="1"/>
    <col min="12814" max="12814" width="1.6640625" style="632" customWidth="1"/>
    <col min="12815" max="12816" width="3.44140625" style="632" bestFit="1" customWidth="1"/>
    <col min="12817" max="12817" width="1.6640625" style="632" customWidth="1"/>
    <col min="12818" max="12819" width="3.44140625" style="632" bestFit="1" customWidth="1"/>
    <col min="12820" max="12820" width="1.6640625" style="632" customWidth="1"/>
    <col min="12821" max="12822" width="3.44140625" style="632" bestFit="1" customWidth="1"/>
    <col min="12823" max="12823" width="1.6640625" style="632" customWidth="1"/>
    <col min="12824" max="12825" width="3.44140625" style="632" bestFit="1" customWidth="1"/>
    <col min="12826" max="12826" width="1.6640625" style="632" customWidth="1"/>
    <col min="12827" max="12828" width="3.44140625" style="632" bestFit="1" customWidth="1"/>
    <col min="12829" max="12829" width="3.77734375" style="632" customWidth="1"/>
    <col min="12830" max="12830" width="0.44140625" style="632" customWidth="1"/>
    <col min="12831" max="12834" width="1.109375" style="632" customWidth="1"/>
    <col min="12835" max="12835" width="1.33203125" style="632" customWidth="1"/>
    <col min="12836" max="12836" width="1.21875" style="632" customWidth="1"/>
    <col min="12837" max="12837" width="1" style="632" customWidth="1"/>
    <col min="12838" max="12838" width="1.109375" style="632" customWidth="1"/>
    <col min="12839" max="13056" width="9" style="632"/>
    <col min="13057" max="13057" width="7.77734375" style="632" customWidth="1"/>
    <col min="13058" max="13058" width="3.44140625" style="632" customWidth="1"/>
    <col min="13059" max="13060" width="4.21875" style="632" bestFit="1" customWidth="1"/>
    <col min="13061" max="13061" width="1.6640625" style="632" customWidth="1"/>
    <col min="13062" max="13063" width="4.21875" style="632" bestFit="1" customWidth="1"/>
    <col min="13064" max="13064" width="1.6640625" style="632" customWidth="1"/>
    <col min="13065" max="13066" width="4.21875" style="632" bestFit="1" customWidth="1"/>
    <col min="13067" max="13067" width="1.6640625" style="632" customWidth="1"/>
    <col min="13068" max="13069" width="3.44140625" style="632" bestFit="1" customWidth="1"/>
    <col min="13070" max="13070" width="1.6640625" style="632" customWidth="1"/>
    <col min="13071" max="13072" width="3.44140625" style="632" bestFit="1" customWidth="1"/>
    <col min="13073" max="13073" width="1.6640625" style="632" customWidth="1"/>
    <col min="13074" max="13075" width="3.44140625" style="632" bestFit="1" customWidth="1"/>
    <col min="13076" max="13076" width="1.6640625" style="632" customWidth="1"/>
    <col min="13077" max="13078" width="3.44140625" style="632" bestFit="1" customWidth="1"/>
    <col min="13079" max="13079" width="1.6640625" style="632" customWidth="1"/>
    <col min="13080" max="13081" width="3.44140625" style="632" bestFit="1" customWidth="1"/>
    <col min="13082" max="13082" width="1.6640625" style="632" customWidth="1"/>
    <col min="13083" max="13084" width="3.44140625" style="632" bestFit="1" customWidth="1"/>
    <col min="13085" max="13085" width="3.77734375" style="632" customWidth="1"/>
    <col min="13086" max="13086" width="0.44140625" style="632" customWidth="1"/>
    <col min="13087" max="13090" width="1.109375" style="632" customWidth="1"/>
    <col min="13091" max="13091" width="1.33203125" style="632" customWidth="1"/>
    <col min="13092" max="13092" width="1.21875" style="632" customWidth="1"/>
    <col min="13093" max="13093" width="1" style="632" customWidth="1"/>
    <col min="13094" max="13094" width="1.109375" style="632" customWidth="1"/>
    <col min="13095" max="13312" width="9" style="632"/>
    <col min="13313" max="13313" width="7.77734375" style="632" customWidth="1"/>
    <col min="13314" max="13314" width="3.44140625" style="632" customWidth="1"/>
    <col min="13315" max="13316" width="4.21875" style="632" bestFit="1" customWidth="1"/>
    <col min="13317" max="13317" width="1.6640625" style="632" customWidth="1"/>
    <col min="13318" max="13319" width="4.21875" style="632" bestFit="1" customWidth="1"/>
    <col min="13320" max="13320" width="1.6640625" style="632" customWidth="1"/>
    <col min="13321" max="13322" width="4.21875" style="632" bestFit="1" customWidth="1"/>
    <col min="13323" max="13323" width="1.6640625" style="632" customWidth="1"/>
    <col min="13324" max="13325" width="3.44140625" style="632" bestFit="1" customWidth="1"/>
    <col min="13326" max="13326" width="1.6640625" style="632" customWidth="1"/>
    <col min="13327" max="13328" width="3.44140625" style="632" bestFit="1" customWidth="1"/>
    <col min="13329" max="13329" width="1.6640625" style="632" customWidth="1"/>
    <col min="13330" max="13331" width="3.44140625" style="632" bestFit="1" customWidth="1"/>
    <col min="13332" max="13332" width="1.6640625" style="632" customWidth="1"/>
    <col min="13333" max="13334" width="3.44140625" style="632" bestFit="1" customWidth="1"/>
    <col min="13335" max="13335" width="1.6640625" style="632" customWidth="1"/>
    <col min="13336" max="13337" width="3.44140625" style="632" bestFit="1" customWidth="1"/>
    <col min="13338" max="13338" width="1.6640625" style="632" customWidth="1"/>
    <col min="13339" max="13340" width="3.44140625" style="632" bestFit="1" customWidth="1"/>
    <col min="13341" max="13341" width="3.77734375" style="632" customWidth="1"/>
    <col min="13342" max="13342" width="0.44140625" style="632" customWidth="1"/>
    <col min="13343" max="13346" width="1.109375" style="632" customWidth="1"/>
    <col min="13347" max="13347" width="1.33203125" style="632" customWidth="1"/>
    <col min="13348" max="13348" width="1.21875" style="632" customWidth="1"/>
    <col min="13349" max="13349" width="1" style="632" customWidth="1"/>
    <col min="13350" max="13350" width="1.109375" style="632" customWidth="1"/>
    <col min="13351" max="13568" width="9" style="632"/>
    <col min="13569" max="13569" width="7.77734375" style="632" customWidth="1"/>
    <col min="13570" max="13570" width="3.44140625" style="632" customWidth="1"/>
    <col min="13571" max="13572" width="4.21875" style="632" bestFit="1" customWidth="1"/>
    <col min="13573" max="13573" width="1.6640625" style="632" customWidth="1"/>
    <col min="13574" max="13575" width="4.21875" style="632" bestFit="1" customWidth="1"/>
    <col min="13576" max="13576" width="1.6640625" style="632" customWidth="1"/>
    <col min="13577" max="13578" width="4.21875" style="632" bestFit="1" customWidth="1"/>
    <col min="13579" max="13579" width="1.6640625" style="632" customWidth="1"/>
    <col min="13580" max="13581" width="3.44140625" style="632" bestFit="1" customWidth="1"/>
    <col min="13582" max="13582" width="1.6640625" style="632" customWidth="1"/>
    <col min="13583" max="13584" width="3.44140625" style="632" bestFit="1" customWidth="1"/>
    <col min="13585" max="13585" width="1.6640625" style="632" customWidth="1"/>
    <col min="13586" max="13587" width="3.44140625" style="632" bestFit="1" customWidth="1"/>
    <col min="13588" max="13588" width="1.6640625" style="632" customWidth="1"/>
    <col min="13589" max="13590" width="3.44140625" style="632" bestFit="1" customWidth="1"/>
    <col min="13591" max="13591" width="1.6640625" style="632" customWidth="1"/>
    <col min="13592" max="13593" width="3.44140625" style="632" bestFit="1" customWidth="1"/>
    <col min="13594" max="13594" width="1.6640625" style="632" customWidth="1"/>
    <col min="13595" max="13596" width="3.44140625" style="632" bestFit="1" customWidth="1"/>
    <col min="13597" max="13597" width="3.77734375" style="632" customWidth="1"/>
    <col min="13598" max="13598" width="0.44140625" style="632" customWidth="1"/>
    <col min="13599" max="13602" width="1.109375" style="632" customWidth="1"/>
    <col min="13603" max="13603" width="1.33203125" style="632" customWidth="1"/>
    <col min="13604" max="13604" width="1.21875" style="632" customWidth="1"/>
    <col min="13605" max="13605" width="1" style="632" customWidth="1"/>
    <col min="13606" max="13606" width="1.109375" style="632" customWidth="1"/>
    <col min="13607" max="13824" width="9" style="632"/>
    <col min="13825" max="13825" width="7.77734375" style="632" customWidth="1"/>
    <col min="13826" max="13826" width="3.44140625" style="632" customWidth="1"/>
    <col min="13827" max="13828" width="4.21875" style="632" bestFit="1" customWidth="1"/>
    <col min="13829" max="13829" width="1.6640625" style="632" customWidth="1"/>
    <col min="13830" max="13831" width="4.21875" style="632" bestFit="1" customWidth="1"/>
    <col min="13832" max="13832" width="1.6640625" style="632" customWidth="1"/>
    <col min="13833" max="13834" width="4.21875" style="632" bestFit="1" customWidth="1"/>
    <col min="13835" max="13835" width="1.6640625" style="632" customWidth="1"/>
    <col min="13836" max="13837" width="3.44140625" style="632" bestFit="1" customWidth="1"/>
    <col min="13838" max="13838" width="1.6640625" style="632" customWidth="1"/>
    <col min="13839" max="13840" width="3.44140625" style="632" bestFit="1" customWidth="1"/>
    <col min="13841" max="13841" width="1.6640625" style="632" customWidth="1"/>
    <col min="13842" max="13843" width="3.44140625" style="632" bestFit="1" customWidth="1"/>
    <col min="13844" max="13844" width="1.6640625" style="632" customWidth="1"/>
    <col min="13845" max="13846" width="3.44140625" style="632" bestFit="1" customWidth="1"/>
    <col min="13847" max="13847" width="1.6640625" style="632" customWidth="1"/>
    <col min="13848" max="13849" width="3.44140625" style="632" bestFit="1" customWidth="1"/>
    <col min="13850" max="13850" width="1.6640625" style="632" customWidth="1"/>
    <col min="13851" max="13852" width="3.44140625" style="632" bestFit="1" customWidth="1"/>
    <col min="13853" max="13853" width="3.77734375" style="632" customWidth="1"/>
    <col min="13854" max="13854" width="0.44140625" style="632" customWidth="1"/>
    <col min="13855" max="13858" width="1.109375" style="632" customWidth="1"/>
    <col min="13859" max="13859" width="1.33203125" style="632" customWidth="1"/>
    <col min="13860" max="13860" width="1.21875" style="632" customWidth="1"/>
    <col min="13861" max="13861" width="1" style="632" customWidth="1"/>
    <col min="13862" max="13862" width="1.109375" style="632" customWidth="1"/>
    <col min="13863" max="14080" width="9" style="632"/>
    <col min="14081" max="14081" width="7.77734375" style="632" customWidth="1"/>
    <col min="14082" max="14082" width="3.44140625" style="632" customWidth="1"/>
    <col min="14083" max="14084" width="4.21875" style="632" bestFit="1" customWidth="1"/>
    <col min="14085" max="14085" width="1.6640625" style="632" customWidth="1"/>
    <col min="14086" max="14087" width="4.21875" style="632" bestFit="1" customWidth="1"/>
    <col min="14088" max="14088" width="1.6640625" style="632" customWidth="1"/>
    <col min="14089" max="14090" width="4.21875" style="632" bestFit="1" customWidth="1"/>
    <col min="14091" max="14091" width="1.6640625" style="632" customWidth="1"/>
    <col min="14092" max="14093" width="3.44140625" style="632" bestFit="1" customWidth="1"/>
    <col min="14094" max="14094" width="1.6640625" style="632" customWidth="1"/>
    <col min="14095" max="14096" width="3.44140625" style="632" bestFit="1" customWidth="1"/>
    <col min="14097" max="14097" width="1.6640625" style="632" customWidth="1"/>
    <col min="14098" max="14099" width="3.44140625" style="632" bestFit="1" customWidth="1"/>
    <col min="14100" max="14100" width="1.6640625" style="632" customWidth="1"/>
    <col min="14101" max="14102" width="3.44140625" style="632" bestFit="1" customWidth="1"/>
    <col min="14103" max="14103" width="1.6640625" style="632" customWidth="1"/>
    <col min="14104" max="14105" width="3.44140625" style="632" bestFit="1" customWidth="1"/>
    <col min="14106" max="14106" width="1.6640625" style="632" customWidth="1"/>
    <col min="14107" max="14108" width="3.44140625" style="632" bestFit="1" customWidth="1"/>
    <col min="14109" max="14109" width="3.77734375" style="632" customWidth="1"/>
    <col min="14110" max="14110" width="0.44140625" style="632" customWidth="1"/>
    <col min="14111" max="14114" width="1.109375" style="632" customWidth="1"/>
    <col min="14115" max="14115" width="1.33203125" style="632" customWidth="1"/>
    <col min="14116" max="14116" width="1.21875" style="632" customWidth="1"/>
    <col min="14117" max="14117" width="1" style="632" customWidth="1"/>
    <col min="14118" max="14118" width="1.109375" style="632" customWidth="1"/>
    <col min="14119" max="14336" width="9" style="632"/>
    <col min="14337" max="14337" width="7.77734375" style="632" customWidth="1"/>
    <col min="14338" max="14338" width="3.44140625" style="632" customWidth="1"/>
    <col min="14339" max="14340" width="4.21875" style="632" bestFit="1" customWidth="1"/>
    <col min="14341" max="14341" width="1.6640625" style="632" customWidth="1"/>
    <col min="14342" max="14343" width="4.21875" style="632" bestFit="1" customWidth="1"/>
    <col min="14344" max="14344" width="1.6640625" style="632" customWidth="1"/>
    <col min="14345" max="14346" width="4.21875" style="632" bestFit="1" customWidth="1"/>
    <col min="14347" max="14347" width="1.6640625" style="632" customWidth="1"/>
    <col min="14348" max="14349" width="3.44140625" style="632" bestFit="1" customWidth="1"/>
    <col min="14350" max="14350" width="1.6640625" style="632" customWidth="1"/>
    <col min="14351" max="14352" width="3.44140625" style="632" bestFit="1" customWidth="1"/>
    <col min="14353" max="14353" width="1.6640625" style="632" customWidth="1"/>
    <col min="14354" max="14355" width="3.44140625" style="632" bestFit="1" customWidth="1"/>
    <col min="14356" max="14356" width="1.6640625" style="632" customWidth="1"/>
    <col min="14357" max="14358" width="3.44140625" style="632" bestFit="1" customWidth="1"/>
    <col min="14359" max="14359" width="1.6640625" style="632" customWidth="1"/>
    <col min="14360" max="14361" width="3.44140625" style="632" bestFit="1" customWidth="1"/>
    <col min="14362" max="14362" width="1.6640625" style="632" customWidth="1"/>
    <col min="14363" max="14364" width="3.44140625" style="632" bestFit="1" customWidth="1"/>
    <col min="14365" max="14365" width="3.77734375" style="632" customWidth="1"/>
    <col min="14366" max="14366" width="0.44140625" style="632" customWidth="1"/>
    <col min="14367" max="14370" width="1.109375" style="632" customWidth="1"/>
    <col min="14371" max="14371" width="1.33203125" style="632" customWidth="1"/>
    <col min="14372" max="14372" width="1.21875" style="632" customWidth="1"/>
    <col min="14373" max="14373" width="1" style="632" customWidth="1"/>
    <col min="14374" max="14374" width="1.109375" style="632" customWidth="1"/>
    <col min="14375" max="14592" width="9" style="632"/>
    <col min="14593" max="14593" width="7.77734375" style="632" customWidth="1"/>
    <col min="14594" max="14594" width="3.44140625" style="632" customWidth="1"/>
    <col min="14595" max="14596" width="4.21875" style="632" bestFit="1" customWidth="1"/>
    <col min="14597" max="14597" width="1.6640625" style="632" customWidth="1"/>
    <col min="14598" max="14599" width="4.21875" style="632" bestFit="1" customWidth="1"/>
    <col min="14600" max="14600" width="1.6640625" style="632" customWidth="1"/>
    <col min="14601" max="14602" width="4.21875" style="632" bestFit="1" customWidth="1"/>
    <col min="14603" max="14603" width="1.6640625" style="632" customWidth="1"/>
    <col min="14604" max="14605" width="3.44140625" style="632" bestFit="1" customWidth="1"/>
    <col min="14606" max="14606" width="1.6640625" style="632" customWidth="1"/>
    <col min="14607" max="14608" width="3.44140625" style="632" bestFit="1" customWidth="1"/>
    <col min="14609" max="14609" width="1.6640625" style="632" customWidth="1"/>
    <col min="14610" max="14611" width="3.44140625" style="632" bestFit="1" customWidth="1"/>
    <col min="14612" max="14612" width="1.6640625" style="632" customWidth="1"/>
    <col min="14613" max="14614" width="3.44140625" style="632" bestFit="1" customWidth="1"/>
    <col min="14615" max="14615" width="1.6640625" style="632" customWidth="1"/>
    <col min="14616" max="14617" width="3.44140625" style="632" bestFit="1" customWidth="1"/>
    <col min="14618" max="14618" width="1.6640625" style="632" customWidth="1"/>
    <col min="14619" max="14620" width="3.44140625" style="632" bestFit="1" customWidth="1"/>
    <col min="14621" max="14621" width="3.77734375" style="632" customWidth="1"/>
    <col min="14622" max="14622" width="0.44140625" style="632" customWidth="1"/>
    <col min="14623" max="14626" width="1.109375" style="632" customWidth="1"/>
    <col min="14627" max="14627" width="1.33203125" style="632" customWidth="1"/>
    <col min="14628" max="14628" width="1.21875" style="632" customWidth="1"/>
    <col min="14629" max="14629" width="1" style="632" customWidth="1"/>
    <col min="14630" max="14630" width="1.109375" style="632" customWidth="1"/>
    <col min="14631" max="14848" width="9" style="632"/>
    <col min="14849" max="14849" width="7.77734375" style="632" customWidth="1"/>
    <col min="14850" max="14850" width="3.44140625" style="632" customWidth="1"/>
    <col min="14851" max="14852" width="4.21875" style="632" bestFit="1" customWidth="1"/>
    <col min="14853" max="14853" width="1.6640625" style="632" customWidth="1"/>
    <col min="14854" max="14855" width="4.21875" style="632" bestFit="1" customWidth="1"/>
    <col min="14856" max="14856" width="1.6640625" style="632" customWidth="1"/>
    <col min="14857" max="14858" width="4.21875" style="632" bestFit="1" customWidth="1"/>
    <col min="14859" max="14859" width="1.6640625" style="632" customWidth="1"/>
    <col min="14860" max="14861" width="3.44140625" style="632" bestFit="1" customWidth="1"/>
    <col min="14862" max="14862" width="1.6640625" style="632" customWidth="1"/>
    <col min="14863" max="14864" width="3.44140625" style="632" bestFit="1" customWidth="1"/>
    <col min="14865" max="14865" width="1.6640625" style="632" customWidth="1"/>
    <col min="14866" max="14867" width="3.44140625" style="632" bestFit="1" customWidth="1"/>
    <col min="14868" max="14868" width="1.6640625" style="632" customWidth="1"/>
    <col min="14869" max="14870" width="3.44140625" style="632" bestFit="1" customWidth="1"/>
    <col min="14871" max="14871" width="1.6640625" style="632" customWidth="1"/>
    <col min="14872" max="14873" width="3.44140625" style="632" bestFit="1" customWidth="1"/>
    <col min="14874" max="14874" width="1.6640625" style="632" customWidth="1"/>
    <col min="14875" max="14876" width="3.44140625" style="632" bestFit="1" customWidth="1"/>
    <col min="14877" max="14877" width="3.77734375" style="632" customWidth="1"/>
    <col min="14878" max="14878" width="0.44140625" style="632" customWidth="1"/>
    <col min="14879" max="14882" width="1.109375" style="632" customWidth="1"/>
    <col min="14883" max="14883" width="1.33203125" style="632" customWidth="1"/>
    <col min="14884" max="14884" width="1.21875" style="632" customWidth="1"/>
    <col min="14885" max="14885" width="1" style="632" customWidth="1"/>
    <col min="14886" max="14886" width="1.109375" style="632" customWidth="1"/>
    <col min="14887" max="15104" width="9" style="632"/>
    <col min="15105" max="15105" width="7.77734375" style="632" customWidth="1"/>
    <col min="15106" max="15106" width="3.44140625" style="632" customWidth="1"/>
    <col min="15107" max="15108" width="4.21875" style="632" bestFit="1" customWidth="1"/>
    <col min="15109" max="15109" width="1.6640625" style="632" customWidth="1"/>
    <col min="15110" max="15111" width="4.21875" style="632" bestFit="1" customWidth="1"/>
    <col min="15112" max="15112" width="1.6640625" style="632" customWidth="1"/>
    <col min="15113" max="15114" width="4.21875" style="632" bestFit="1" customWidth="1"/>
    <col min="15115" max="15115" width="1.6640625" style="632" customWidth="1"/>
    <col min="15116" max="15117" width="3.44140625" style="632" bestFit="1" customWidth="1"/>
    <col min="15118" max="15118" width="1.6640625" style="632" customWidth="1"/>
    <col min="15119" max="15120" width="3.44140625" style="632" bestFit="1" customWidth="1"/>
    <col min="15121" max="15121" width="1.6640625" style="632" customWidth="1"/>
    <col min="15122" max="15123" width="3.44140625" style="632" bestFit="1" customWidth="1"/>
    <col min="15124" max="15124" width="1.6640625" style="632" customWidth="1"/>
    <col min="15125" max="15126" width="3.44140625" style="632" bestFit="1" customWidth="1"/>
    <col min="15127" max="15127" width="1.6640625" style="632" customWidth="1"/>
    <col min="15128" max="15129" width="3.44140625" style="632" bestFit="1" customWidth="1"/>
    <col min="15130" max="15130" width="1.6640625" style="632" customWidth="1"/>
    <col min="15131" max="15132" width="3.44140625" style="632" bestFit="1" customWidth="1"/>
    <col min="15133" max="15133" width="3.77734375" style="632" customWidth="1"/>
    <col min="15134" max="15134" width="0.44140625" style="632" customWidth="1"/>
    <col min="15135" max="15138" width="1.109375" style="632" customWidth="1"/>
    <col min="15139" max="15139" width="1.33203125" style="632" customWidth="1"/>
    <col min="15140" max="15140" width="1.21875" style="632" customWidth="1"/>
    <col min="15141" max="15141" width="1" style="632" customWidth="1"/>
    <col min="15142" max="15142" width="1.109375" style="632" customWidth="1"/>
    <col min="15143" max="15360" width="9" style="632"/>
    <col min="15361" max="15361" width="7.77734375" style="632" customWidth="1"/>
    <col min="15362" max="15362" width="3.44140625" style="632" customWidth="1"/>
    <col min="15363" max="15364" width="4.21875" style="632" bestFit="1" customWidth="1"/>
    <col min="15365" max="15365" width="1.6640625" style="632" customWidth="1"/>
    <col min="15366" max="15367" width="4.21875" style="632" bestFit="1" customWidth="1"/>
    <col min="15368" max="15368" width="1.6640625" style="632" customWidth="1"/>
    <col min="15369" max="15370" width="4.21875" style="632" bestFit="1" customWidth="1"/>
    <col min="15371" max="15371" width="1.6640625" style="632" customWidth="1"/>
    <col min="15372" max="15373" width="3.44140625" style="632" bestFit="1" customWidth="1"/>
    <col min="15374" max="15374" width="1.6640625" style="632" customWidth="1"/>
    <col min="15375" max="15376" width="3.44140625" style="632" bestFit="1" customWidth="1"/>
    <col min="15377" max="15377" width="1.6640625" style="632" customWidth="1"/>
    <col min="15378" max="15379" width="3.44140625" style="632" bestFit="1" customWidth="1"/>
    <col min="15380" max="15380" width="1.6640625" style="632" customWidth="1"/>
    <col min="15381" max="15382" width="3.44140625" style="632" bestFit="1" customWidth="1"/>
    <col min="15383" max="15383" width="1.6640625" style="632" customWidth="1"/>
    <col min="15384" max="15385" width="3.44140625" style="632" bestFit="1" customWidth="1"/>
    <col min="15386" max="15386" width="1.6640625" style="632" customWidth="1"/>
    <col min="15387" max="15388" width="3.44140625" style="632" bestFit="1" customWidth="1"/>
    <col min="15389" max="15389" width="3.77734375" style="632" customWidth="1"/>
    <col min="15390" max="15390" width="0.44140625" style="632" customWidth="1"/>
    <col min="15391" max="15394" width="1.109375" style="632" customWidth="1"/>
    <col min="15395" max="15395" width="1.33203125" style="632" customWidth="1"/>
    <col min="15396" max="15396" width="1.21875" style="632" customWidth="1"/>
    <col min="15397" max="15397" width="1" style="632" customWidth="1"/>
    <col min="15398" max="15398" width="1.109375" style="632" customWidth="1"/>
    <col min="15399" max="15616" width="9" style="632"/>
    <col min="15617" max="15617" width="7.77734375" style="632" customWidth="1"/>
    <col min="15618" max="15618" width="3.44140625" style="632" customWidth="1"/>
    <col min="15619" max="15620" width="4.21875" style="632" bestFit="1" customWidth="1"/>
    <col min="15621" max="15621" width="1.6640625" style="632" customWidth="1"/>
    <col min="15622" max="15623" width="4.21875" style="632" bestFit="1" customWidth="1"/>
    <col min="15624" max="15624" width="1.6640625" style="632" customWidth="1"/>
    <col min="15625" max="15626" width="4.21875" style="632" bestFit="1" customWidth="1"/>
    <col min="15627" max="15627" width="1.6640625" style="632" customWidth="1"/>
    <col min="15628" max="15629" width="3.44140625" style="632" bestFit="1" customWidth="1"/>
    <col min="15630" max="15630" width="1.6640625" style="632" customWidth="1"/>
    <col min="15631" max="15632" width="3.44140625" style="632" bestFit="1" customWidth="1"/>
    <col min="15633" max="15633" width="1.6640625" style="632" customWidth="1"/>
    <col min="15634" max="15635" width="3.44140625" style="632" bestFit="1" customWidth="1"/>
    <col min="15636" max="15636" width="1.6640625" style="632" customWidth="1"/>
    <col min="15637" max="15638" width="3.44140625" style="632" bestFit="1" customWidth="1"/>
    <col min="15639" max="15639" width="1.6640625" style="632" customWidth="1"/>
    <col min="15640" max="15641" width="3.44140625" style="632" bestFit="1" customWidth="1"/>
    <col min="15642" max="15642" width="1.6640625" style="632" customWidth="1"/>
    <col min="15643" max="15644" width="3.44140625" style="632" bestFit="1" customWidth="1"/>
    <col min="15645" max="15645" width="3.77734375" style="632" customWidth="1"/>
    <col min="15646" max="15646" width="0.44140625" style="632" customWidth="1"/>
    <col min="15647" max="15650" width="1.109375" style="632" customWidth="1"/>
    <col min="15651" max="15651" width="1.33203125" style="632" customWidth="1"/>
    <col min="15652" max="15652" width="1.21875" style="632" customWidth="1"/>
    <col min="15653" max="15653" width="1" style="632" customWidth="1"/>
    <col min="15654" max="15654" width="1.109375" style="632" customWidth="1"/>
    <col min="15655" max="15872" width="9" style="632"/>
    <col min="15873" max="15873" width="7.77734375" style="632" customWidth="1"/>
    <col min="15874" max="15874" width="3.44140625" style="632" customWidth="1"/>
    <col min="15875" max="15876" width="4.21875" style="632" bestFit="1" customWidth="1"/>
    <col min="15877" max="15877" width="1.6640625" style="632" customWidth="1"/>
    <col min="15878" max="15879" width="4.21875" style="632" bestFit="1" customWidth="1"/>
    <col min="15880" max="15880" width="1.6640625" style="632" customWidth="1"/>
    <col min="15881" max="15882" width="4.21875" style="632" bestFit="1" customWidth="1"/>
    <col min="15883" max="15883" width="1.6640625" style="632" customWidth="1"/>
    <col min="15884" max="15885" width="3.44140625" style="632" bestFit="1" customWidth="1"/>
    <col min="15886" max="15886" width="1.6640625" style="632" customWidth="1"/>
    <col min="15887" max="15888" width="3.44140625" style="632" bestFit="1" customWidth="1"/>
    <col min="15889" max="15889" width="1.6640625" style="632" customWidth="1"/>
    <col min="15890" max="15891" width="3.44140625" style="632" bestFit="1" customWidth="1"/>
    <col min="15892" max="15892" width="1.6640625" style="632" customWidth="1"/>
    <col min="15893" max="15894" width="3.44140625" style="632" bestFit="1" customWidth="1"/>
    <col min="15895" max="15895" width="1.6640625" style="632" customWidth="1"/>
    <col min="15896" max="15897" width="3.44140625" style="632" bestFit="1" customWidth="1"/>
    <col min="15898" max="15898" width="1.6640625" style="632" customWidth="1"/>
    <col min="15899" max="15900" width="3.44140625" style="632" bestFit="1" customWidth="1"/>
    <col min="15901" max="15901" width="3.77734375" style="632" customWidth="1"/>
    <col min="15902" max="15902" width="0.44140625" style="632" customWidth="1"/>
    <col min="15903" max="15906" width="1.109375" style="632" customWidth="1"/>
    <col min="15907" max="15907" width="1.33203125" style="632" customWidth="1"/>
    <col min="15908" max="15908" width="1.21875" style="632" customWidth="1"/>
    <col min="15909" max="15909" width="1" style="632" customWidth="1"/>
    <col min="15910" max="15910" width="1.109375" style="632" customWidth="1"/>
    <col min="15911" max="16128" width="9" style="632"/>
    <col min="16129" max="16129" width="7.77734375" style="632" customWidth="1"/>
    <col min="16130" max="16130" width="3.44140625" style="632" customWidth="1"/>
    <col min="16131" max="16132" width="4.21875" style="632" bestFit="1" customWidth="1"/>
    <col min="16133" max="16133" width="1.6640625" style="632" customWidth="1"/>
    <col min="16134" max="16135" width="4.21875" style="632" bestFit="1" customWidth="1"/>
    <col min="16136" max="16136" width="1.6640625" style="632" customWidth="1"/>
    <col min="16137" max="16138" width="4.21875" style="632" bestFit="1" customWidth="1"/>
    <col min="16139" max="16139" width="1.6640625" style="632" customWidth="1"/>
    <col min="16140" max="16141" width="3.44140625" style="632" bestFit="1" customWidth="1"/>
    <col min="16142" max="16142" width="1.6640625" style="632" customWidth="1"/>
    <col min="16143" max="16144" width="3.44140625" style="632" bestFit="1" customWidth="1"/>
    <col min="16145" max="16145" width="1.6640625" style="632" customWidth="1"/>
    <col min="16146" max="16147" width="3.44140625" style="632" bestFit="1" customWidth="1"/>
    <col min="16148" max="16148" width="1.6640625" style="632" customWidth="1"/>
    <col min="16149" max="16150" width="3.44140625" style="632" bestFit="1" customWidth="1"/>
    <col min="16151" max="16151" width="1.6640625" style="632" customWidth="1"/>
    <col min="16152" max="16153" width="3.44140625" style="632" bestFit="1" customWidth="1"/>
    <col min="16154" max="16154" width="1.6640625" style="632" customWidth="1"/>
    <col min="16155" max="16156" width="3.44140625" style="632" bestFit="1" customWidth="1"/>
    <col min="16157" max="16157" width="3.77734375" style="632" customWidth="1"/>
    <col min="16158" max="16158" width="0.44140625" style="632" customWidth="1"/>
    <col min="16159" max="16162" width="1.109375" style="632" customWidth="1"/>
    <col min="16163" max="16163" width="1.33203125" style="632" customWidth="1"/>
    <col min="16164" max="16164" width="1.21875" style="632" customWidth="1"/>
    <col min="16165" max="16165" width="1" style="632" customWidth="1"/>
    <col min="16166" max="16166" width="1.109375" style="632" customWidth="1"/>
    <col min="16167" max="16384" width="9" style="632"/>
  </cols>
  <sheetData>
    <row r="1" spans="1:47" ht="12.6" thickBot="1" x14ac:dyDescent="0.25">
      <c r="A1" s="639" t="s">
        <v>681</v>
      </c>
      <c r="Z1" s="2330" t="str">
        <f>'学校入力シート（要入力）'!$I$41&amp;"年度版"</f>
        <v>2023年度版</v>
      </c>
      <c r="AA1" s="2330"/>
      <c r="AB1" s="2330"/>
      <c r="AC1" s="2330"/>
    </row>
    <row r="2" spans="1:47" ht="7.5" customHeight="1" x14ac:dyDescent="0.2">
      <c r="A2" s="639"/>
      <c r="Z2" s="2332" t="s">
        <v>646</v>
      </c>
      <c r="AA2" s="2333"/>
      <c r="AB2" s="2333"/>
      <c r="AC2" s="2334"/>
    </row>
    <row r="3" spans="1:47" ht="10.5" customHeight="1" thickBot="1" x14ac:dyDescent="0.25">
      <c r="Z3" s="2335"/>
      <c r="AA3" s="2336"/>
      <c r="AB3" s="2336"/>
      <c r="AC3" s="2337"/>
    </row>
    <row r="4" spans="1:47" ht="10.5" customHeight="1" x14ac:dyDescent="0.2">
      <c r="A4" s="632" t="s">
        <v>868</v>
      </c>
    </row>
    <row r="5" spans="1:47" s="642" customFormat="1" ht="7.5" customHeight="1" x14ac:dyDescent="0.2">
      <c r="A5" s="2348"/>
      <c r="B5" s="2363">
        <v>2</v>
      </c>
      <c r="C5" s="2364"/>
      <c r="D5" s="2364"/>
      <c r="E5" s="2364"/>
      <c r="F5" s="2365"/>
      <c r="G5" s="2366">
        <v>4</v>
      </c>
      <c r="H5" s="2364"/>
      <c r="I5" s="2364"/>
      <c r="J5" s="2364"/>
      <c r="K5" s="2364"/>
      <c r="L5" s="2365"/>
      <c r="M5" s="2366">
        <v>6</v>
      </c>
      <c r="N5" s="2364"/>
      <c r="O5" s="2364"/>
      <c r="P5" s="2364"/>
      <c r="Q5" s="2364"/>
      <c r="R5" s="2365"/>
      <c r="S5" s="2366">
        <v>8</v>
      </c>
      <c r="T5" s="2364"/>
      <c r="U5" s="2364"/>
      <c r="V5" s="2364"/>
      <c r="W5" s="2364"/>
      <c r="X5" s="2365"/>
      <c r="Y5" s="2366">
        <v>10</v>
      </c>
      <c r="Z5" s="2364"/>
      <c r="AA5" s="2364"/>
      <c r="AB5" s="2364"/>
      <c r="AC5" s="2365"/>
    </row>
    <row r="6" spans="1:47" s="642" customFormat="1" ht="7.5" customHeight="1" x14ac:dyDescent="0.2">
      <c r="A6" s="2349"/>
      <c r="B6" s="2358">
        <v>1</v>
      </c>
      <c r="C6" s="2315"/>
      <c r="D6" s="2360">
        <v>2</v>
      </c>
      <c r="E6" s="2359"/>
      <c r="F6" s="2361"/>
      <c r="G6" s="2358">
        <v>3</v>
      </c>
      <c r="H6" s="2359"/>
      <c r="I6" s="2315"/>
      <c r="J6" s="2360">
        <v>4</v>
      </c>
      <c r="K6" s="2359"/>
      <c r="L6" s="2361"/>
      <c r="M6" s="2358">
        <v>5</v>
      </c>
      <c r="N6" s="2359"/>
      <c r="O6" s="2315"/>
      <c r="P6" s="2360">
        <v>6</v>
      </c>
      <c r="Q6" s="2359"/>
      <c r="R6" s="2361"/>
      <c r="S6" s="2358">
        <v>7</v>
      </c>
      <c r="T6" s="2359"/>
      <c r="U6" s="2315"/>
      <c r="V6" s="2360">
        <v>8</v>
      </c>
      <c r="W6" s="2359"/>
      <c r="X6" s="2361"/>
      <c r="Y6" s="2358">
        <v>9</v>
      </c>
      <c r="Z6" s="2359"/>
      <c r="AA6" s="2315"/>
      <c r="AB6" s="2360">
        <v>10</v>
      </c>
      <c r="AC6" s="2361"/>
    </row>
    <row r="7" spans="1:47" ht="11.25" customHeight="1" x14ac:dyDescent="0.2">
      <c r="A7" s="636" t="s">
        <v>624</v>
      </c>
      <c r="B7" s="2370" t="s">
        <v>1168</v>
      </c>
      <c r="C7" s="2371"/>
      <c r="D7" s="2371"/>
      <c r="E7" s="2371"/>
      <c r="F7" s="2372"/>
      <c r="G7" s="2373" t="s">
        <v>1169</v>
      </c>
      <c r="H7" s="2371"/>
      <c r="I7" s="2371"/>
      <c r="J7" s="2371"/>
      <c r="K7" s="2371"/>
      <c r="L7" s="2372"/>
      <c r="M7" s="2373" t="s">
        <v>1170</v>
      </c>
      <c r="N7" s="2371"/>
      <c r="O7" s="2371"/>
      <c r="P7" s="2371"/>
      <c r="Q7" s="2371"/>
      <c r="R7" s="2372"/>
      <c r="S7" s="2373" t="s">
        <v>1090</v>
      </c>
      <c r="T7" s="2371"/>
      <c r="U7" s="2371"/>
      <c r="V7" s="2371"/>
      <c r="W7" s="2371"/>
      <c r="X7" s="2372"/>
      <c r="Y7" s="2373" t="s">
        <v>1230</v>
      </c>
      <c r="Z7" s="2371"/>
      <c r="AA7" s="2371"/>
      <c r="AB7" s="2371"/>
      <c r="AC7" s="2372"/>
    </row>
    <row r="8" spans="1:47" ht="11.25" customHeight="1" x14ac:dyDescent="0.2">
      <c r="A8" s="1086" t="s">
        <v>626</v>
      </c>
      <c r="B8" s="1079" t="s">
        <v>625</v>
      </c>
      <c r="C8" s="1080">
        <v>-0.69299999999999995</v>
      </c>
      <c r="D8" s="1081">
        <v>-0.69199999999999995</v>
      </c>
      <c r="E8" s="1082" t="s">
        <v>625</v>
      </c>
      <c r="F8" s="1080">
        <v>-0.44400000000000001</v>
      </c>
      <c r="G8" s="1081">
        <v>-0.443</v>
      </c>
      <c r="H8" s="1082" t="s">
        <v>625</v>
      </c>
      <c r="I8" s="1080">
        <v>-0.314</v>
      </c>
      <c r="J8" s="1081">
        <v>-0.313</v>
      </c>
      <c r="K8" s="1082" t="s">
        <v>625</v>
      </c>
      <c r="L8" s="1080">
        <v>-0.24</v>
      </c>
      <c r="M8" s="1081">
        <v>-0.23899999999999999</v>
      </c>
      <c r="N8" s="1082" t="s">
        <v>625</v>
      </c>
      <c r="O8" s="1080">
        <v>-0.17599999999999999</v>
      </c>
      <c r="P8" s="1081">
        <v>-0.17499999999999999</v>
      </c>
      <c r="Q8" s="1082" t="s">
        <v>625</v>
      </c>
      <c r="R8" s="1080">
        <v>-0.13400000000000001</v>
      </c>
      <c r="S8" s="1081">
        <v>-0.13300000000000001</v>
      </c>
      <c r="T8" s="1082" t="s">
        <v>625</v>
      </c>
      <c r="U8" s="1080">
        <v>-5.8999999999999997E-2</v>
      </c>
      <c r="V8" s="1081">
        <v>-5.7999999999999996E-2</v>
      </c>
      <c r="W8" s="1083" t="s">
        <v>625</v>
      </c>
      <c r="X8" s="1080">
        <v>-1E-3</v>
      </c>
      <c r="Y8" s="1081">
        <v>0</v>
      </c>
      <c r="Z8" s="1082" t="s">
        <v>625</v>
      </c>
      <c r="AA8" s="1080">
        <v>8.3000000000000004E-2</v>
      </c>
      <c r="AB8" s="1081">
        <v>8.4000000000000005E-2</v>
      </c>
      <c r="AC8" s="1084" t="s">
        <v>625</v>
      </c>
      <c r="AM8" s="645"/>
      <c r="AN8" s="645"/>
      <c r="AO8" s="645"/>
      <c r="AP8" s="645"/>
      <c r="AQ8" s="645"/>
      <c r="AR8" s="645"/>
      <c r="AS8" s="645"/>
      <c r="AT8" s="645"/>
      <c r="AU8" s="645"/>
    </row>
    <row r="9" spans="1:47" ht="11.25" customHeight="1" x14ac:dyDescent="0.2">
      <c r="A9" s="1062" t="s">
        <v>691</v>
      </c>
      <c r="B9" s="2351" t="s">
        <v>683</v>
      </c>
      <c r="C9" s="2352"/>
      <c r="D9" s="2352"/>
      <c r="E9" s="2352"/>
      <c r="F9" s="2353"/>
      <c r="G9" s="2351" t="s">
        <v>692</v>
      </c>
      <c r="H9" s="2352"/>
      <c r="I9" s="2352"/>
      <c r="J9" s="2352"/>
      <c r="K9" s="2352"/>
      <c r="L9" s="2353"/>
      <c r="M9" s="2351" t="s">
        <v>1172</v>
      </c>
      <c r="N9" s="2352"/>
      <c r="O9" s="2352"/>
      <c r="P9" s="2352"/>
      <c r="Q9" s="2352"/>
      <c r="R9" s="2353"/>
      <c r="S9" s="2351" t="s">
        <v>1177</v>
      </c>
      <c r="T9" s="2352"/>
      <c r="U9" s="2352"/>
      <c r="V9" s="2352"/>
      <c r="W9" s="2352"/>
      <c r="X9" s="2353"/>
      <c r="Y9" s="2351" t="s">
        <v>686</v>
      </c>
      <c r="Z9" s="2352"/>
      <c r="AA9" s="2352"/>
      <c r="AB9" s="2352"/>
      <c r="AC9" s="2353"/>
    </row>
    <row r="10" spans="1:47" ht="5.25" customHeight="1" x14ac:dyDescent="0.2">
      <c r="B10" s="677"/>
      <c r="C10" s="677"/>
      <c r="D10" s="677"/>
      <c r="E10" s="677"/>
      <c r="F10" s="677"/>
      <c r="G10" s="677"/>
      <c r="H10" s="677"/>
      <c r="I10" s="677"/>
      <c r="J10" s="677"/>
      <c r="K10" s="677"/>
      <c r="L10" s="677"/>
      <c r="M10" s="677"/>
      <c r="N10" s="677"/>
      <c r="O10" s="677"/>
      <c r="P10" s="677"/>
      <c r="Q10" s="677"/>
      <c r="R10" s="677"/>
      <c r="S10" s="677"/>
      <c r="T10" s="677"/>
      <c r="U10" s="677"/>
      <c r="V10" s="677"/>
      <c r="W10" s="676"/>
      <c r="X10" s="677"/>
      <c r="Y10" s="677"/>
      <c r="Z10" s="677"/>
      <c r="AA10" s="677"/>
      <c r="AB10" s="677"/>
      <c r="AC10" s="677"/>
    </row>
    <row r="11" spans="1:47" x14ac:dyDescent="0.2">
      <c r="A11" s="632" t="s">
        <v>702</v>
      </c>
      <c r="B11" s="677"/>
      <c r="C11" s="677"/>
      <c r="D11" s="677"/>
      <c r="E11" s="677"/>
      <c r="F11" s="677"/>
      <c r="G11" s="677"/>
      <c r="H11" s="677"/>
      <c r="I11" s="677"/>
      <c r="J11" s="677"/>
      <c r="K11" s="677"/>
      <c r="L11" s="677"/>
      <c r="M11" s="677"/>
      <c r="N11" s="677"/>
      <c r="O11" s="677"/>
      <c r="P11" s="677"/>
      <c r="Q11" s="677"/>
      <c r="R11" s="677"/>
      <c r="S11" s="677"/>
      <c r="T11" s="677"/>
      <c r="U11" s="677"/>
      <c r="V11" s="677"/>
      <c r="W11" s="676"/>
      <c r="X11" s="677"/>
      <c r="Y11" s="677"/>
      <c r="Z11" s="677"/>
      <c r="AA11" s="677"/>
      <c r="AB11" s="677"/>
      <c r="AC11" s="677"/>
    </row>
    <row r="12" spans="1:47" s="642" customFormat="1" ht="7.5" customHeight="1" x14ac:dyDescent="0.2">
      <c r="A12" s="2362"/>
      <c r="B12" s="2363">
        <v>2</v>
      </c>
      <c r="C12" s="2364"/>
      <c r="D12" s="2364"/>
      <c r="E12" s="2364"/>
      <c r="F12" s="2365"/>
      <c r="G12" s="2366">
        <v>4</v>
      </c>
      <c r="H12" s="2364"/>
      <c r="I12" s="2364"/>
      <c r="J12" s="2364"/>
      <c r="K12" s="2364"/>
      <c r="L12" s="2365"/>
      <c r="M12" s="2366">
        <v>6</v>
      </c>
      <c r="N12" s="2364"/>
      <c r="O12" s="2364"/>
      <c r="P12" s="2364"/>
      <c r="Q12" s="2364"/>
      <c r="R12" s="2365"/>
      <c r="S12" s="2366">
        <v>8</v>
      </c>
      <c r="T12" s="2364"/>
      <c r="U12" s="2364"/>
      <c r="V12" s="2364"/>
      <c r="W12" s="2364"/>
      <c r="X12" s="2365"/>
      <c r="Y12" s="2366">
        <v>10</v>
      </c>
      <c r="Z12" s="2364"/>
      <c r="AA12" s="2364"/>
      <c r="AB12" s="2364"/>
      <c r="AC12" s="2365"/>
    </row>
    <row r="13" spans="1:47" s="642" customFormat="1" ht="7.5" customHeight="1" x14ac:dyDescent="0.2">
      <c r="A13" s="2349"/>
      <c r="B13" s="2358">
        <v>1</v>
      </c>
      <c r="C13" s="2315"/>
      <c r="D13" s="2360">
        <v>2</v>
      </c>
      <c r="E13" s="2359"/>
      <c r="F13" s="2361"/>
      <c r="G13" s="2358">
        <v>3</v>
      </c>
      <c r="H13" s="2359"/>
      <c r="I13" s="2315"/>
      <c r="J13" s="2360">
        <v>4</v>
      </c>
      <c r="K13" s="2359"/>
      <c r="L13" s="2361"/>
      <c r="M13" s="2358">
        <v>5</v>
      </c>
      <c r="N13" s="2359"/>
      <c r="O13" s="2315"/>
      <c r="P13" s="2360">
        <v>6</v>
      </c>
      <c r="Q13" s="2359"/>
      <c r="R13" s="2361"/>
      <c r="S13" s="2358">
        <v>7</v>
      </c>
      <c r="T13" s="2359"/>
      <c r="U13" s="2315"/>
      <c r="V13" s="2360">
        <v>8</v>
      </c>
      <c r="W13" s="2359"/>
      <c r="X13" s="2361"/>
      <c r="Y13" s="2358">
        <v>9</v>
      </c>
      <c r="Z13" s="2359"/>
      <c r="AA13" s="2315"/>
      <c r="AB13" s="2360">
        <v>10</v>
      </c>
      <c r="AC13" s="2361"/>
    </row>
    <row r="14" spans="1:47" ht="11.25" customHeight="1" x14ac:dyDescent="0.2">
      <c r="A14" s="636" t="s">
        <v>624</v>
      </c>
      <c r="B14" s="2340" t="s">
        <v>1174</v>
      </c>
      <c r="C14" s="2341"/>
      <c r="D14" s="2341"/>
      <c r="E14" s="2341"/>
      <c r="F14" s="2342"/>
      <c r="G14" s="2343" t="s">
        <v>1232</v>
      </c>
      <c r="H14" s="2341"/>
      <c r="I14" s="2341"/>
      <c r="J14" s="2341"/>
      <c r="K14" s="2341"/>
      <c r="L14" s="2342"/>
      <c r="M14" s="2343" t="s">
        <v>1175</v>
      </c>
      <c r="N14" s="2341"/>
      <c r="O14" s="2341"/>
      <c r="P14" s="2341"/>
      <c r="Q14" s="2341"/>
      <c r="R14" s="2342"/>
      <c r="S14" s="2343" t="s">
        <v>1176</v>
      </c>
      <c r="T14" s="2341"/>
      <c r="U14" s="2341"/>
      <c r="V14" s="2341"/>
      <c r="W14" s="2341"/>
      <c r="X14" s="2342"/>
      <c r="Y14" s="2343" t="s">
        <v>1188</v>
      </c>
      <c r="Z14" s="2341"/>
      <c r="AA14" s="2341"/>
      <c r="AB14" s="2341"/>
      <c r="AC14" s="2342"/>
    </row>
    <row r="15" spans="1:47" ht="11.25" customHeight="1" x14ac:dyDescent="0.2">
      <c r="A15" s="1086" t="s">
        <v>626</v>
      </c>
      <c r="B15" s="1079" t="s">
        <v>625</v>
      </c>
      <c r="C15" s="1080">
        <v>0.96199999999999997</v>
      </c>
      <c r="D15" s="1081">
        <v>0.96099999999999997</v>
      </c>
      <c r="E15" s="1082" t="s">
        <v>625</v>
      </c>
      <c r="F15" s="1080">
        <v>0.81200000000000006</v>
      </c>
      <c r="G15" s="1081">
        <v>0.81100000000000005</v>
      </c>
      <c r="H15" s="1082" t="s">
        <v>625</v>
      </c>
      <c r="I15" s="1080">
        <v>0.75</v>
      </c>
      <c r="J15" s="1081">
        <v>0.749</v>
      </c>
      <c r="K15" s="1082" t="s">
        <v>625</v>
      </c>
      <c r="L15" s="1080">
        <v>0.71099999999999997</v>
      </c>
      <c r="M15" s="1081">
        <v>0.71</v>
      </c>
      <c r="N15" s="1082" t="s">
        <v>625</v>
      </c>
      <c r="O15" s="1080">
        <v>0.67500000000000004</v>
      </c>
      <c r="P15" s="1081">
        <v>0.67400000000000004</v>
      </c>
      <c r="Q15" s="1082" t="s">
        <v>625</v>
      </c>
      <c r="R15" s="1080">
        <v>0.63800000000000001</v>
      </c>
      <c r="S15" s="1081">
        <v>0.63700000000000001</v>
      </c>
      <c r="T15" s="1082" t="s">
        <v>625</v>
      </c>
      <c r="U15" s="1080">
        <v>0.59299999999999997</v>
      </c>
      <c r="V15" s="1081">
        <v>0.59199999999999997</v>
      </c>
      <c r="W15" s="1083" t="s">
        <v>625</v>
      </c>
      <c r="X15" s="1080">
        <v>0.54</v>
      </c>
      <c r="Y15" s="1081">
        <v>0.53900000000000003</v>
      </c>
      <c r="Z15" s="1082" t="s">
        <v>625</v>
      </c>
      <c r="AA15" s="1080">
        <v>0.48599999999999999</v>
      </c>
      <c r="AB15" s="1081">
        <v>0.48499999999999999</v>
      </c>
      <c r="AC15" s="1084" t="s">
        <v>625</v>
      </c>
    </row>
    <row r="16" spans="1:47" ht="11.25" customHeight="1" x14ac:dyDescent="0.2">
      <c r="A16" s="1062" t="s">
        <v>691</v>
      </c>
      <c r="B16" s="2351" t="s">
        <v>686</v>
      </c>
      <c r="C16" s="2352"/>
      <c r="D16" s="2352"/>
      <c r="E16" s="2352"/>
      <c r="F16" s="2353"/>
      <c r="G16" s="2351" t="s">
        <v>693</v>
      </c>
      <c r="H16" s="2352"/>
      <c r="I16" s="2352"/>
      <c r="J16" s="2352"/>
      <c r="K16" s="2352"/>
      <c r="L16" s="2353"/>
      <c r="M16" s="2351" t="s">
        <v>1172</v>
      </c>
      <c r="N16" s="2352"/>
      <c r="O16" s="2352"/>
      <c r="P16" s="2352"/>
      <c r="Q16" s="2352"/>
      <c r="R16" s="2353"/>
      <c r="S16" s="2351" t="s">
        <v>692</v>
      </c>
      <c r="T16" s="2352"/>
      <c r="U16" s="2352"/>
      <c r="V16" s="2352"/>
      <c r="W16" s="2352"/>
      <c r="X16" s="2353"/>
      <c r="Y16" s="2351" t="s">
        <v>1183</v>
      </c>
      <c r="Z16" s="2352"/>
      <c r="AA16" s="2352"/>
      <c r="AB16" s="2352"/>
      <c r="AC16" s="2353"/>
    </row>
    <row r="17" spans="1:47" ht="4.5" customHeight="1" x14ac:dyDescent="0.2">
      <c r="B17" s="677"/>
      <c r="C17" s="677"/>
      <c r="D17" s="677"/>
      <c r="E17" s="677"/>
      <c r="F17" s="677"/>
      <c r="G17" s="677"/>
      <c r="H17" s="677"/>
      <c r="I17" s="677"/>
      <c r="J17" s="677"/>
      <c r="K17" s="677"/>
      <c r="L17" s="677"/>
      <c r="M17" s="677"/>
      <c r="N17" s="677"/>
      <c r="O17" s="677"/>
      <c r="P17" s="677"/>
      <c r="Q17" s="677"/>
      <c r="R17" s="677"/>
      <c r="S17" s="677"/>
      <c r="T17" s="677"/>
      <c r="U17" s="677"/>
      <c r="V17" s="677"/>
      <c r="W17" s="676"/>
      <c r="X17" s="677"/>
      <c r="Y17" s="677"/>
      <c r="Z17" s="677"/>
      <c r="AA17" s="677"/>
      <c r="AB17" s="677"/>
      <c r="AC17" s="677"/>
    </row>
    <row r="18" spans="1:47" x14ac:dyDescent="0.2">
      <c r="A18" s="632" t="s">
        <v>670</v>
      </c>
      <c r="B18" s="677"/>
      <c r="C18" s="677"/>
      <c r="D18" s="677"/>
      <c r="E18" s="677"/>
      <c r="F18" s="677"/>
      <c r="G18" s="677"/>
      <c r="H18" s="677"/>
      <c r="I18" s="677"/>
      <c r="J18" s="677"/>
      <c r="K18" s="677"/>
      <c r="L18" s="677"/>
      <c r="M18" s="677"/>
      <c r="N18" s="677"/>
      <c r="O18" s="677"/>
      <c r="P18" s="677"/>
      <c r="Q18" s="677"/>
      <c r="R18" s="677"/>
      <c r="S18" s="677"/>
      <c r="T18" s="677"/>
      <c r="U18" s="677"/>
      <c r="V18" s="677"/>
      <c r="W18" s="676"/>
      <c r="X18" s="677"/>
      <c r="Y18" s="677"/>
      <c r="Z18" s="677"/>
      <c r="AA18" s="677"/>
      <c r="AB18" s="677"/>
      <c r="AC18" s="677"/>
    </row>
    <row r="19" spans="1:47" s="642" customFormat="1" ht="7.5" customHeight="1" x14ac:dyDescent="0.2">
      <c r="A19" s="2362"/>
      <c r="B19" s="2363">
        <v>2</v>
      </c>
      <c r="C19" s="2364"/>
      <c r="D19" s="2364"/>
      <c r="E19" s="2364"/>
      <c r="F19" s="2365"/>
      <c r="G19" s="2366">
        <v>4</v>
      </c>
      <c r="H19" s="2364"/>
      <c r="I19" s="2364"/>
      <c r="J19" s="2364"/>
      <c r="K19" s="2364"/>
      <c r="L19" s="2365"/>
      <c r="M19" s="2366">
        <v>6</v>
      </c>
      <c r="N19" s="2364"/>
      <c r="O19" s="2364"/>
      <c r="P19" s="2364"/>
      <c r="Q19" s="2364"/>
      <c r="R19" s="2365"/>
      <c r="S19" s="2366">
        <v>8</v>
      </c>
      <c r="T19" s="2364"/>
      <c r="U19" s="2364"/>
      <c r="V19" s="2364"/>
      <c r="W19" s="2364"/>
      <c r="X19" s="2365"/>
      <c r="Y19" s="2366">
        <v>10</v>
      </c>
      <c r="Z19" s="2364"/>
      <c r="AA19" s="2364"/>
      <c r="AB19" s="2364"/>
      <c r="AC19" s="2365"/>
    </row>
    <row r="20" spans="1:47" s="642" customFormat="1" ht="7.5" customHeight="1" x14ac:dyDescent="0.2">
      <c r="A20" s="2349"/>
      <c r="B20" s="2358">
        <v>1</v>
      </c>
      <c r="C20" s="2315"/>
      <c r="D20" s="2360">
        <v>2</v>
      </c>
      <c r="E20" s="2359"/>
      <c r="F20" s="2361"/>
      <c r="G20" s="2358">
        <v>3</v>
      </c>
      <c r="H20" s="2359"/>
      <c r="I20" s="2315"/>
      <c r="J20" s="2360">
        <v>4</v>
      </c>
      <c r="K20" s="2359"/>
      <c r="L20" s="2361"/>
      <c r="M20" s="2358">
        <v>5</v>
      </c>
      <c r="N20" s="2359"/>
      <c r="O20" s="2315"/>
      <c r="P20" s="2360">
        <v>6</v>
      </c>
      <c r="Q20" s="2359"/>
      <c r="R20" s="2361"/>
      <c r="S20" s="2358">
        <v>7</v>
      </c>
      <c r="T20" s="2359"/>
      <c r="U20" s="2315"/>
      <c r="V20" s="2360">
        <v>8</v>
      </c>
      <c r="W20" s="2359"/>
      <c r="X20" s="2361"/>
      <c r="Y20" s="2358">
        <v>9</v>
      </c>
      <c r="Z20" s="2359"/>
      <c r="AA20" s="2315"/>
      <c r="AB20" s="2360">
        <v>10</v>
      </c>
      <c r="AC20" s="2361"/>
    </row>
    <row r="21" spans="1:47" ht="11.25" customHeight="1" x14ac:dyDescent="0.2">
      <c r="A21" s="636" t="s">
        <v>624</v>
      </c>
      <c r="B21" s="2340" t="s">
        <v>680</v>
      </c>
      <c r="C21" s="2341"/>
      <c r="D21" s="2341"/>
      <c r="E21" s="2341"/>
      <c r="F21" s="2342"/>
      <c r="G21" s="2343" t="s">
        <v>679</v>
      </c>
      <c r="H21" s="2341"/>
      <c r="I21" s="2341"/>
      <c r="J21" s="2341"/>
      <c r="K21" s="2341"/>
      <c r="L21" s="2342"/>
      <c r="M21" s="2343" t="s">
        <v>1231</v>
      </c>
      <c r="N21" s="2341"/>
      <c r="O21" s="2341"/>
      <c r="P21" s="2341"/>
      <c r="Q21" s="2341"/>
      <c r="R21" s="2342"/>
      <c r="S21" s="2343" t="s">
        <v>678</v>
      </c>
      <c r="T21" s="2341"/>
      <c r="U21" s="2341"/>
      <c r="V21" s="2341"/>
      <c r="W21" s="2341"/>
      <c r="X21" s="2342"/>
      <c r="Y21" s="2343" t="s">
        <v>677</v>
      </c>
      <c r="Z21" s="2341"/>
      <c r="AA21" s="2341"/>
      <c r="AB21" s="2341"/>
      <c r="AC21" s="2342"/>
    </row>
    <row r="22" spans="1:47" s="643" customFormat="1" ht="11.25" customHeight="1" x14ac:dyDescent="0.2">
      <c r="A22" s="1093" t="s">
        <v>626</v>
      </c>
      <c r="B22" s="1094" t="s">
        <v>625</v>
      </c>
      <c r="C22" s="1095">
        <v>0.55000000000000004</v>
      </c>
      <c r="D22" s="1096">
        <v>0.56000000000000005</v>
      </c>
      <c r="E22" s="1097" t="s">
        <v>625</v>
      </c>
      <c r="F22" s="1095">
        <v>0.64</v>
      </c>
      <c r="G22" s="1096">
        <v>0.65</v>
      </c>
      <c r="H22" s="1097" t="s">
        <v>625</v>
      </c>
      <c r="I22" s="1095">
        <v>0.71</v>
      </c>
      <c r="J22" s="1096">
        <v>0.72</v>
      </c>
      <c r="K22" s="1097" t="s">
        <v>625</v>
      </c>
      <c r="L22" s="1095">
        <v>0.76</v>
      </c>
      <c r="M22" s="1096">
        <v>0.77</v>
      </c>
      <c r="N22" s="1097" t="s">
        <v>625</v>
      </c>
      <c r="O22" s="1095">
        <v>0.81</v>
      </c>
      <c r="P22" s="1096">
        <v>0.82000000000000006</v>
      </c>
      <c r="Q22" s="1097" t="s">
        <v>625</v>
      </c>
      <c r="R22" s="1095">
        <v>0.9</v>
      </c>
      <c r="S22" s="1096">
        <v>0.91</v>
      </c>
      <c r="T22" s="1097" t="s">
        <v>625</v>
      </c>
      <c r="U22" s="1095">
        <v>0.99</v>
      </c>
      <c r="V22" s="1096">
        <v>1</v>
      </c>
      <c r="W22" s="1098" t="s">
        <v>625</v>
      </c>
      <c r="X22" s="1095">
        <v>1.0900000000000001</v>
      </c>
      <c r="Y22" s="1096">
        <v>1.1000000000000001</v>
      </c>
      <c r="Z22" s="1097" t="s">
        <v>625</v>
      </c>
      <c r="AA22" s="1095">
        <v>1.34</v>
      </c>
      <c r="AB22" s="1096">
        <v>1.35</v>
      </c>
      <c r="AC22" s="1099" t="s">
        <v>625</v>
      </c>
      <c r="AM22" s="646"/>
      <c r="AN22" s="646"/>
      <c r="AO22" s="646"/>
      <c r="AP22" s="646"/>
      <c r="AQ22" s="646"/>
      <c r="AR22" s="646"/>
      <c r="AS22" s="646"/>
      <c r="AT22" s="646"/>
      <c r="AU22" s="646"/>
    </row>
    <row r="23" spans="1:47" ht="11.25" customHeight="1" x14ac:dyDescent="0.2">
      <c r="A23" s="1062" t="s">
        <v>691</v>
      </c>
      <c r="B23" s="2351" t="s">
        <v>1049</v>
      </c>
      <c r="C23" s="2352"/>
      <c r="D23" s="2352"/>
      <c r="E23" s="2352"/>
      <c r="F23" s="2353"/>
      <c r="G23" s="2351" t="s">
        <v>1050</v>
      </c>
      <c r="H23" s="2352"/>
      <c r="I23" s="2352"/>
      <c r="J23" s="2352"/>
      <c r="K23" s="2352"/>
      <c r="L23" s="2353"/>
      <c r="M23" s="2351" t="s">
        <v>1022</v>
      </c>
      <c r="N23" s="2352"/>
      <c r="O23" s="2352"/>
      <c r="P23" s="2352"/>
      <c r="Q23" s="2352"/>
      <c r="R23" s="2353"/>
      <c r="S23" s="2351" t="s">
        <v>1051</v>
      </c>
      <c r="T23" s="2352"/>
      <c r="U23" s="2352"/>
      <c r="V23" s="2352"/>
      <c r="W23" s="2352"/>
      <c r="X23" s="2353"/>
      <c r="Y23" s="2351" t="s">
        <v>1041</v>
      </c>
      <c r="Z23" s="2352"/>
      <c r="AA23" s="2352"/>
      <c r="AB23" s="2352"/>
      <c r="AC23" s="2353"/>
    </row>
    <row r="24" spans="1:47" ht="4.5" customHeight="1" x14ac:dyDescent="0.2">
      <c r="B24" s="679"/>
      <c r="C24" s="677"/>
      <c r="D24" s="677"/>
      <c r="E24" s="677"/>
      <c r="F24" s="677"/>
      <c r="G24" s="677"/>
      <c r="H24" s="677"/>
      <c r="I24" s="677"/>
      <c r="J24" s="677"/>
      <c r="K24" s="677"/>
      <c r="L24" s="677"/>
      <c r="M24" s="677"/>
      <c r="N24" s="677"/>
      <c r="O24" s="677"/>
      <c r="P24" s="677"/>
      <c r="Q24" s="677"/>
      <c r="R24" s="677"/>
      <c r="S24" s="677"/>
      <c r="T24" s="677"/>
      <c r="U24" s="677"/>
      <c r="V24" s="677"/>
      <c r="W24" s="676"/>
      <c r="X24" s="677"/>
      <c r="Y24" s="677"/>
      <c r="Z24" s="677"/>
      <c r="AA24" s="677"/>
      <c r="AB24" s="677"/>
      <c r="AC24" s="677"/>
    </row>
    <row r="25" spans="1:47" x14ac:dyDescent="0.2">
      <c r="A25" s="632" t="s">
        <v>665</v>
      </c>
      <c r="B25" s="677"/>
      <c r="C25" s="677"/>
      <c r="D25" s="677"/>
      <c r="E25" s="677"/>
      <c r="F25" s="677"/>
      <c r="G25" s="677"/>
      <c r="H25" s="677"/>
      <c r="I25" s="677"/>
      <c r="J25" s="677"/>
      <c r="K25" s="677"/>
      <c r="L25" s="677"/>
      <c r="M25" s="677"/>
      <c r="N25" s="677"/>
      <c r="O25" s="677"/>
      <c r="P25" s="677"/>
      <c r="Q25" s="677"/>
      <c r="R25" s="677"/>
      <c r="S25" s="677"/>
      <c r="T25" s="677"/>
      <c r="U25" s="677"/>
      <c r="V25" s="677"/>
      <c r="W25" s="676"/>
      <c r="X25" s="677"/>
      <c r="Y25" s="677"/>
      <c r="Z25" s="677"/>
      <c r="AA25" s="677"/>
      <c r="AB25" s="677"/>
      <c r="AC25" s="677"/>
    </row>
    <row r="26" spans="1:47" s="642" customFormat="1" ht="7.5" customHeight="1" x14ac:dyDescent="0.2">
      <c r="A26" s="2362"/>
      <c r="B26" s="2363">
        <v>2</v>
      </c>
      <c r="C26" s="2364"/>
      <c r="D26" s="2364"/>
      <c r="E26" s="2364"/>
      <c r="F26" s="2365"/>
      <c r="G26" s="2366">
        <v>4</v>
      </c>
      <c r="H26" s="2364"/>
      <c r="I26" s="2364"/>
      <c r="J26" s="2364"/>
      <c r="K26" s="2364"/>
      <c r="L26" s="2365"/>
      <c r="M26" s="2366">
        <v>6</v>
      </c>
      <c r="N26" s="2364"/>
      <c r="O26" s="2364"/>
      <c r="P26" s="2364"/>
      <c r="Q26" s="2364"/>
      <c r="R26" s="2365"/>
      <c r="S26" s="2366">
        <v>8</v>
      </c>
      <c r="T26" s="2364"/>
      <c r="U26" s="2364"/>
      <c r="V26" s="2364"/>
      <c r="W26" s="2364"/>
      <c r="X26" s="2365"/>
      <c r="Y26" s="2366">
        <v>10</v>
      </c>
      <c r="Z26" s="2364"/>
      <c r="AA26" s="2364"/>
      <c r="AB26" s="2364"/>
      <c r="AC26" s="2365"/>
    </row>
    <row r="27" spans="1:47" s="642" customFormat="1" ht="7.5" customHeight="1" x14ac:dyDescent="0.2">
      <c r="A27" s="2349"/>
      <c r="B27" s="2358">
        <v>1</v>
      </c>
      <c r="C27" s="2315"/>
      <c r="D27" s="2360">
        <v>2</v>
      </c>
      <c r="E27" s="2359"/>
      <c r="F27" s="2361"/>
      <c r="G27" s="2358">
        <v>3</v>
      </c>
      <c r="H27" s="2359"/>
      <c r="I27" s="2315"/>
      <c r="J27" s="2360">
        <v>4</v>
      </c>
      <c r="K27" s="2359"/>
      <c r="L27" s="2361"/>
      <c r="M27" s="2358">
        <v>5</v>
      </c>
      <c r="N27" s="2359"/>
      <c r="O27" s="2315"/>
      <c r="P27" s="2360">
        <v>6</v>
      </c>
      <c r="Q27" s="2359"/>
      <c r="R27" s="2361"/>
      <c r="S27" s="2358">
        <v>7</v>
      </c>
      <c r="T27" s="2359"/>
      <c r="U27" s="2315"/>
      <c r="V27" s="2360">
        <v>8</v>
      </c>
      <c r="W27" s="2359"/>
      <c r="X27" s="2361"/>
      <c r="Y27" s="2358">
        <v>9</v>
      </c>
      <c r="Z27" s="2359"/>
      <c r="AA27" s="2315"/>
      <c r="AB27" s="2360">
        <v>10</v>
      </c>
      <c r="AC27" s="2361"/>
    </row>
    <row r="28" spans="1:47" ht="11.25" customHeight="1" x14ac:dyDescent="0.2">
      <c r="A28" s="636" t="s">
        <v>624</v>
      </c>
      <c r="B28" s="2340" t="s">
        <v>1178</v>
      </c>
      <c r="C28" s="2341"/>
      <c r="D28" s="2341"/>
      <c r="E28" s="2341"/>
      <c r="F28" s="2342"/>
      <c r="G28" s="2343" t="s">
        <v>685</v>
      </c>
      <c r="H28" s="2341"/>
      <c r="I28" s="2341"/>
      <c r="J28" s="2341"/>
      <c r="K28" s="2341"/>
      <c r="L28" s="2342"/>
      <c r="M28" s="2343" t="s">
        <v>634</v>
      </c>
      <c r="N28" s="2341"/>
      <c r="O28" s="2341"/>
      <c r="P28" s="2341"/>
      <c r="Q28" s="2341"/>
      <c r="R28" s="2342"/>
      <c r="S28" s="2343" t="s">
        <v>682</v>
      </c>
      <c r="T28" s="2341"/>
      <c r="U28" s="2341"/>
      <c r="V28" s="2341"/>
      <c r="W28" s="2341"/>
      <c r="X28" s="2342"/>
      <c r="Y28" s="2343" t="s">
        <v>684</v>
      </c>
      <c r="Z28" s="2341"/>
      <c r="AA28" s="2341"/>
      <c r="AB28" s="2341"/>
      <c r="AC28" s="2342"/>
    </row>
    <row r="29" spans="1:47" ht="11.25" customHeight="1" x14ac:dyDescent="0.2">
      <c r="A29" s="1086" t="s">
        <v>626</v>
      </c>
      <c r="B29" s="1079" t="s">
        <v>625</v>
      </c>
      <c r="C29" s="1080">
        <v>1</v>
      </c>
      <c r="D29" s="1081">
        <v>1</v>
      </c>
      <c r="E29" s="1082" t="s">
        <v>625</v>
      </c>
      <c r="F29" s="1080">
        <v>1</v>
      </c>
      <c r="G29" s="1081">
        <v>0.999</v>
      </c>
      <c r="H29" s="1082" t="s">
        <v>625</v>
      </c>
      <c r="I29" s="1080">
        <v>1</v>
      </c>
      <c r="J29" s="1081">
        <v>0.999</v>
      </c>
      <c r="K29" s="1082" t="s">
        <v>625</v>
      </c>
      <c r="L29" s="1080">
        <v>0.995</v>
      </c>
      <c r="M29" s="1081">
        <v>0.99399999999999999</v>
      </c>
      <c r="N29" s="1082" t="s">
        <v>625</v>
      </c>
      <c r="O29" s="1080">
        <v>0.98899999999999999</v>
      </c>
      <c r="P29" s="1081">
        <v>0.98799999999999999</v>
      </c>
      <c r="Q29" s="1082" t="s">
        <v>625</v>
      </c>
      <c r="R29" s="1080">
        <v>0.98099999999999998</v>
      </c>
      <c r="S29" s="1081">
        <v>0.98</v>
      </c>
      <c r="T29" s="1082" t="s">
        <v>625</v>
      </c>
      <c r="U29" s="1080">
        <v>0.96599999999999997</v>
      </c>
      <c r="V29" s="1081">
        <v>0.96499999999999997</v>
      </c>
      <c r="W29" s="1083" t="s">
        <v>625</v>
      </c>
      <c r="X29" s="1080">
        <v>0.94299999999999995</v>
      </c>
      <c r="Y29" s="1081">
        <v>0.94199999999999995</v>
      </c>
      <c r="Z29" s="1082" t="s">
        <v>625</v>
      </c>
      <c r="AA29" s="1080">
        <v>0.88800000000000001</v>
      </c>
      <c r="AB29" s="1081">
        <v>0.88700000000000001</v>
      </c>
      <c r="AC29" s="1084" t="s">
        <v>625</v>
      </c>
      <c r="AM29" s="645"/>
      <c r="AN29" s="645"/>
      <c r="AO29" s="645"/>
      <c r="AP29" s="645"/>
      <c r="AQ29" s="645"/>
      <c r="AR29" s="645"/>
      <c r="AS29" s="645"/>
      <c r="AT29" s="645"/>
      <c r="AU29" s="645"/>
    </row>
    <row r="30" spans="1:47" ht="11.25" customHeight="1" x14ac:dyDescent="0.2">
      <c r="A30" s="1062" t="s">
        <v>691</v>
      </c>
      <c r="B30" s="2351" t="s">
        <v>686</v>
      </c>
      <c r="C30" s="2352"/>
      <c r="D30" s="2352"/>
      <c r="E30" s="2352"/>
      <c r="F30" s="2353"/>
      <c r="G30" s="2351" t="s">
        <v>1181</v>
      </c>
      <c r="H30" s="2352"/>
      <c r="I30" s="2352"/>
      <c r="J30" s="2352"/>
      <c r="K30" s="2352"/>
      <c r="L30" s="2353"/>
      <c r="M30" s="2351" t="s">
        <v>1182</v>
      </c>
      <c r="N30" s="2352"/>
      <c r="O30" s="2352"/>
      <c r="P30" s="2352"/>
      <c r="Q30" s="2352"/>
      <c r="R30" s="2353"/>
      <c r="S30" s="2351" t="s">
        <v>1095</v>
      </c>
      <c r="T30" s="2352"/>
      <c r="U30" s="2352"/>
      <c r="V30" s="2352"/>
      <c r="W30" s="2352"/>
      <c r="X30" s="2353"/>
      <c r="Y30" s="2351" t="s">
        <v>1183</v>
      </c>
      <c r="Z30" s="2352"/>
      <c r="AA30" s="2352"/>
      <c r="AB30" s="2352"/>
      <c r="AC30" s="2353"/>
    </row>
    <row r="31" spans="1:47" ht="4.5" customHeight="1" x14ac:dyDescent="0.2">
      <c r="B31" s="677"/>
      <c r="C31" s="677"/>
      <c r="D31" s="677"/>
      <c r="E31" s="677"/>
      <c r="F31" s="677"/>
      <c r="G31" s="677"/>
      <c r="H31" s="677"/>
      <c r="I31" s="677"/>
      <c r="J31" s="677"/>
      <c r="K31" s="677"/>
      <c r="L31" s="677"/>
      <c r="M31" s="677"/>
      <c r="N31" s="677"/>
      <c r="O31" s="677"/>
      <c r="P31" s="677"/>
      <c r="Q31" s="677"/>
      <c r="R31" s="677"/>
      <c r="S31" s="677"/>
      <c r="T31" s="677"/>
      <c r="U31" s="677"/>
      <c r="V31" s="677"/>
      <c r="W31" s="676"/>
      <c r="X31" s="677"/>
      <c r="Y31" s="677"/>
      <c r="Z31" s="677"/>
      <c r="AA31" s="677"/>
      <c r="AB31" s="677"/>
      <c r="AC31" s="677"/>
    </row>
    <row r="32" spans="1:47" x14ac:dyDescent="0.2">
      <c r="A32" s="632" t="s">
        <v>664</v>
      </c>
      <c r="B32" s="677"/>
      <c r="C32" s="679"/>
      <c r="D32" s="677"/>
      <c r="E32" s="677"/>
      <c r="F32" s="677"/>
      <c r="G32" s="677"/>
      <c r="H32" s="677"/>
      <c r="I32" s="677"/>
      <c r="J32" s="677"/>
      <c r="K32" s="677"/>
      <c r="L32" s="677"/>
      <c r="M32" s="677"/>
      <c r="N32" s="677"/>
      <c r="O32" s="677"/>
      <c r="P32" s="677"/>
      <c r="Q32" s="677"/>
      <c r="R32" s="677"/>
      <c r="S32" s="677"/>
      <c r="T32" s="677"/>
      <c r="U32" s="677"/>
      <c r="V32" s="677"/>
      <c r="W32" s="676"/>
      <c r="X32" s="677"/>
      <c r="Y32" s="677"/>
      <c r="Z32" s="677"/>
      <c r="AA32" s="677"/>
      <c r="AB32" s="677"/>
      <c r="AC32" s="677"/>
    </row>
    <row r="33" spans="1:47" s="642" customFormat="1" ht="6.75" customHeight="1" x14ac:dyDescent="0.2">
      <c r="A33" s="2362"/>
      <c r="B33" s="2363">
        <v>2</v>
      </c>
      <c r="C33" s="2364"/>
      <c r="D33" s="2364"/>
      <c r="E33" s="2364"/>
      <c r="F33" s="2365"/>
      <c r="G33" s="2366">
        <v>4</v>
      </c>
      <c r="H33" s="2364"/>
      <c r="I33" s="2364"/>
      <c r="J33" s="2364"/>
      <c r="K33" s="2364"/>
      <c r="L33" s="2365"/>
      <c r="M33" s="2366">
        <v>6</v>
      </c>
      <c r="N33" s="2364"/>
      <c r="O33" s="2364"/>
      <c r="P33" s="2364"/>
      <c r="Q33" s="2364"/>
      <c r="R33" s="2365"/>
      <c r="S33" s="2366">
        <v>8</v>
      </c>
      <c r="T33" s="2364"/>
      <c r="U33" s="2364"/>
      <c r="V33" s="2364"/>
      <c r="W33" s="2364"/>
      <c r="X33" s="2365"/>
      <c r="Y33" s="2366">
        <v>10</v>
      </c>
      <c r="Z33" s="2364"/>
      <c r="AA33" s="2364"/>
      <c r="AB33" s="2364"/>
      <c r="AC33" s="2365"/>
    </row>
    <row r="34" spans="1:47" s="642" customFormat="1" ht="6.75" customHeight="1" x14ac:dyDescent="0.2">
      <c r="A34" s="2349"/>
      <c r="B34" s="2358">
        <v>1</v>
      </c>
      <c r="C34" s="2315"/>
      <c r="D34" s="2360">
        <v>2</v>
      </c>
      <c r="E34" s="2359"/>
      <c r="F34" s="2361"/>
      <c r="G34" s="2358">
        <v>3</v>
      </c>
      <c r="H34" s="2359"/>
      <c r="I34" s="2315"/>
      <c r="J34" s="2360">
        <v>4</v>
      </c>
      <c r="K34" s="2359"/>
      <c r="L34" s="2361"/>
      <c r="M34" s="2358">
        <v>5</v>
      </c>
      <c r="N34" s="2359"/>
      <c r="O34" s="2315"/>
      <c r="P34" s="2360">
        <v>6</v>
      </c>
      <c r="Q34" s="2359"/>
      <c r="R34" s="2361"/>
      <c r="S34" s="2358">
        <v>7</v>
      </c>
      <c r="T34" s="2359"/>
      <c r="U34" s="2315"/>
      <c r="V34" s="2360">
        <v>8</v>
      </c>
      <c r="W34" s="2359"/>
      <c r="X34" s="2361"/>
      <c r="Y34" s="2358">
        <v>9</v>
      </c>
      <c r="Z34" s="2359"/>
      <c r="AA34" s="2315"/>
      <c r="AB34" s="2360">
        <v>10</v>
      </c>
      <c r="AC34" s="2361"/>
    </row>
    <row r="35" spans="1:47" ht="11.25" customHeight="1" x14ac:dyDescent="0.2">
      <c r="A35" s="636" t="s">
        <v>624</v>
      </c>
      <c r="B35" s="2340" t="s">
        <v>1178</v>
      </c>
      <c r="C35" s="2341"/>
      <c r="D35" s="2341"/>
      <c r="E35" s="2341"/>
      <c r="F35" s="2342"/>
      <c r="G35" s="2343" t="s">
        <v>685</v>
      </c>
      <c r="H35" s="2341"/>
      <c r="I35" s="2341"/>
      <c r="J35" s="2341"/>
      <c r="K35" s="2341"/>
      <c r="L35" s="2342"/>
      <c r="M35" s="2343" t="s">
        <v>634</v>
      </c>
      <c r="N35" s="2341"/>
      <c r="O35" s="2341"/>
      <c r="P35" s="2341"/>
      <c r="Q35" s="2341"/>
      <c r="R35" s="2342"/>
      <c r="S35" s="2343" t="s">
        <v>1184</v>
      </c>
      <c r="T35" s="2341"/>
      <c r="U35" s="2341"/>
      <c r="V35" s="2341"/>
      <c r="W35" s="2341"/>
      <c r="X35" s="2342"/>
      <c r="Y35" s="2343" t="s">
        <v>684</v>
      </c>
      <c r="Z35" s="2341"/>
      <c r="AA35" s="2341"/>
      <c r="AB35" s="2341"/>
      <c r="AC35" s="2342"/>
    </row>
    <row r="36" spans="1:47" ht="11.25" customHeight="1" x14ac:dyDescent="0.2">
      <c r="A36" s="1086" t="s">
        <v>663</v>
      </c>
      <c r="B36" s="1079" t="s">
        <v>625</v>
      </c>
      <c r="C36" s="1080">
        <v>0.66100000000000003</v>
      </c>
      <c r="D36" s="1081">
        <v>0.66200000000000003</v>
      </c>
      <c r="E36" s="1082" t="s">
        <v>625</v>
      </c>
      <c r="F36" s="1080">
        <v>0.81699999999999995</v>
      </c>
      <c r="G36" s="1081">
        <v>0.81799999999999995</v>
      </c>
      <c r="H36" s="1082" t="s">
        <v>625</v>
      </c>
      <c r="I36" s="1080">
        <v>0.875</v>
      </c>
      <c r="J36" s="1081">
        <v>0.876</v>
      </c>
      <c r="K36" s="1082" t="s">
        <v>625</v>
      </c>
      <c r="L36" s="1080">
        <v>0.91</v>
      </c>
      <c r="M36" s="1081">
        <v>0.91100000000000003</v>
      </c>
      <c r="N36" s="1082" t="s">
        <v>625</v>
      </c>
      <c r="O36" s="1080">
        <v>0.93200000000000005</v>
      </c>
      <c r="P36" s="1081">
        <v>0.93300000000000005</v>
      </c>
      <c r="Q36" s="1082" t="s">
        <v>625</v>
      </c>
      <c r="R36" s="1080">
        <v>0.95199999999999996</v>
      </c>
      <c r="S36" s="1081">
        <v>0.95299999999999996</v>
      </c>
      <c r="T36" s="1082" t="s">
        <v>625</v>
      </c>
      <c r="U36" s="1080">
        <v>0.96699999999999997</v>
      </c>
      <c r="V36" s="1081">
        <v>0.96799999999999997</v>
      </c>
      <c r="W36" s="1083" t="s">
        <v>625</v>
      </c>
      <c r="X36" s="1080">
        <v>0.98299999999999998</v>
      </c>
      <c r="Y36" s="1081">
        <v>0.98399999999999999</v>
      </c>
      <c r="Z36" s="1082" t="s">
        <v>625</v>
      </c>
      <c r="AA36" s="1080">
        <v>0.99</v>
      </c>
      <c r="AB36" s="1081">
        <v>0.99099999999999999</v>
      </c>
      <c r="AC36" s="1084" t="s">
        <v>625</v>
      </c>
      <c r="AM36" s="645"/>
      <c r="AN36" s="645"/>
      <c r="AO36" s="645"/>
      <c r="AP36" s="645"/>
      <c r="AQ36" s="645"/>
      <c r="AR36" s="645"/>
      <c r="AS36" s="645"/>
      <c r="AT36" s="645"/>
      <c r="AU36" s="645"/>
    </row>
    <row r="37" spans="1:47" ht="11.25" customHeight="1" x14ac:dyDescent="0.2">
      <c r="A37" s="1086" t="s">
        <v>662</v>
      </c>
      <c r="B37" s="1079" t="s">
        <v>625</v>
      </c>
      <c r="C37" s="1080">
        <v>0.32100000000000001</v>
      </c>
      <c r="D37" s="1081">
        <v>0.32200000000000001</v>
      </c>
      <c r="E37" s="1082" t="s">
        <v>625</v>
      </c>
      <c r="F37" s="1080">
        <v>0.46100000000000002</v>
      </c>
      <c r="G37" s="1081">
        <v>0.46200000000000002</v>
      </c>
      <c r="H37" s="1082" t="s">
        <v>625</v>
      </c>
      <c r="I37" s="1080">
        <v>0.54900000000000004</v>
      </c>
      <c r="J37" s="1081">
        <v>0.55000000000000004</v>
      </c>
      <c r="K37" s="1082" t="s">
        <v>625</v>
      </c>
      <c r="L37" s="1080">
        <v>0.61399999999999999</v>
      </c>
      <c r="M37" s="1081">
        <v>0.61499999999999999</v>
      </c>
      <c r="N37" s="1082" t="s">
        <v>625</v>
      </c>
      <c r="O37" s="1080">
        <v>0.68899999999999995</v>
      </c>
      <c r="P37" s="1081">
        <v>0.69</v>
      </c>
      <c r="Q37" s="1082" t="s">
        <v>625</v>
      </c>
      <c r="R37" s="1080">
        <v>0.75800000000000001</v>
      </c>
      <c r="S37" s="1081">
        <v>0.75900000000000001</v>
      </c>
      <c r="T37" s="1082" t="s">
        <v>625</v>
      </c>
      <c r="U37" s="1080">
        <v>0.83299999999999996</v>
      </c>
      <c r="V37" s="1081">
        <v>0.83399999999999996</v>
      </c>
      <c r="W37" s="1083" t="s">
        <v>625</v>
      </c>
      <c r="X37" s="1080">
        <v>0.89600000000000002</v>
      </c>
      <c r="Y37" s="1081">
        <v>0.89700000000000002</v>
      </c>
      <c r="Z37" s="1082" t="s">
        <v>625</v>
      </c>
      <c r="AA37" s="1080">
        <v>0.96299999999999997</v>
      </c>
      <c r="AB37" s="1081">
        <v>0.96399999999999997</v>
      </c>
      <c r="AC37" s="1084" t="s">
        <v>625</v>
      </c>
      <c r="AM37" s="645"/>
      <c r="AN37" s="645"/>
      <c r="AO37" s="645"/>
      <c r="AP37" s="645"/>
      <c r="AQ37" s="645"/>
      <c r="AR37" s="645"/>
      <c r="AS37" s="645"/>
      <c r="AT37" s="645"/>
      <c r="AU37" s="645"/>
    </row>
    <row r="38" spans="1:47" ht="11.25" customHeight="1" x14ac:dyDescent="0.2">
      <c r="A38" s="1062" t="s">
        <v>691</v>
      </c>
      <c r="B38" s="2351" t="s">
        <v>683</v>
      </c>
      <c r="C38" s="2352"/>
      <c r="D38" s="2352"/>
      <c r="E38" s="2352"/>
      <c r="F38" s="2353"/>
      <c r="G38" s="2351" t="s">
        <v>1095</v>
      </c>
      <c r="H38" s="2352"/>
      <c r="I38" s="2352"/>
      <c r="J38" s="2352"/>
      <c r="K38" s="2352"/>
      <c r="L38" s="2353"/>
      <c r="M38" s="2351" t="s">
        <v>1182</v>
      </c>
      <c r="N38" s="2352"/>
      <c r="O38" s="2352"/>
      <c r="P38" s="2352"/>
      <c r="Q38" s="2352"/>
      <c r="R38" s="2353"/>
      <c r="S38" s="2351" t="s">
        <v>1181</v>
      </c>
      <c r="T38" s="2352"/>
      <c r="U38" s="2352"/>
      <c r="V38" s="2352"/>
      <c r="W38" s="2352"/>
      <c r="X38" s="2353"/>
      <c r="Y38" s="2351" t="s">
        <v>1173</v>
      </c>
      <c r="Z38" s="2352"/>
      <c r="AA38" s="2352"/>
      <c r="AB38" s="2352"/>
      <c r="AC38" s="2353"/>
    </row>
    <row r="39" spans="1:47" ht="4.5" customHeight="1" x14ac:dyDescent="0.2">
      <c r="B39" s="677"/>
      <c r="C39" s="677"/>
      <c r="D39" s="677"/>
      <c r="E39" s="677"/>
      <c r="F39" s="677"/>
      <c r="G39" s="677"/>
      <c r="H39" s="677"/>
      <c r="I39" s="677"/>
      <c r="J39" s="677"/>
      <c r="K39" s="677"/>
      <c r="L39" s="677"/>
      <c r="M39" s="677"/>
      <c r="N39" s="677"/>
      <c r="O39" s="677"/>
      <c r="P39" s="677"/>
      <c r="Q39" s="677"/>
      <c r="R39" s="677"/>
      <c r="S39" s="677"/>
      <c r="T39" s="677"/>
      <c r="U39" s="677"/>
      <c r="V39" s="677"/>
      <c r="W39" s="676"/>
      <c r="X39" s="677"/>
      <c r="Y39" s="677"/>
      <c r="Z39" s="677"/>
      <c r="AA39" s="677"/>
      <c r="AB39" s="677"/>
      <c r="AC39" s="677"/>
    </row>
    <row r="40" spans="1:47" ht="9.75" customHeight="1" x14ac:dyDescent="0.2">
      <c r="A40" s="632" t="s">
        <v>661</v>
      </c>
      <c r="B40" s="677"/>
      <c r="C40" s="679"/>
      <c r="D40" s="677"/>
      <c r="E40" s="677"/>
      <c r="F40" s="677"/>
      <c r="G40" s="677"/>
      <c r="H40" s="677"/>
      <c r="I40" s="677"/>
      <c r="J40" s="677"/>
      <c r="K40" s="677"/>
      <c r="L40" s="677"/>
      <c r="M40" s="677"/>
      <c r="N40" s="677"/>
      <c r="O40" s="677"/>
      <c r="P40" s="677"/>
      <c r="Q40" s="677"/>
      <c r="R40" s="677"/>
      <c r="S40" s="677"/>
      <c r="T40" s="677"/>
      <c r="U40" s="677"/>
      <c r="V40" s="677"/>
      <c r="W40" s="676"/>
      <c r="X40" s="677"/>
      <c r="Y40" s="677"/>
      <c r="Z40" s="677"/>
      <c r="AA40" s="677"/>
      <c r="AB40" s="677"/>
      <c r="AC40" s="677"/>
    </row>
    <row r="41" spans="1:47" s="642" customFormat="1" ht="7.5" customHeight="1" x14ac:dyDescent="0.2">
      <c r="A41" s="2362"/>
      <c r="B41" s="2363">
        <v>2</v>
      </c>
      <c r="C41" s="2364"/>
      <c r="D41" s="2364"/>
      <c r="E41" s="2364"/>
      <c r="F41" s="2365"/>
      <c r="G41" s="2366">
        <v>4</v>
      </c>
      <c r="H41" s="2364"/>
      <c r="I41" s="2364"/>
      <c r="J41" s="2364"/>
      <c r="K41" s="2364"/>
      <c r="L41" s="2365"/>
      <c r="M41" s="2366">
        <v>6</v>
      </c>
      <c r="N41" s="2364"/>
      <c r="O41" s="2364"/>
      <c r="P41" s="2364"/>
      <c r="Q41" s="2364"/>
      <c r="R41" s="2365"/>
      <c r="S41" s="2366">
        <v>8</v>
      </c>
      <c r="T41" s="2364"/>
      <c r="U41" s="2364"/>
      <c r="V41" s="2364"/>
      <c r="W41" s="2364"/>
      <c r="X41" s="2365"/>
      <c r="Y41" s="2366">
        <v>10</v>
      </c>
      <c r="Z41" s="2364"/>
      <c r="AA41" s="2364"/>
      <c r="AB41" s="2364"/>
      <c r="AC41" s="2365"/>
    </row>
    <row r="42" spans="1:47" s="642" customFormat="1" ht="7.5" customHeight="1" x14ac:dyDescent="0.2">
      <c r="A42" s="2349"/>
      <c r="B42" s="2358">
        <v>1</v>
      </c>
      <c r="C42" s="2315"/>
      <c r="D42" s="2360">
        <v>2</v>
      </c>
      <c r="E42" s="2359"/>
      <c r="F42" s="2361"/>
      <c r="G42" s="2358">
        <v>3</v>
      </c>
      <c r="H42" s="2359"/>
      <c r="I42" s="2315"/>
      <c r="J42" s="2360">
        <v>4</v>
      </c>
      <c r="K42" s="2359"/>
      <c r="L42" s="2361"/>
      <c r="M42" s="2358">
        <v>5</v>
      </c>
      <c r="N42" s="2359"/>
      <c r="O42" s="2315"/>
      <c r="P42" s="2360">
        <v>6</v>
      </c>
      <c r="Q42" s="2359"/>
      <c r="R42" s="2361"/>
      <c r="S42" s="2358">
        <v>7</v>
      </c>
      <c r="T42" s="2359"/>
      <c r="U42" s="2315"/>
      <c r="V42" s="2360">
        <v>8</v>
      </c>
      <c r="W42" s="2359"/>
      <c r="X42" s="2361"/>
      <c r="Y42" s="2358">
        <v>9</v>
      </c>
      <c r="Z42" s="2359"/>
      <c r="AA42" s="2315"/>
      <c r="AB42" s="2360">
        <v>10</v>
      </c>
      <c r="AC42" s="2361"/>
    </row>
    <row r="43" spans="1:47" ht="11.25" customHeight="1" x14ac:dyDescent="0.2">
      <c r="A43" s="636" t="s">
        <v>624</v>
      </c>
      <c r="B43" s="2340" t="s">
        <v>706</v>
      </c>
      <c r="C43" s="2341"/>
      <c r="D43" s="2341"/>
      <c r="E43" s="2341"/>
      <c r="F43" s="2342"/>
      <c r="G43" s="2343" t="s">
        <v>1097</v>
      </c>
      <c r="H43" s="2341"/>
      <c r="I43" s="2341"/>
      <c r="J43" s="2341"/>
      <c r="K43" s="2341"/>
      <c r="L43" s="2342"/>
      <c r="M43" s="2343" t="s">
        <v>1094</v>
      </c>
      <c r="N43" s="2341"/>
      <c r="O43" s="2341"/>
      <c r="P43" s="2341"/>
      <c r="Q43" s="2341"/>
      <c r="R43" s="2342"/>
      <c r="S43" s="2343" t="s">
        <v>707</v>
      </c>
      <c r="T43" s="2341"/>
      <c r="U43" s="2341"/>
      <c r="V43" s="2341"/>
      <c r="W43" s="2341"/>
      <c r="X43" s="2342"/>
      <c r="Y43" s="2343" t="s">
        <v>1098</v>
      </c>
      <c r="Z43" s="2341"/>
      <c r="AA43" s="2341"/>
      <c r="AB43" s="2341"/>
      <c r="AC43" s="2342"/>
    </row>
    <row r="44" spans="1:47" ht="11.25" customHeight="1" x14ac:dyDescent="0.2">
      <c r="A44" s="1100" t="s">
        <v>660</v>
      </c>
      <c r="B44" s="1079" t="s">
        <v>625</v>
      </c>
      <c r="C44" s="1080">
        <v>0.44</v>
      </c>
      <c r="D44" s="1081">
        <v>0.441</v>
      </c>
      <c r="E44" s="1082" t="s">
        <v>625</v>
      </c>
      <c r="F44" s="1080">
        <v>0.54300000000000004</v>
      </c>
      <c r="G44" s="1081">
        <v>0.54400000000000004</v>
      </c>
      <c r="H44" s="1082" t="s">
        <v>625</v>
      </c>
      <c r="I44" s="1080">
        <v>0.6</v>
      </c>
      <c r="J44" s="1081">
        <v>0.60099999999999998</v>
      </c>
      <c r="K44" s="1082" t="s">
        <v>625</v>
      </c>
      <c r="L44" s="1080">
        <v>0.66</v>
      </c>
      <c r="M44" s="1081">
        <v>0.66100000000000003</v>
      </c>
      <c r="N44" s="1082" t="s">
        <v>625</v>
      </c>
      <c r="O44" s="1080">
        <v>0.70599999999999996</v>
      </c>
      <c r="P44" s="1081">
        <v>0.70699999999999996</v>
      </c>
      <c r="Q44" s="1082" t="s">
        <v>625</v>
      </c>
      <c r="R44" s="1080">
        <v>0.76300000000000001</v>
      </c>
      <c r="S44" s="1081">
        <v>0.76400000000000001</v>
      </c>
      <c r="T44" s="1082" t="s">
        <v>625</v>
      </c>
      <c r="U44" s="1080">
        <v>0.81899999999999995</v>
      </c>
      <c r="V44" s="1081">
        <v>0.82</v>
      </c>
      <c r="W44" s="1083" t="s">
        <v>625</v>
      </c>
      <c r="X44" s="1080">
        <v>0.89</v>
      </c>
      <c r="Y44" s="1081">
        <v>0.89100000000000001</v>
      </c>
      <c r="Z44" s="1082" t="s">
        <v>625</v>
      </c>
      <c r="AA44" s="1080">
        <v>0.98499999999999999</v>
      </c>
      <c r="AB44" s="1081">
        <v>0.98599999999999999</v>
      </c>
      <c r="AC44" s="1084" t="s">
        <v>625</v>
      </c>
      <c r="AM44" s="645"/>
      <c r="AN44" s="645"/>
      <c r="AO44" s="645"/>
      <c r="AP44" s="645"/>
      <c r="AQ44" s="645"/>
      <c r="AR44" s="645"/>
      <c r="AS44" s="645"/>
      <c r="AT44" s="645"/>
      <c r="AU44" s="645"/>
    </row>
    <row r="45" spans="1:47" ht="11.25" customHeight="1" x14ac:dyDescent="0.2">
      <c r="A45" s="1100" t="s">
        <v>659</v>
      </c>
      <c r="B45" s="1079" t="s">
        <v>625</v>
      </c>
      <c r="C45" s="1080">
        <v>0.49299999999999999</v>
      </c>
      <c r="D45" s="1081">
        <v>0.49399999999999999</v>
      </c>
      <c r="E45" s="1082" t="s">
        <v>625</v>
      </c>
      <c r="F45" s="1080">
        <v>0.58099999999999996</v>
      </c>
      <c r="G45" s="1081">
        <v>0.58199999999999996</v>
      </c>
      <c r="H45" s="1082" t="s">
        <v>625</v>
      </c>
      <c r="I45" s="1080">
        <v>0.65</v>
      </c>
      <c r="J45" s="1081">
        <v>0.65100000000000002</v>
      </c>
      <c r="K45" s="1082" t="s">
        <v>625</v>
      </c>
      <c r="L45" s="1080">
        <v>0.69399999999999995</v>
      </c>
      <c r="M45" s="1081">
        <v>0.69499999999999995</v>
      </c>
      <c r="N45" s="1082" t="s">
        <v>625</v>
      </c>
      <c r="O45" s="1080">
        <v>0.748</v>
      </c>
      <c r="P45" s="1081">
        <v>0.749</v>
      </c>
      <c r="Q45" s="1082" t="s">
        <v>625</v>
      </c>
      <c r="R45" s="1080">
        <v>0.8</v>
      </c>
      <c r="S45" s="1081">
        <v>0.80100000000000005</v>
      </c>
      <c r="T45" s="1082" t="s">
        <v>625</v>
      </c>
      <c r="U45" s="1080">
        <v>0.85299999999999998</v>
      </c>
      <c r="V45" s="1081">
        <v>0.85399999999999998</v>
      </c>
      <c r="W45" s="1083" t="s">
        <v>625</v>
      </c>
      <c r="X45" s="1080">
        <v>0.91500000000000004</v>
      </c>
      <c r="Y45" s="1081">
        <v>0.91600000000000004</v>
      </c>
      <c r="Z45" s="1082" t="s">
        <v>625</v>
      </c>
      <c r="AA45" s="1080">
        <v>0.98699999999999999</v>
      </c>
      <c r="AB45" s="1081">
        <v>0.98799999999999999</v>
      </c>
      <c r="AC45" s="1084" t="s">
        <v>625</v>
      </c>
      <c r="AM45" s="645"/>
      <c r="AN45" s="645"/>
      <c r="AO45" s="645"/>
      <c r="AP45" s="645"/>
      <c r="AQ45" s="645"/>
      <c r="AR45" s="645"/>
      <c r="AS45" s="645"/>
      <c r="AT45" s="645"/>
      <c r="AU45" s="645"/>
    </row>
    <row r="46" spans="1:47" ht="11.25" customHeight="1" x14ac:dyDescent="0.2">
      <c r="A46" s="1062" t="s">
        <v>691</v>
      </c>
      <c r="B46" s="2351" t="s">
        <v>1093</v>
      </c>
      <c r="C46" s="2352"/>
      <c r="D46" s="2352"/>
      <c r="E46" s="2352"/>
      <c r="F46" s="2353"/>
      <c r="G46" s="2351" t="s">
        <v>1183</v>
      </c>
      <c r="H46" s="2352"/>
      <c r="I46" s="2352"/>
      <c r="J46" s="2352"/>
      <c r="K46" s="2352"/>
      <c r="L46" s="2353"/>
      <c r="M46" s="2351" t="s">
        <v>705</v>
      </c>
      <c r="N46" s="2352"/>
      <c r="O46" s="2352"/>
      <c r="P46" s="2352"/>
      <c r="Q46" s="2352"/>
      <c r="R46" s="2353"/>
      <c r="S46" s="2351" t="s">
        <v>1173</v>
      </c>
      <c r="T46" s="2352"/>
      <c r="U46" s="2352"/>
      <c r="V46" s="2352"/>
      <c r="W46" s="2352"/>
      <c r="X46" s="2353"/>
      <c r="Y46" s="2351" t="s">
        <v>704</v>
      </c>
      <c r="Z46" s="2352"/>
      <c r="AA46" s="2352"/>
      <c r="AB46" s="2352"/>
      <c r="AC46" s="2353"/>
    </row>
    <row r="47" spans="1:47" ht="5.25" customHeight="1" x14ac:dyDescent="0.2">
      <c r="B47" s="677"/>
      <c r="C47" s="677"/>
      <c r="D47" s="677"/>
      <c r="E47" s="677"/>
      <c r="F47" s="677"/>
      <c r="G47" s="677"/>
      <c r="H47" s="677"/>
      <c r="I47" s="677"/>
      <c r="J47" s="677"/>
      <c r="K47" s="677"/>
      <c r="L47" s="677"/>
      <c r="M47" s="677"/>
      <c r="N47" s="677"/>
      <c r="O47" s="677"/>
      <c r="P47" s="677"/>
      <c r="Q47" s="677"/>
      <c r="R47" s="677"/>
      <c r="S47" s="677"/>
      <c r="T47" s="677"/>
      <c r="U47" s="677"/>
      <c r="V47" s="677"/>
      <c r="W47" s="676"/>
      <c r="X47" s="677"/>
      <c r="Y47" s="677"/>
      <c r="Z47" s="677"/>
      <c r="AA47" s="677"/>
      <c r="AB47" s="677"/>
      <c r="AC47" s="677"/>
    </row>
    <row r="48" spans="1:47" x14ac:dyDescent="0.2">
      <c r="A48" s="632" t="s">
        <v>658</v>
      </c>
      <c r="B48" s="677"/>
      <c r="C48" s="679"/>
      <c r="D48" s="677"/>
      <c r="E48" s="677"/>
      <c r="F48" s="677"/>
      <c r="G48" s="677"/>
      <c r="H48" s="677"/>
      <c r="I48" s="677"/>
      <c r="J48" s="677"/>
      <c r="K48" s="677"/>
      <c r="L48" s="677"/>
      <c r="M48" s="677"/>
      <c r="N48" s="677"/>
      <c r="O48" s="677"/>
      <c r="P48" s="677"/>
      <c r="Q48" s="677"/>
      <c r="R48" s="677"/>
      <c r="S48" s="677"/>
      <c r="T48" s="677"/>
      <c r="U48" s="677"/>
      <c r="V48" s="677"/>
      <c r="W48" s="676"/>
      <c r="X48" s="677"/>
      <c r="Y48" s="677"/>
      <c r="Z48" s="677"/>
      <c r="AA48" s="677"/>
      <c r="AB48" s="677"/>
      <c r="AC48" s="677"/>
    </row>
    <row r="49" spans="1:47" s="642" customFormat="1" ht="7.5" customHeight="1" x14ac:dyDescent="0.2">
      <c r="A49" s="2362"/>
      <c r="B49" s="2363">
        <v>2</v>
      </c>
      <c r="C49" s="2364"/>
      <c r="D49" s="2364"/>
      <c r="E49" s="2364"/>
      <c r="F49" s="2365"/>
      <c r="G49" s="2366">
        <v>4</v>
      </c>
      <c r="H49" s="2364"/>
      <c r="I49" s="2364"/>
      <c r="J49" s="2364"/>
      <c r="K49" s="2364"/>
      <c r="L49" s="2365"/>
      <c r="M49" s="2366">
        <v>6</v>
      </c>
      <c r="N49" s="2364"/>
      <c r="O49" s="2364"/>
      <c r="P49" s="2364"/>
      <c r="Q49" s="2364"/>
      <c r="R49" s="2365"/>
      <c r="S49" s="2366">
        <v>8</v>
      </c>
      <c r="T49" s="2364"/>
      <c r="U49" s="2364"/>
      <c r="V49" s="2364"/>
      <c r="W49" s="2364"/>
      <c r="X49" s="2365"/>
      <c r="Y49" s="2366">
        <v>10</v>
      </c>
      <c r="Z49" s="2364"/>
      <c r="AA49" s="2364"/>
      <c r="AB49" s="2364"/>
      <c r="AC49" s="2365"/>
    </row>
    <row r="50" spans="1:47" s="642" customFormat="1" ht="7.5" customHeight="1" x14ac:dyDescent="0.2">
      <c r="A50" s="2349"/>
      <c r="B50" s="2358">
        <v>1</v>
      </c>
      <c r="C50" s="2315"/>
      <c r="D50" s="2360">
        <v>2</v>
      </c>
      <c r="E50" s="2359"/>
      <c r="F50" s="2361"/>
      <c r="G50" s="2358">
        <v>3</v>
      </c>
      <c r="H50" s="2359"/>
      <c r="I50" s="2315"/>
      <c r="J50" s="2360">
        <v>4</v>
      </c>
      <c r="K50" s="2359"/>
      <c r="L50" s="2361"/>
      <c r="M50" s="2358">
        <v>5</v>
      </c>
      <c r="N50" s="2359"/>
      <c r="O50" s="2315"/>
      <c r="P50" s="2360">
        <v>6</v>
      </c>
      <c r="Q50" s="2359"/>
      <c r="R50" s="2361"/>
      <c r="S50" s="2358">
        <v>7</v>
      </c>
      <c r="T50" s="2359"/>
      <c r="U50" s="2315"/>
      <c r="V50" s="2360">
        <v>8</v>
      </c>
      <c r="W50" s="2359"/>
      <c r="X50" s="2361"/>
      <c r="Y50" s="2358">
        <v>9</v>
      </c>
      <c r="Z50" s="2359"/>
      <c r="AA50" s="2315"/>
      <c r="AB50" s="2360">
        <v>10</v>
      </c>
      <c r="AC50" s="2361"/>
    </row>
    <row r="51" spans="1:47" ht="11.25" customHeight="1" x14ac:dyDescent="0.2">
      <c r="A51" s="636" t="s">
        <v>624</v>
      </c>
      <c r="B51" s="2340" t="s">
        <v>1096</v>
      </c>
      <c r="C51" s="2341"/>
      <c r="D51" s="2341"/>
      <c r="E51" s="2341"/>
      <c r="F51" s="2342"/>
      <c r="G51" s="2343" t="s">
        <v>685</v>
      </c>
      <c r="H51" s="2341"/>
      <c r="I51" s="2341"/>
      <c r="J51" s="2341"/>
      <c r="K51" s="2341"/>
      <c r="L51" s="2342"/>
      <c r="M51" s="2343" t="s">
        <v>634</v>
      </c>
      <c r="N51" s="2341"/>
      <c r="O51" s="2341"/>
      <c r="P51" s="2341"/>
      <c r="Q51" s="2341"/>
      <c r="R51" s="2342"/>
      <c r="S51" s="2343" t="s">
        <v>682</v>
      </c>
      <c r="T51" s="2341"/>
      <c r="U51" s="2341"/>
      <c r="V51" s="2341"/>
      <c r="W51" s="2341"/>
      <c r="X51" s="2342"/>
      <c r="Y51" s="2343" t="s">
        <v>1180</v>
      </c>
      <c r="Z51" s="2341"/>
      <c r="AA51" s="2341"/>
      <c r="AB51" s="2341"/>
      <c r="AC51" s="2342"/>
    </row>
    <row r="52" spans="1:47" ht="11.25" customHeight="1" x14ac:dyDescent="0.2">
      <c r="A52" s="1086" t="s">
        <v>657</v>
      </c>
      <c r="B52" s="1079" t="s">
        <v>625</v>
      </c>
      <c r="C52" s="1080">
        <v>6.6000000000000003E-2</v>
      </c>
      <c r="D52" s="1081">
        <v>6.5000000000000002E-2</v>
      </c>
      <c r="E52" s="1082" t="s">
        <v>625</v>
      </c>
      <c r="F52" s="1080">
        <v>5.5E-2</v>
      </c>
      <c r="G52" s="1081">
        <v>5.3999999999999999E-2</v>
      </c>
      <c r="H52" s="1082" t="s">
        <v>625</v>
      </c>
      <c r="I52" s="1080">
        <v>4.8000000000000001E-2</v>
      </c>
      <c r="J52" s="1081">
        <v>4.7E-2</v>
      </c>
      <c r="K52" s="1082" t="s">
        <v>625</v>
      </c>
      <c r="L52" s="1080">
        <v>4.2000000000000003E-2</v>
      </c>
      <c r="M52" s="1081">
        <v>4.1000000000000002E-2</v>
      </c>
      <c r="N52" s="1082" t="s">
        <v>625</v>
      </c>
      <c r="O52" s="1080">
        <v>3.6999999999999998E-2</v>
      </c>
      <c r="P52" s="1081">
        <v>3.5999999999999997E-2</v>
      </c>
      <c r="Q52" s="1082" t="s">
        <v>625</v>
      </c>
      <c r="R52" s="1080">
        <v>3.1E-2</v>
      </c>
      <c r="S52" s="1081">
        <v>0.03</v>
      </c>
      <c r="T52" s="1082" t="s">
        <v>625</v>
      </c>
      <c r="U52" s="1080">
        <v>2.5999999999999999E-2</v>
      </c>
      <c r="V52" s="1081">
        <v>2.4999999999999998E-2</v>
      </c>
      <c r="W52" s="1083" t="s">
        <v>625</v>
      </c>
      <c r="X52" s="1080">
        <v>2.1000000000000001E-2</v>
      </c>
      <c r="Y52" s="1081">
        <v>0.02</v>
      </c>
      <c r="Z52" s="1082" t="s">
        <v>625</v>
      </c>
      <c r="AA52" s="1080">
        <v>1.4999999999999999E-2</v>
      </c>
      <c r="AB52" s="1081">
        <v>1.3999999999999999E-2</v>
      </c>
      <c r="AC52" s="1084" t="s">
        <v>625</v>
      </c>
      <c r="AM52" s="645"/>
      <c r="AN52" s="645"/>
      <c r="AO52" s="645"/>
      <c r="AP52" s="645"/>
      <c r="AQ52" s="645"/>
      <c r="AR52" s="645"/>
      <c r="AS52" s="645"/>
      <c r="AT52" s="645"/>
      <c r="AU52" s="645"/>
    </row>
    <row r="53" spans="1:47" ht="11.25" customHeight="1" x14ac:dyDescent="0.2">
      <c r="A53" s="1100" t="s">
        <v>656</v>
      </c>
      <c r="B53" s="1079" t="s">
        <v>625</v>
      </c>
      <c r="C53" s="1113">
        <v>0.13300000000000001</v>
      </c>
      <c r="D53" s="1081">
        <v>0.13200000000000001</v>
      </c>
      <c r="E53" s="1114" t="s">
        <v>625</v>
      </c>
      <c r="F53" s="1113">
        <v>8.6999999999999994E-2</v>
      </c>
      <c r="G53" s="1081">
        <v>8.5999999999999993E-2</v>
      </c>
      <c r="H53" s="1114" t="s">
        <v>625</v>
      </c>
      <c r="I53" s="1115">
        <v>6.8000000000000005E-2</v>
      </c>
      <c r="J53" s="1081">
        <v>6.7000000000000004E-2</v>
      </c>
      <c r="K53" s="1083" t="s">
        <v>625</v>
      </c>
      <c r="L53" s="1113">
        <v>4.7E-2</v>
      </c>
      <c r="M53" s="1081">
        <v>4.5999999999999999E-2</v>
      </c>
      <c r="N53" s="1083" t="s">
        <v>625</v>
      </c>
      <c r="O53" s="1113">
        <v>3.3000000000000002E-2</v>
      </c>
      <c r="P53" s="1081">
        <v>3.2000000000000001E-2</v>
      </c>
      <c r="Q53" s="1083" t="s">
        <v>625</v>
      </c>
      <c r="R53" s="1113">
        <v>2.5000000000000001E-2</v>
      </c>
      <c r="S53" s="1081">
        <v>2.4E-2</v>
      </c>
      <c r="T53" s="1083" t="s">
        <v>625</v>
      </c>
      <c r="U53" s="1113">
        <v>1.7999999999999999E-2</v>
      </c>
      <c r="V53" s="1081">
        <v>1.6999999999999998E-2</v>
      </c>
      <c r="W53" s="1083" t="s">
        <v>625</v>
      </c>
      <c r="X53" s="1113">
        <v>1.0999999999999999E-2</v>
      </c>
      <c r="Y53" s="1081">
        <v>9.9999999999999985E-3</v>
      </c>
      <c r="Z53" s="1083" t="s">
        <v>625</v>
      </c>
      <c r="AA53" s="1113">
        <v>4.0000000000000001E-3</v>
      </c>
      <c r="AB53" s="1081">
        <v>3.0000000000000001E-3</v>
      </c>
      <c r="AC53" s="1084" t="s">
        <v>625</v>
      </c>
      <c r="AM53" s="645"/>
      <c r="AN53" s="645"/>
      <c r="AO53" s="645"/>
      <c r="AP53" s="645"/>
      <c r="AQ53" s="645"/>
      <c r="AR53" s="645"/>
      <c r="AS53" s="645"/>
      <c r="AT53" s="645"/>
      <c r="AU53" s="645"/>
    </row>
    <row r="54" spans="1:47" ht="11.25" customHeight="1" x14ac:dyDescent="0.2">
      <c r="A54" s="1062" t="s">
        <v>1171</v>
      </c>
      <c r="B54" s="2367" t="s">
        <v>1047</v>
      </c>
      <c r="C54" s="2368"/>
      <c r="D54" s="2368"/>
      <c r="E54" s="2368"/>
      <c r="F54" s="2369"/>
      <c r="G54" s="2367" t="s">
        <v>1048</v>
      </c>
      <c r="H54" s="2368"/>
      <c r="I54" s="2368"/>
      <c r="J54" s="2368"/>
      <c r="K54" s="2368"/>
      <c r="L54" s="2369"/>
      <c r="M54" s="2367" t="s">
        <v>1099</v>
      </c>
      <c r="N54" s="2368"/>
      <c r="O54" s="2368"/>
      <c r="P54" s="2368"/>
      <c r="Q54" s="2368"/>
      <c r="R54" s="2369"/>
      <c r="S54" s="2367" t="s">
        <v>1039</v>
      </c>
      <c r="T54" s="2368"/>
      <c r="U54" s="2368"/>
      <c r="V54" s="2368"/>
      <c r="W54" s="2368"/>
      <c r="X54" s="2369"/>
      <c r="Y54" s="2367" t="s">
        <v>1038</v>
      </c>
      <c r="Z54" s="2368"/>
      <c r="AA54" s="2368"/>
      <c r="AB54" s="2368"/>
      <c r="AC54" s="2369"/>
    </row>
    <row r="55" spans="1:47" ht="5.25" customHeight="1" x14ac:dyDescent="0.2"/>
    <row r="56" spans="1:47" x14ac:dyDescent="0.2">
      <c r="A56" s="632" t="s">
        <v>1316</v>
      </c>
      <c r="C56" s="641"/>
    </row>
    <row r="57" spans="1:47" s="642" customFormat="1" ht="7.5" customHeight="1" x14ac:dyDescent="0.2">
      <c r="A57" s="2362"/>
      <c r="B57" s="2363">
        <v>2</v>
      </c>
      <c r="C57" s="2364"/>
      <c r="D57" s="2364"/>
      <c r="E57" s="2364"/>
      <c r="F57" s="2365"/>
      <c r="G57" s="2366">
        <v>4</v>
      </c>
      <c r="H57" s="2364"/>
      <c r="I57" s="2364"/>
      <c r="J57" s="2364"/>
      <c r="K57" s="2364"/>
      <c r="L57" s="2365"/>
      <c r="M57" s="2366">
        <v>6</v>
      </c>
      <c r="N57" s="2364"/>
      <c r="O57" s="2364"/>
      <c r="P57" s="2364"/>
      <c r="Q57" s="2364"/>
      <c r="R57" s="2365"/>
      <c r="S57" s="2366">
        <v>8</v>
      </c>
      <c r="T57" s="2364"/>
      <c r="U57" s="2364"/>
      <c r="V57" s="2364"/>
      <c r="W57" s="2364"/>
      <c r="X57" s="2365"/>
      <c r="Y57" s="2366">
        <v>10</v>
      </c>
      <c r="Z57" s="2364"/>
      <c r="AA57" s="2364"/>
      <c r="AB57" s="2364"/>
      <c r="AC57" s="2365"/>
    </row>
    <row r="58" spans="1:47" s="642" customFormat="1" ht="7.5" customHeight="1" x14ac:dyDescent="0.2">
      <c r="A58" s="2349"/>
      <c r="B58" s="2358">
        <v>1</v>
      </c>
      <c r="C58" s="2315"/>
      <c r="D58" s="2360">
        <v>2</v>
      </c>
      <c r="E58" s="2359"/>
      <c r="F58" s="2361"/>
      <c r="G58" s="2358">
        <v>3</v>
      </c>
      <c r="H58" s="2359"/>
      <c r="I58" s="2315"/>
      <c r="J58" s="2360">
        <v>4</v>
      </c>
      <c r="K58" s="2359"/>
      <c r="L58" s="2361"/>
      <c r="M58" s="2358">
        <v>5</v>
      </c>
      <c r="N58" s="2359"/>
      <c r="O58" s="2315"/>
      <c r="P58" s="2360">
        <v>6</v>
      </c>
      <c r="Q58" s="2359"/>
      <c r="R58" s="2361"/>
      <c r="S58" s="2358">
        <v>7</v>
      </c>
      <c r="T58" s="2359"/>
      <c r="U58" s="2315"/>
      <c r="V58" s="2360">
        <v>8</v>
      </c>
      <c r="W58" s="2359"/>
      <c r="X58" s="2361"/>
      <c r="Y58" s="2358">
        <v>9</v>
      </c>
      <c r="Z58" s="2359"/>
      <c r="AA58" s="2315"/>
      <c r="AB58" s="2360">
        <v>10</v>
      </c>
      <c r="AC58" s="2361"/>
    </row>
    <row r="59" spans="1:47" ht="11.25" customHeight="1" x14ac:dyDescent="0.2">
      <c r="A59" s="636" t="s">
        <v>624</v>
      </c>
      <c r="B59" s="2354" t="s">
        <v>1096</v>
      </c>
      <c r="C59" s="2355"/>
      <c r="D59" s="2355"/>
      <c r="E59" s="2355"/>
      <c r="F59" s="2356"/>
      <c r="G59" s="2357" t="s">
        <v>685</v>
      </c>
      <c r="H59" s="2355"/>
      <c r="I59" s="2355"/>
      <c r="J59" s="2355"/>
      <c r="K59" s="2355"/>
      <c r="L59" s="2356"/>
      <c r="M59" s="2343" t="s">
        <v>634</v>
      </c>
      <c r="N59" s="2341"/>
      <c r="O59" s="2341"/>
      <c r="P59" s="2341"/>
      <c r="Q59" s="2341"/>
      <c r="R59" s="2342"/>
      <c r="S59" s="2357" t="s">
        <v>682</v>
      </c>
      <c r="T59" s="2355"/>
      <c r="U59" s="2355"/>
      <c r="V59" s="2355"/>
      <c r="W59" s="2355"/>
      <c r="X59" s="2356"/>
      <c r="Y59" s="2357" t="s">
        <v>1180</v>
      </c>
      <c r="Z59" s="2355"/>
      <c r="AA59" s="2355"/>
      <c r="AB59" s="2355"/>
      <c r="AC59" s="2356"/>
    </row>
    <row r="60" spans="1:47" ht="11.25" customHeight="1" x14ac:dyDescent="0.2">
      <c r="A60" s="1100" t="s">
        <v>655</v>
      </c>
      <c r="B60" s="1101" t="s">
        <v>625</v>
      </c>
      <c r="C60" s="1102">
        <v>6.5</v>
      </c>
      <c r="D60" s="1103">
        <v>6.6</v>
      </c>
      <c r="E60" s="1104" t="s">
        <v>625</v>
      </c>
      <c r="F60" s="1102">
        <v>8.1999999999999993</v>
      </c>
      <c r="G60" s="1103">
        <v>8.2999999999999989</v>
      </c>
      <c r="H60" s="1104" t="s">
        <v>625</v>
      </c>
      <c r="I60" s="1102">
        <v>10</v>
      </c>
      <c r="J60" s="1103">
        <v>10.1</v>
      </c>
      <c r="K60" s="1104" t="s">
        <v>625</v>
      </c>
      <c r="L60" s="1102">
        <v>11</v>
      </c>
      <c r="M60" s="1103">
        <v>11.1</v>
      </c>
      <c r="N60" s="1104" t="s">
        <v>625</v>
      </c>
      <c r="O60" s="1102">
        <v>12.1</v>
      </c>
      <c r="P60" s="1103">
        <v>12.2</v>
      </c>
      <c r="Q60" s="1104" t="s">
        <v>625</v>
      </c>
      <c r="R60" s="1102">
        <v>13.3</v>
      </c>
      <c r="S60" s="1103">
        <v>13.4</v>
      </c>
      <c r="T60" s="1104" t="s">
        <v>625</v>
      </c>
      <c r="U60" s="1102">
        <v>15</v>
      </c>
      <c r="V60" s="1103">
        <v>15.1</v>
      </c>
      <c r="W60" s="1105" t="s">
        <v>625</v>
      </c>
      <c r="X60" s="1102">
        <v>16.7</v>
      </c>
      <c r="Y60" s="1103">
        <v>16.8</v>
      </c>
      <c r="Z60" s="1104" t="s">
        <v>625</v>
      </c>
      <c r="AA60" s="1102">
        <v>19.100000000000001</v>
      </c>
      <c r="AB60" s="1103">
        <v>19.200000000000003</v>
      </c>
      <c r="AC60" s="1106" t="s">
        <v>625</v>
      </c>
      <c r="AM60" s="647"/>
      <c r="AN60" s="647"/>
      <c r="AO60" s="647"/>
      <c r="AP60" s="647"/>
      <c r="AQ60" s="647"/>
      <c r="AR60" s="647"/>
      <c r="AS60" s="647"/>
      <c r="AT60" s="647"/>
      <c r="AU60" s="647"/>
    </row>
    <row r="61" spans="1:47" ht="11.25" customHeight="1" x14ac:dyDescent="0.2">
      <c r="A61" s="1100" t="s">
        <v>654</v>
      </c>
      <c r="B61" s="1101" t="s">
        <v>625</v>
      </c>
      <c r="C61" s="1102">
        <v>11.5</v>
      </c>
      <c r="D61" s="1103">
        <v>11.6</v>
      </c>
      <c r="E61" s="1104" t="s">
        <v>625</v>
      </c>
      <c r="F61" s="1102">
        <v>14.4</v>
      </c>
      <c r="G61" s="1103">
        <v>14.5</v>
      </c>
      <c r="H61" s="1104" t="s">
        <v>625</v>
      </c>
      <c r="I61" s="1102">
        <v>17.100000000000001</v>
      </c>
      <c r="J61" s="1103">
        <v>17.200000000000003</v>
      </c>
      <c r="K61" s="1104" t="s">
        <v>625</v>
      </c>
      <c r="L61" s="1102">
        <v>19</v>
      </c>
      <c r="M61" s="1103">
        <v>19.100000000000001</v>
      </c>
      <c r="N61" s="1104" t="s">
        <v>625</v>
      </c>
      <c r="O61" s="1102">
        <v>21.5</v>
      </c>
      <c r="P61" s="1103">
        <v>21.6</v>
      </c>
      <c r="Q61" s="1104" t="s">
        <v>625</v>
      </c>
      <c r="R61" s="1102">
        <v>24.8</v>
      </c>
      <c r="S61" s="1103">
        <v>24.900000000000002</v>
      </c>
      <c r="T61" s="1104" t="s">
        <v>625</v>
      </c>
      <c r="U61" s="1102">
        <v>27.4</v>
      </c>
      <c r="V61" s="1103">
        <v>27.5</v>
      </c>
      <c r="W61" s="1105" t="s">
        <v>625</v>
      </c>
      <c r="X61" s="1102">
        <v>33.700000000000003</v>
      </c>
      <c r="Y61" s="1103">
        <v>33.800000000000004</v>
      </c>
      <c r="Z61" s="1104" t="s">
        <v>625</v>
      </c>
      <c r="AA61" s="1102">
        <v>42.4</v>
      </c>
      <c r="AB61" s="1103">
        <v>42.5</v>
      </c>
      <c r="AC61" s="1106" t="s">
        <v>625</v>
      </c>
      <c r="AM61" s="647"/>
      <c r="AN61" s="647"/>
      <c r="AO61" s="647"/>
      <c r="AP61" s="647"/>
      <c r="AQ61" s="647"/>
      <c r="AR61" s="647"/>
      <c r="AS61" s="647"/>
      <c r="AT61" s="647"/>
      <c r="AU61" s="647"/>
    </row>
    <row r="62" spans="1:47" ht="11.25" customHeight="1" x14ac:dyDescent="0.2">
      <c r="A62" s="1062" t="s">
        <v>691</v>
      </c>
      <c r="B62" s="2367" t="s">
        <v>1025</v>
      </c>
      <c r="C62" s="2368"/>
      <c r="D62" s="2368"/>
      <c r="E62" s="2368"/>
      <c r="F62" s="2369"/>
      <c r="G62" s="2367" t="s">
        <v>1026</v>
      </c>
      <c r="H62" s="2368"/>
      <c r="I62" s="2368"/>
      <c r="J62" s="2368"/>
      <c r="K62" s="2368"/>
      <c r="L62" s="2369"/>
      <c r="M62" s="2367" t="s">
        <v>1027</v>
      </c>
      <c r="N62" s="2368"/>
      <c r="O62" s="2368"/>
      <c r="P62" s="2368"/>
      <c r="Q62" s="2368"/>
      <c r="R62" s="2369"/>
      <c r="S62" s="2367" t="s">
        <v>1028</v>
      </c>
      <c r="T62" s="2368"/>
      <c r="U62" s="2368"/>
      <c r="V62" s="2368"/>
      <c r="W62" s="2368"/>
      <c r="X62" s="2369"/>
      <c r="Y62" s="2367" t="s">
        <v>1029</v>
      </c>
      <c r="Z62" s="2368"/>
      <c r="AA62" s="2368"/>
      <c r="AB62" s="2368"/>
      <c r="AC62" s="2369"/>
    </row>
    <row r="63" spans="1:47" ht="5.25" customHeight="1" x14ac:dyDescent="0.2"/>
    <row r="64" spans="1:47" ht="9.75" customHeight="1" x14ac:dyDescent="0.2">
      <c r="A64" s="632" t="s">
        <v>653</v>
      </c>
      <c r="C64" s="641"/>
    </row>
    <row r="65" spans="1:47" s="642" customFormat="1" ht="6.75" customHeight="1" x14ac:dyDescent="0.2">
      <c r="A65" s="2362"/>
      <c r="B65" s="2363">
        <v>2</v>
      </c>
      <c r="C65" s="2364"/>
      <c r="D65" s="2364"/>
      <c r="E65" s="2364"/>
      <c r="F65" s="2365"/>
      <c r="G65" s="2366">
        <v>4</v>
      </c>
      <c r="H65" s="2364"/>
      <c r="I65" s="2364"/>
      <c r="J65" s="2364"/>
      <c r="K65" s="2364"/>
      <c r="L65" s="2365"/>
      <c r="M65" s="2366">
        <v>6</v>
      </c>
      <c r="N65" s="2364"/>
      <c r="O65" s="2364"/>
      <c r="P65" s="2364"/>
      <c r="Q65" s="2364"/>
      <c r="R65" s="2365"/>
      <c r="S65" s="2366">
        <v>8</v>
      </c>
      <c r="T65" s="2364"/>
      <c r="U65" s="2364"/>
      <c r="V65" s="2364"/>
      <c r="W65" s="2364"/>
      <c r="X65" s="2365"/>
      <c r="Y65" s="2366">
        <v>10</v>
      </c>
      <c r="Z65" s="2364"/>
      <c r="AA65" s="2364"/>
      <c r="AB65" s="2364"/>
      <c r="AC65" s="2365"/>
    </row>
    <row r="66" spans="1:47" s="642" customFormat="1" ht="6.75" customHeight="1" x14ac:dyDescent="0.2">
      <c r="A66" s="2349"/>
      <c r="B66" s="2358">
        <v>1</v>
      </c>
      <c r="C66" s="2315"/>
      <c r="D66" s="2360">
        <v>2</v>
      </c>
      <c r="E66" s="2359"/>
      <c r="F66" s="2361"/>
      <c r="G66" s="2358">
        <v>3</v>
      </c>
      <c r="H66" s="2359"/>
      <c r="I66" s="2315"/>
      <c r="J66" s="2360">
        <v>4</v>
      </c>
      <c r="K66" s="2359"/>
      <c r="L66" s="2361"/>
      <c r="M66" s="2358">
        <v>5</v>
      </c>
      <c r="N66" s="2359"/>
      <c r="O66" s="2315"/>
      <c r="P66" s="2360">
        <v>6</v>
      </c>
      <c r="Q66" s="2359"/>
      <c r="R66" s="2361"/>
      <c r="S66" s="2358">
        <v>7</v>
      </c>
      <c r="T66" s="2359"/>
      <c r="U66" s="2315"/>
      <c r="V66" s="2360">
        <v>8</v>
      </c>
      <c r="W66" s="2359"/>
      <c r="X66" s="2361"/>
      <c r="Y66" s="2358">
        <v>9</v>
      </c>
      <c r="Z66" s="2359"/>
      <c r="AA66" s="2315"/>
      <c r="AB66" s="2360">
        <v>10</v>
      </c>
      <c r="AC66" s="2361"/>
    </row>
    <row r="67" spans="1:47" ht="11.25" customHeight="1" x14ac:dyDescent="0.2">
      <c r="A67" s="636" t="s">
        <v>624</v>
      </c>
      <c r="B67" s="2354" t="s">
        <v>1096</v>
      </c>
      <c r="C67" s="2355"/>
      <c r="D67" s="2355"/>
      <c r="E67" s="2355"/>
      <c r="F67" s="2356"/>
      <c r="G67" s="2357" t="s">
        <v>685</v>
      </c>
      <c r="H67" s="2355"/>
      <c r="I67" s="2355"/>
      <c r="J67" s="2355"/>
      <c r="K67" s="2355"/>
      <c r="L67" s="2356"/>
      <c r="M67" s="2343" t="s">
        <v>634</v>
      </c>
      <c r="N67" s="2341"/>
      <c r="O67" s="2341"/>
      <c r="P67" s="2341"/>
      <c r="Q67" s="2341"/>
      <c r="R67" s="2342"/>
      <c r="S67" s="2357" t="s">
        <v>682</v>
      </c>
      <c r="T67" s="2355"/>
      <c r="U67" s="2355"/>
      <c r="V67" s="2355"/>
      <c r="W67" s="2355"/>
      <c r="X67" s="2356"/>
      <c r="Y67" s="2357" t="s">
        <v>684</v>
      </c>
      <c r="Z67" s="2355"/>
      <c r="AA67" s="2355"/>
      <c r="AB67" s="2355"/>
      <c r="AC67" s="2356"/>
    </row>
    <row r="68" spans="1:47" ht="11.25" customHeight="1" x14ac:dyDescent="0.2">
      <c r="A68" s="1086" t="s">
        <v>626</v>
      </c>
      <c r="B68" s="1079" t="s">
        <v>625</v>
      </c>
      <c r="C68" s="1080">
        <v>0.72299999999999998</v>
      </c>
      <c r="D68" s="1081">
        <v>0.72399999999999998</v>
      </c>
      <c r="E68" s="1082" t="s">
        <v>625</v>
      </c>
      <c r="F68" s="1080">
        <v>1</v>
      </c>
      <c r="G68" s="1081">
        <v>1.0009999999999999</v>
      </c>
      <c r="H68" s="1082" t="s">
        <v>625</v>
      </c>
      <c r="I68" s="1080">
        <v>1.286</v>
      </c>
      <c r="J68" s="1081">
        <v>1.2869999999999999</v>
      </c>
      <c r="K68" s="1082" t="s">
        <v>625</v>
      </c>
      <c r="L68" s="1080">
        <v>1.5</v>
      </c>
      <c r="M68" s="1081">
        <v>1.5009999999999999</v>
      </c>
      <c r="N68" s="1082" t="s">
        <v>625</v>
      </c>
      <c r="O68" s="1080">
        <v>1.6919999999999999</v>
      </c>
      <c r="P68" s="1081">
        <v>1.6929999999999998</v>
      </c>
      <c r="Q68" s="1082" t="s">
        <v>625</v>
      </c>
      <c r="R68" s="1080">
        <v>1.95</v>
      </c>
      <c r="S68" s="1081">
        <v>1.9509999999999998</v>
      </c>
      <c r="T68" s="1082" t="s">
        <v>625</v>
      </c>
      <c r="U68" s="1080">
        <v>2.2669999999999999</v>
      </c>
      <c r="V68" s="1081">
        <v>2.2679999999999998</v>
      </c>
      <c r="W68" s="1083" t="s">
        <v>625</v>
      </c>
      <c r="X68" s="1080">
        <v>2.6480000000000001</v>
      </c>
      <c r="Y68" s="1081">
        <v>2.649</v>
      </c>
      <c r="Z68" s="1082" t="s">
        <v>625</v>
      </c>
      <c r="AA68" s="1080">
        <v>3.3</v>
      </c>
      <c r="AB68" s="1081">
        <v>3.3009999999999997</v>
      </c>
      <c r="AC68" s="1084" t="s">
        <v>625</v>
      </c>
      <c r="AM68" s="645"/>
      <c r="AN68" s="645"/>
      <c r="AO68" s="645"/>
      <c r="AP68" s="645"/>
      <c r="AQ68" s="645"/>
      <c r="AR68" s="645"/>
      <c r="AS68" s="645"/>
      <c r="AT68" s="645"/>
      <c r="AU68" s="645"/>
    </row>
    <row r="69" spans="1:47" ht="11.25" customHeight="1" x14ac:dyDescent="0.2">
      <c r="A69" s="1062" t="s">
        <v>691</v>
      </c>
      <c r="B69" s="2351" t="s">
        <v>1023</v>
      </c>
      <c r="C69" s="2352"/>
      <c r="D69" s="2352"/>
      <c r="E69" s="2352"/>
      <c r="F69" s="2353"/>
      <c r="G69" s="2351" t="s">
        <v>642</v>
      </c>
      <c r="H69" s="2352"/>
      <c r="I69" s="2352"/>
      <c r="J69" s="2352"/>
      <c r="K69" s="2352"/>
      <c r="L69" s="2353"/>
      <c r="M69" s="2351" t="s">
        <v>643</v>
      </c>
      <c r="N69" s="2352"/>
      <c r="O69" s="2352"/>
      <c r="P69" s="2352"/>
      <c r="Q69" s="2352"/>
      <c r="R69" s="2353"/>
      <c r="S69" s="2351" t="s">
        <v>1024</v>
      </c>
      <c r="T69" s="2352"/>
      <c r="U69" s="2352"/>
      <c r="V69" s="2352"/>
      <c r="W69" s="2352"/>
      <c r="X69" s="2353"/>
      <c r="Y69" s="2351" t="s">
        <v>644</v>
      </c>
      <c r="Z69" s="2352"/>
      <c r="AA69" s="2352"/>
      <c r="AB69" s="2352"/>
      <c r="AC69" s="2353"/>
    </row>
    <row r="70" spans="1:47" ht="5.25" customHeight="1" x14ac:dyDescent="0.2">
      <c r="B70" s="677"/>
      <c r="C70" s="677"/>
      <c r="D70" s="677"/>
      <c r="E70" s="677"/>
      <c r="F70" s="677"/>
      <c r="G70" s="677"/>
      <c r="H70" s="677"/>
      <c r="I70" s="677"/>
      <c r="J70" s="677"/>
      <c r="K70" s="677"/>
      <c r="L70" s="677"/>
      <c r="M70" s="677"/>
      <c r="N70" s="677"/>
      <c r="O70" s="677"/>
      <c r="P70" s="677"/>
      <c r="Q70" s="677"/>
      <c r="R70" s="677"/>
      <c r="S70" s="677"/>
      <c r="T70" s="677"/>
      <c r="U70" s="677"/>
      <c r="V70" s="677"/>
      <c r="W70" s="676"/>
      <c r="X70" s="677"/>
      <c r="Y70" s="677"/>
      <c r="Z70" s="677"/>
      <c r="AA70" s="677"/>
      <c r="AB70" s="677"/>
      <c r="AC70" s="677"/>
    </row>
    <row r="71" spans="1:47" ht="9.75" customHeight="1" x14ac:dyDescent="0.2">
      <c r="A71" s="632" t="s">
        <v>652</v>
      </c>
      <c r="B71" s="677"/>
      <c r="C71" s="679"/>
      <c r="D71" s="677"/>
      <c r="E71" s="677"/>
      <c r="F71" s="677"/>
      <c r="G71" s="677"/>
      <c r="H71" s="677"/>
      <c r="I71" s="677"/>
      <c r="J71" s="677"/>
      <c r="K71" s="677"/>
      <c r="L71" s="677"/>
      <c r="M71" s="677"/>
      <c r="N71" s="677"/>
      <c r="O71" s="677"/>
      <c r="P71" s="677"/>
      <c r="Q71" s="677"/>
      <c r="R71" s="677"/>
      <c r="S71" s="677"/>
      <c r="T71" s="677"/>
      <c r="U71" s="677"/>
      <c r="V71" s="677"/>
      <c r="W71" s="676"/>
      <c r="X71" s="677"/>
      <c r="Y71" s="677"/>
      <c r="Z71" s="677"/>
      <c r="AA71" s="677"/>
      <c r="AB71" s="677"/>
      <c r="AC71" s="677"/>
    </row>
    <row r="72" spans="1:47" s="642" customFormat="1" ht="6.75" customHeight="1" x14ac:dyDescent="0.2">
      <c r="A72" s="2362"/>
      <c r="B72" s="2363">
        <v>2</v>
      </c>
      <c r="C72" s="2364"/>
      <c r="D72" s="2364"/>
      <c r="E72" s="2364"/>
      <c r="F72" s="2365"/>
      <c r="G72" s="2366">
        <v>4</v>
      </c>
      <c r="H72" s="2364"/>
      <c r="I72" s="2364"/>
      <c r="J72" s="2364"/>
      <c r="K72" s="2364"/>
      <c r="L72" s="2365"/>
      <c r="M72" s="2366">
        <v>6</v>
      </c>
      <c r="N72" s="2364"/>
      <c r="O72" s="2364"/>
      <c r="P72" s="2364"/>
      <c r="Q72" s="2364"/>
      <c r="R72" s="2365"/>
      <c r="S72" s="2366">
        <v>8</v>
      </c>
      <c r="T72" s="2364"/>
      <c r="U72" s="2364"/>
      <c r="V72" s="2364"/>
      <c r="W72" s="2364"/>
      <c r="X72" s="2365"/>
      <c r="Y72" s="2366">
        <v>10</v>
      </c>
      <c r="Z72" s="2364"/>
      <c r="AA72" s="2364"/>
      <c r="AB72" s="2364"/>
      <c r="AC72" s="2365"/>
    </row>
    <row r="73" spans="1:47" s="642" customFormat="1" ht="6.75" customHeight="1" x14ac:dyDescent="0.2">
      <c r="A73" s="2349"/>
      <c r="B73" s="2358">
        <v>1</v>
      </c>
      <c r="C73" s="2315"/>
      <c r="D73" s="2360">
        <v>2</v>
      </c>
      <c r="E73" s="2359"/>
      <c r="F73" s="2361"/>
      <c r="G73" s="2358">
        <v>3</v>
      </c>
      <c r="H73" s="2359"/>
      <c r="I73" s="2315"/>
      <c r="J73" s="2360">
        <v>4</v>
      </c>
      <c r="K73" s="2359"/>
      <c r="L73" s="2361"/>
      <c r="M73" s="2358">
        <v>5</v>
      </c>
      <c r="N73" s="2359"/>
      <c r="O73" s="2315"/>
      <c r="P73" s="2360">
        <v>6</v>
      </c>
      <c r="Q73" s="2359"/>
      <c r="R73" s="2361"/>
      <c r="S73" s="2358">
        <v>7</v>
      </c>
      <c r="T73" s="2359"/>
      <c r="U73" s="2315"/>
      <c r="V73" s="2360">
        <v>8</v>
      </c>
      <c r="W73" s="2359"/>
      <c r="X73" s="2361"/>
      <c r="Y73" s="2358">
        <v>9</v>
      </c>
      <c r="Z73" s="2359"/>
      <c r="AA73" s="2315"/>
      <c r="AB73" s="2360">
        <v>10</v>
      </c>
      <c r="AC73" s="2361"/>
    </row>
    <row r="74" spans="1:47" ht="11.25" customHeight="1" x14ac:dyDescent="0.2">
      <c r="A74" s="636" t="s">
        <v>624</v>
      </c>
      <c r="B74" s="2340" t="s">
        <v>1178</v>
      </c>
      <c r="C74" s="2341"/>
      <c r="D74" s="2341"/>
      <c r="E74" s="2341"/>
      <c r="F74" s="2342"/>
      <c r="G74" s="2343" t="s">
        <v>685</v>
      </c>
      <c r="H74" s="2341"/>
      <c r="I74" s="2341"/>
      <c r="J74" s="2341"/>
      <c r="K74" s="2341"/>
      <c r="L74" s="2342"/>
      <c r="M74" s="2343" t="s">
        <v>634</v>
      </c>
      <c r="N74" s="2341"/>
      <c r="O74" s="2341"/>
      <c r="P74" s="2341"/>
      <c r="Q74" s="2341"/>
      <c r="R74" s="2342"/>
      <c r="S74" s="2343" t="s">
        <v>1184</v>
      </c>
      <c r="T74" s="2341"/>
      <c r="U74" s="2341"/>
      <c r="V74" s="2341"/>
      <c r="W74" s="2341"/>
      <c r="X74" s="2342"/>
      <c r="Y74" s="2343" t="s">
        <v>684</v>
      </c>
      <c r="Z74" s="2341"/>
      <c r="AA74" s="2341"/>
      <c r="AB74" s="2341"/>
      <c r="AC74" s="2342"/>
    </row>
    <row r="75" spans="1:47" ht="11.25" customHeight="1" x14ac:dyDescent="0.2">
      <c r="A75" s="1086" t="s">
        <v>626</v>
      </c>
      <c r="B75" s="1079" t="s">
        <v>625</v>
      </c>
      <c r="C75" s="1080">
        <v>0.92300000000000004</v>
      </c>
      <c r="D75" s="1081">
        <v>0.92200000000000004</v>
      </c>
      <c r="E75" s="1082" t="s">
        <v>625</v>
      </c>
      <c r="F75" s="1080">
        <v>0.8</v>
      </c>
      <c r="G75" s="1081">
        <v>0.79900000000000004</v>
      </c>
      <c r="H75" s="1082" t="s">
        <v>625</v>
      </c>
      <c r="I75" s="1080">
        <v>0.71099999999999997</v>
      </c>
      <c r="J75" s="1081">
        <v>0.71</v>
      </c>
      <c r="K75" s="1082" t="s">
        <v>625</v>
      </c>
      <c r="L75" s="1080">
        <v>0.625</v>
      </c>
      <c r="M75" s="1081">
        <v>0.624</v>
      </c>
      <c r="N75" s="1082" t="s">
        <v>625</v>
      </c>
      <c r="O75" s="1080">
        <v>0.54500000000000004</v>
      </c>
      <c r="P75" s="1081">
        <v>0.54400000000000004</v>
      </c>
      <c r="Q75" s="1082" t="s">
        <v>625</v>
      </c>
      <c r="R75" s="1080">
        <v>0.5</v>
      </c>
      <c r="S75" s="1081">
        <v>0.499</v>
      </c>
      <c r="T75" s="1082" t="s">
        <v>625</v>
      </c>
      <c r="U75" s="1080">
        <v>0.45500000000000002</v>
      </c>
      <c r="V75" s="1081">
        <v>0.45400000000000001</v>
      </c>
      <c r="W75" s="1083" t="s">
        <v>625</v>
      </c>
      <c r="X75" s="1080">
        <v>0.375</v>
      </c>
      <c r="Y75" s="1081">
        <v>0.374</v>
      </c>
      <c r="Z75" s="1082" t="s">
        <v>625</v>
      </c>
      <c r="AA75" s="1080">
        <v>0.27300000000000002</v>
      </c>
      <c r="AB75" s="1081">
        <v>0.27200000000000002</v>
      </c>
      <c r="AC75" s="1084" t="s">
        <v>625</v>
      </c>
      <c r="AM75" s="645"/>
      <c r="AN75" s="645"/>
      <c r="AO75" s="645"/>
      <c r="AP75" s="645"/>
      <c r="AQ75" s="645"/>
      <c r="AR75" s="645"/>
      <c r="AS75" s="645"/>
      <c r="AT75" s="645"/>
      <c r="AU75" s="645"/>
    </row>
    <row r="76" spans="1:47" ht="11.25" customHeight="1" x14ac:dyDescent="0.2">
      <c r="A76" s="1062" t="s">
        <v>691</v>
      </c>
      <c r="B76" s="2351" t="s">
        <v>644</v>
      </c>
      <c r="C76" s="2352"/>
      <c r="D76" s="2352"/>
      <c r="E76" s="2352"/>
      <c r="F76" s="2353"/>
      <c r="G76" s="2351" t="s">
        <v>1024</v>
      </c>
      <c r="H76" s="2352"/>
      <c r="I76" s="2352"/>
      <c r="J76" s="2352"/>
      <c r="K76" s="2352"/>
      <c r="L76" s="2353"/>
      <c r="M76" s="2351" t="s">
        <v>643</v>
      </c>
      <c r="N76" s="2352"/>
      <c r="O76" s="2352"/>
      <c r="P76" s="2352"/>
      <c r="Q76" s="2352"/>
      <c r="R76" s="2353"/>
      <c r="S76" s="2351" t="s">
        <v>642</v>
      </c>
      <c r="T76" s="2352"/>
      <c r="U76" s="2352"/>
      <c r="V76" s="2352"/>
      <c r="W76" s="2352"/>
      <c r="X76" s="2353"/>
      <c r="Y76" s="2351" t="s">
        <v>1023</v>
      </c>
      <c r="Z76" s="2352"/>
      <c r="AA76" s="2352"/>
      <c r="AB76" s="2352"/>
      <c r="AC76" s="2353"/>
    </row>
    <row r="77" spans="1:47" ht="5.25" customHeight="1" x14ac:dyDescent="0.2"/>
    <row r="78" spans="1:47" x14ac:dyDescent="0.2">
      <c r="A78" s="632" t="s">
        <v>1317</v>
      </c>
      <c r="C78" s="641"/>
    </row>
    <row r="79" spans="1:47" s="642" customFormat="1" ht="7.5" customHeight="1" x14ac:dyDescent="0.2">
      <c r="A79" s="2362"/>
      <c r="B79" s="2363">
        <v>2</v>
      </c>
      <c r="C79" s="2364"/>
      <c r="D79" s="2364"/>
      <c r="E79" s="2364"/>
      <c r="F79" s="2365"/>
      <c r="G79" s="2366">
        <v>4</v>
      </c>
      <c r="H79" s="2364"/>
      <c r="I79" s="2364"/>
      <c r="J79" s="2364"/>
      <c r="K79" s="2364"/>
      <c r="L79" s="2365"/>
      <c r="M79" s="2366">
        <v>6</v>
      </c>
      <c r="N79" s="2364"/>
      <c r="O79" s="2364"/>
      <c r="P79" s="2364"/>
      <c r="Q79" s="2364"/>
      <c r="R79" s="2365"/>
      <c r="S79" s="2366">
        <v>8</v>
      </c>
      <c r="T79" s="2364"/>
      <c r="U79" s="2364"/>
      <c r="V79" s="2364"/>
      <c r="W79" s="2364"/>
      <c r="X79" s="2365"/>
      <c r="Y79" s="2366">
        <v>10</v>
      </c>
      <c r="Z79" s="2364"/>
      <c r="AA79" s="2364"/>
      <c r="AB79" s="2364"/>
      <c r="AC79" s="2365"/>
    </row>
    <row r="80" spans="1:47" s="642" customFormat="1" ht="7.5" customHeight="1" x14ac:dyDescent="0.2">
      <c r="A80" s="2349"/>
      <c r="B80" s="2358">
        <v>1</v>
      </c>
      <c r="C80" s="2315"/>
      <c r="D80" s="2360">
        <v>2</v>
      </c>
      <c r="E80" s="2359"/>
      <c r="F80" s="2361"/>
      <c r="G80" s="2358">
        <v>3</v>
      </c>
      <c r="H80" s="2359"/>
      <c r="I80" s="2315"/>
      <c r="J80" s="2360">
        <v>4</v>
      </c>
      <c r="K80" s="2359"/>
      <c r="L80" s="2361"/>
      <c r="M80" s="2358">
        <v>5</v>
      </c>
      <c r="N80" s="2359"/>
      <c r="O80" s="2315"/>
      <c r="P80" s="2360">
        <v>6</v>
      </c>
      <c r="Q80" s="2359"/>
      <c r="R80" s="2361"/>
      <c r="S80" s="2358">
        <v>7</v>
      </c>
      <c r="T80" s="2359"/>
      <c r="U80" s="2315"/>
      <c r="V80" s="2360">
        <v>8</v>
      </c>
      <c r="W80" s="2359"/>
      <c r="X80" s="2361"/>
      <c r="Y80" s="2358">
        <v>9</v>
      </c>
      <c r="Z80" s="2359"/>
      <c r="AA80" s="2315"/>
      <c r="AB80" s="2360">
        <v>10</v>
      </c>
      <c r="AC80" s="2361"/>
    </row>
    <row r="81" spans="1:47" ht="11.25" customHeight="1" x14ac:dyDescent="0.2">
      <c r="A81" s="636" t="s">
        <v>624</v>
      </c>
      <c r="B81" s="2354" t="s">
        <v>1096</v>
      </c>
      <c r="C81" s="2355"/>
      <c r="D81" s="2355"/>
      <c r="E81" s="2355"/>
      <c r="F81" s="2356"/>
      <c r="G81" s="2357" t="s">
        <v>685</v>
      </c>
      <c r="H81" s="2355"/>
      <c r="I81" s="2355"/>
      <c r="J81" s="2355"/>
      <c r="K81" s="2355"/>
      <c r="L81" s="2356"/>
      <c r="M81" s="2343" t="s">
        <v>634</v>
      </c>
      <c r="N81" s="2341"/>
      <c r="O81" s="2341"/>
      <c r="P81" s="2341"/>
      <c r="Q81" s="2341"/>
      <c r="R81" s="2342"/>
      <c r="S81" s="2357" t="s">
        <v>682</v>
      </c>
      <c r="T81" s="2355"/>
      <c r="U81" s="2355"/>
      <c r="V81" s="2355"/>
      <c r="W81" s="2355"/>
      <c r="X81" s="2356"/>
      <c r="Y81" s="2357" t="s">
        <v>684</v>
      </c>
      <c r="Z81" s="2355"/>
      <c r="AA81" s="2355"/>
      <c r="AB81" s="2355"/>
      <c r="AC81" s="2356"/>
    </row>
    <row r="82" spans="1:47" ht="11.25" customHeight="1" x14ac:dyDescent="0.2">
      <c r="A82" s="1100" t="s">
        <v>651</v>
      </c>
      <c r="B82" s="1107" t="s">
        <v>625</v>
      </c>
      <c r="C82" s="1108">
        <v>10.7</v>
      </c>
      <c r="D82" s="1109">
        <v>10.6</v>
      </c>
      <c r="E82" s="1110" t="s">
        <v>625</v>
      </c>
      <c r="F82" s="1108">
        <v>9.5</v>
      </c>
      <c r="G82" s="1109">
        <v>9.4</v>
      </c>
      <c r="H82" s="1110" t="s">
        <v>625</v>
      </c>
      <c r="I82" s="1108">
        <v>8.9</v>
      </c>
      <c r="J82" s="1109">
        <v>8.8000000000000007</v>
      </c>
      <c r="K82" s="1110" t="s">
        <v>625</v>
      </c>
      <c r="L82" s="1108">
        <v>8.3000000000000007</v>
      </c>
      <c r="M82" s="1109">
        <v>8.2000000000000011</v>
      </c>
      <c r="N82" s="1110" t="s">
        <v>625</v>
      </c>
      <c r="O82" s="1108">
        <v>7.6</v>
      </c>
      <c r="P82" s="1109">
        <v>7.5</v>
      </c>
      <c r="Q82" s="1110" t="s">
        <v>625</v>
      </c>
      <c r="R82" s="1108">
        <v>6.9</v>
      </c>
      <c r="S82" s="1109">
        <v>6.8000000000000007</v>
      </c>
      <c r="T82" s="1110" t="s">
        <v>625</v>
      </c>
      <c r="U82" s="1108">
        <v>6.5</v>
      </c>
      <c r="V82" s="1109">
        <v>6.4</v>
      </c>
      <c r="W82" s="1111" t="s">
        <v>625</v>
      </c>
      <c r="X82" s="1108">
        <v>6.1</v>
      </c>
      <c r="Y82" s="1109">
        <v>6</v>
      </c>
      <c r="Z82" s="1110" t="s">
        <v>625</v>
      </c>
      <c r="AA82" s="1108">
        <v>5.4</v>
      </c>
      <c r="AB82" s="1109">
        <v>5.3000000000000007</v>
      </c>
      <c r="AC82" s="1112" t="s">
        <v>625</v>
      </c>
      <c r="AM82" s="648"/>
      <c r="AN82" s="648"/>
      <c r="AO82" s="648"/>
      <c r="AP82" s="648"/>
      <c r="AQ82" s="648"/>
      <c r="AR82" s="648"/>
      <c r="AS82" s="648"/>
      <c r="AT82" s="648"/>
      <c r="AU82" s="648"/>
    </row>
    <row r="83" spans="1:47" ht="11.25" customHeight="1" x14ac:dyDescent="0.2">
      <c r="A83" s="1100" t="s">
        <v>650</v>
      </c>
      <c r="B83" s="1107" t="s">
        <v>625</v>
      </c>
      <c r="C83" s="1108">
        <v>8.3000000000000007</v>
      </c>
      <c r="D83" s="1109">
        <v>8.2000000000000011</v>
      </c>
      <c r="E83" s="1110" t="s">
        <v>625</v>
      </c>
      <c r="F83" s="1108">
        <v>7.4</v>
      </c>
      <c r="G83" s="1109">
        <v>7.3000000000000007</v>
      </c>
      <c r="H83" s="1110" t="s">
        <v>625</v>
      </c>
      <c r="I83" s="1108">
        <v>6.7</v>
      </c>
      <c r="J83" s="1109">
        <v>6.6000000000000005</v>
      </c>
      <c r="K83" s="1110" t="s">
        <v>625</v>
      </c>
      <c r="L83" s="1108">
        <v>6.3</v>
      </c>
      <c r="M83" s="1109">
        <v>6.2</v>
      </c>
      <c r="N83" s="1110" t="s">
        <v>625</v>
      </c>
      <c r="O83" s="1108">
        <v>5.9</v>
      </c>
      <c r="P83" s="1109">
        <v>5.8000000000000007</v>
      </c>
      <c r="Q83" s="1110" t="s">
        <v>625</v>
      </c>
      <c r="R83" s="1108">
        <v>5.6</v>
      </c>
      <c r="S83" s="1109">
        <v>5.5</v>
      </c>
      <c r="T83" s="1110" t="s">
        <v>625</v>
      </c>
      <c r="U83" s="1108">
        <v>5.2</v>
      </c>
      <c r="V83" s="1109">
        <v>5.1000000000000005</v>
      </c>
      <c r="W83" s="1111" t="s">
        <v>625</v>
      </c>
      <c r="X83" s="1108">
        <v>4.9000000000000004</v>
      </c>
      <c r="Y83" s="1109">
        <v>4.8000000000000007</v>
      </c>
      <c r="Z83" s="1110" t="s">
        <v>625</v>
      </c>
      <c r="AA83" s="1108">
        <v>4.2</v>
      </c>
      <c r="AB83" s="1109">
        <v>4.1000000000000005</v>
      </c>
      <c r="AC83" s="1112" t="s">
        <v>625</v>
      </c>
      <c r="AM83" s="648"/>
      <c r="AN83" s="648"/>
      <c r="AO83" s="648"/>
      <c r="AP83" s="648"/>
      <c r="AQ83" s="648"/>
      <c r="AR83" s="648"/>
      <c r="AS83" s="648"/>
      <c r="AT83" s="648"/>
      <c r="AU83" s="648"/>
    </row>
    <row r="84" spans="1:47" ht="11.25" customHeight="1" x14ac:dyDescent="0.2">
      <c r="A84" s="1062" t="s">
        <v>691</v>
      </c>
      <c r="B84" s="2367" t="s">
        <v>1043</v>
      </c>
      <c r="C84" s="2368"/>
      <c r="D84" s="2368"/>
      <c r="E84" s="2368"/>
      <c r="F84" s="2369"/>
      <c r="G84" s="2367" t="s">
        <v>1044</v>
      </c>
      <c r="H84" s="2368"/>
      <c r="I84" s="2368"/>
      <c r="J84" s="2368"/>
      <c r="K84" s="2368"/>
      <c r="L84" s="2369"/>
      <c r="M84" s="2367" t="s">
        <v>1100</v>
      </c>
      <c r="N84" s="2368"/>
      <c r="O84" s="2368"/>
      <c r="P84" s="2368"/>
      <c r="Q84" s="2368"/>
      <c r="R84" s="2369"/>
      <c r="S84" s="2367" t="s">
        <v>1045</v>
      </c>
      <c r="T84" s="2368"/>
      <c r="U84" s="2368"/>
      <c r="V84" s="2368"/>
      <c r="W84" s="2368"/>
      <c r="X84" s="2369"/>
      <c r="Y84" s="2367" t="s">
        <v>1046</v>
      </c>
      <c r="Z84" s="2368"/>
      <c r="AA84" s="2368"/>
      <c r="AB84" s="2368"/>
      <c r="AC84" s="2369"/>
    </row>
    <row r="85" spans="1:47" ht="5.25" customHeight="1" x14ac:dyDescent="0.2">
      <c r="B85" s="649"/>
      <c r="C85" s="640"/>
      <c r="D85" s="641"/>
    </row>
    <row r="86" spans="1:47" x14ac:dyDescent="0.2">
      <c r="A86" s="632" t="s">
        <v>1318</v>
      </c>
      <c r="C86" s="641"/>
    </row>
    <row r="87" spans="1:47" s="642" customFormat="1" ht="7.5" customHeight="1" x14ac:dyDescent="0.2">
      <c r="A87" s="2362"/>
      <c r="B87" s="2363">
        <v>2</v>
      </c>
      <c r="C87" s="2364"/>
      <c r="D87" s="2364"/>
      <c r="E87" s="2364"/>
      <c r="F87" s="2365"/>
      <c r="G87" s="2366">
        <v>4</v>
      </c>
      <c r="H87" s="2364"/>
      <c r="I87" s="2364"/>
      <c r="J87" s="2364"/>
      <c r="K87" s="2364"/>
      <c r="L87" s="2365"/>
      <c r="M87" s="2366">
        <v>6</v>
      </c>
      <c r="N87" s="2364"/>
      <c r="O87" s="2364"/>
      <c r="P87" s="2364"/>
      <c r="Q87" s="2364"/>
      <c r="R87" s="2365"/>
      <c r="S87" s="2366">
        <v>8</v>
      </c>
      <c r="T87" s="2364"/>
      <c r="U87" s="2364"/>
      <c r="V87" s="2364"/>
      <c r="W87" s="2364"/>
      <c r="X87" s="2365"/>
      <c r="Y87" s="2366">
        <v>10</v>
      </c>
      <c r="Z87" s="2364"/>
      <c r="AA87" s="2364"/>
      <c r="AB87" s="2364"/>
      <c r="AC87" s="2365"/>
    </row>
    <row r="88" spans="1:47" s="642" customFormat="1" ht="7.5" customHeight="1" x14ac:dyDescent="0.2">
      <c r="A88" s="2349"/>
      <c r="B88" s="2358">
        <v>1</v>
      </c>
      <c r="C88" s="2315"/>
      <c r="D88" s="2360">
        <v>2</v>
      </c>
      <c r="E88" s="2359"/>
      <c r="F88" s="2361"/>
      <c r="G88" s="2358">
        <v>3</v>
      </c>
      <c r="H88" s="2359"/>
      <c r="I88" s="2315"/>
      <c r="J88" s="2360">
        <v>4</v>
      </c>
      <c r="K88" s="2359"/>
      <c r="L88" s="2361"/>
      <c r="M88" s="2358">
        <v>5</v>
      </c>
      <c r="N88" s="2359"/>
      <c r="O88" s="2315"/>
      <c r="P88" s="2360">
        <v>6</v>
      </c>
      <c r="Q88" s="2359"/>
      <c r="R88" s="2361"/>
      <c r="S88" s="2358">
        <v>7</v>
      </c>
      <c r="T88" s="2359"/>
      <c r="U88" s="2315"/>
      <c r="V88" s="2360">
        <v>8</v>
      </c>
      <c r="W88" s="2359"/>
      <c r="X88" s="2361"/>
      <c r="Y88" s="2358">
        <v>9</v>
      </c>
      <c r="Z88" s="2359"/>
      <c r="AA88" s="2315"/>
      <c r="AB88" s="2360">
        <v>10</v>
      </c>
      <c r="AC88" s="2361"/>
    </row>
    <row r="89" spans="1:47" ht="11.25" customHeight="1" x14ac:dyDescent="0.2">
      <c r="A89" s="636" t="s">
        <v>624</v>
      </c>
      <c r="B89" s="2354" t="s">
        <v>1096</v>
      </c>
      <c r="C89" s="2355"/>
      <c r="D89" s="2355"/>
      <c r="E89" s="2355"/>
      <c r="F89" s="2356"/>
      <c r="G89" s="2357" t="s">
        <v>685</v>
      </c>
      <c r="H89" s="2355"/>
      <c r="I89" s="2355"/>
      <c r="J89" s="2355"/>
      <c r="K89" s="2355"/>
      <c r="L89" s="2356"/>
      <c r="M89" s="2343" t="s">
        <v>634</v>
      </c>
      <c r="N89" s="2341"/>
      <c r="O89" s="2341"/>
      <c r="P89" s="2341"/>
      <c r="Q89" s="2341"/>
      <c r="R89" s="2342"/>
      <c r="S89" s="2357" t="s">
        <v>682</v>
      </c>
      <c r="T89" s="2355"/>
      <c r="U89" s="2355"/>
      <c r="V89" s="2355"/>
      <c r="W89" s="2355"/>
      <c r="X89" s="2356"/>
      <c r="Y89" s="2357" t="s">
        <v>1180</v>
      </c>
      <c r="Z89" s="2355"/>
      <c r="AA89" s="2355"/>
      <c r="AB89" s="2355"/>
      <c r="AC89" s="2356"/>
    </row>
    <row r="90" spans="1:47" ht="11.25" customHeight="1" x14ac:dyDescent="0.2">
      <c r="A90" s="1100" t="s">
        <v>649</v>
      </c>
      <c r="B90" s="1116" t="s">
        <v>625</v>
      </c>
      <c r="C90" s="1117">
        <v>665</v>
      </c>
      <c r="D90" s="1118">
        <v>664</v>
      </c>
      <c r="E90" s="1119" t="s">
        <v>625</v>
      </c>
      <c r="F90" s="1117">
        <v>531</v>
      </c>
      <c r="G90" s="1118">
        <v>530</v>
      </c>
      <c r="H90" s="1119" t="s">
        <v>625</v>
      </c>
      <c r="I90" s="1117">
        <v>489</v>
      </c>
      <c r="J90" s="1118">
        <v>488</v>
      </c>
      <c r="K90" s="1120" t="s">
        <v>625</v>
      </c>
      <c r="L90" s="1117">
        <v>427</v>
      </c>
      <c r="M90" s="1118">
        <v>426</v>
      </c>
      <c r="N90" s="1120" t="s">
        <v>625</v>
      </c>
      <c r="O90" s="1117">
        <v>397</v>
      </c>
      <c r="P90" s="1118">
        <v>396</v>
      </c>
      <c r="Q90" s="1120" t="s">
        <v>625</v>
      </c>
      <c r="R90" s="1117">
        <v>369</v>
      </c>
      <c r="S90" s="1118">
        <v>368</v>
      </c>
      <c r="T90" s="1120" t="s">
        <v>625</v>
      </c>
      <c r="U90" s="1117">
        <v>343</v>
      </c>
      <c r="V90" s="1118">
        <v>342</v>
      </c>
      <c r="W90" s="1120" t="s">
        <v>625</v>
      </c>
      <c r="X90" s="1117">
        <v>312</v>
      </c>
      <c r="Y90" s="1118">
        <v>311</v>
      </c>
      <c r="Z90" s="1120" t="s">
        <v>625</v>
      </c>
      <c r="AA90" s="1117">
        <v>283</v>
      </c>
      <c r="AB90" s="1118">
        <v>282</v>
      </c>
      <c r="AC90" s="1121" t="s">
        <v>625</v>
      </c>
      <c r="AM90" s="650"/>
      <c r="AN90" s="650"/>
      <c r="AO90" s="650"/>
      <c r="AP90" s="650"/>
      <c r="AQ90" s="650"/>
      <c r="AR90" s="650"/>
      <c r="AS90" s="650"/>
      <c r="AT90" s="650"/>
      <c r="AU90" s="650"/>
    </row>
    <row r="91" spans="1:47" ht="11.25" customHeight="1" x14ac:dyDescent="0.2">
      <c r="A91" s="1100" t="s">
        <v>648</v>
      </c>
      <c r="B91" s="1116" t="s">
        <v>625</v>
      </c>
      <c r="C91" s="1117">
        <v>291</v>
      </c>
      <c r="D91" s="1118">
        <v>290</v>
      </c>
      <c r="E91" s="1119" t="s">
        <v>625</v>
      </c>
      <c r="F91" s="1117">
        <v>220</v>
      </c>
      <c r="G91" s="1118">
        <v>219</v>
      </c>
      <c r="H91" s="1119" t="s">
        <v>625</v>
      </c>
      <c r="I91" s="1117">
        <v>170</v>
      </c>
      <c r="J91" s="1118">
        <v>169</v>
      </c>
      <c r="K91" s="1120" t="s">
        <v>625</v>
      </c>
      <c r="L91" s="1117">
        <v>149</v>
      </c>
      <c r="M91" s="1118">
        <v>148</v>
      </c>
      <c r="N91" s="1120" t="s">
        <v>625</v>
      </c>
      <c r="O91" s="1117">
        <v>132</v>
      </c>
      <c r="P91" s="1118">
        <v>131</v>
      </c>
      <c r="Q91" s="1120" t="s">
        <v>625</v>
      </c>
      <c r="R91" s="1117">
        <v>115</v>
      </c>
      <c r="S91" s="1118">
        <v>114</v>
      </c>
      <c r="T91" s="1120" t="s">
        <v>625</v>
      </c>
      <c r="U91" s="1117">
        <v>97</v>
      </c>
      <c r="V91" s="1118">
        <v>96</v>
      </c>
      <c r="W91" s="1120" t="s">
        <v>625</v>
      </c>
      <c r="X91" s="1117">
        <v>81</v>
      </c>
      <c r="Y91" s="1118">
        <v>80</v>
      </c>
      <c r="Z91" s="1120" t="s">
        <v>625</v>
      </c>
      <c r="AA91" s="1117">
        <v>62</v>
      </c>
      <c r="AB91" s="1118">
        <v>61</v>
      </c>
      <c r="AC91" s="1121" t="s">
        <v>625</v>
      </c>
      <c r="AM91" s="650"/>
      <c r="AN91" s="650"/>
      <c r="AO91" s="650"/>
      <c r="AP91" s="650"/>
      <c r="AQ91" s="650"/>
      <c r="AR91" s="650"/>
      <c r="AS91" s="650"/>
      <c r="AT91" s="650"/>
      <c r="AU91" s="650"/>
    </row>
    <row r="92" spans="1:47" ht="11.25" customHeight="1" x14ac:dyDescent="0.2">
      <c r="A92" s="1062" t="s">
        <v>1171</v>
      </c>
      <c r="B92" s="2347" t="s">
        <v>1029</v>
      </c>
      <c r="C92" s="2347"/>
      <c r="D92" s="2347"/>
      <c r="E92" s="2347"/>
      <c r="F92" s="2347"/>
      <c r="G92" s="2347" t="s">
        <v>1028</v>
      </c>
      <c r="H92" s="2347"/>
      <c r="I92" s="2347"/>
      <c r="J92" s="2347"/>
      <c r="K92" s="2347"/>
      <c r="L92" s="2347"/>
      <c r="M92" s="2347" t="s">
        <v>1027</v>
      </c>
      <c r="N92" s="2347"/>
      <c r="O92" s="2347"/>
      <c r="P92" s="2347"/>
      <c r="Q92" s="2347"/>
      <c r="R92" s="2347"/>
      <c r="S92" s="2347" t="s">
        <v>1026</v>
      </c>
      <c r="T92" s="2347"/>
      <c r="U92" s="2347"/>
      <c r="V92" s="2347"/>
      <c r="W92" s="2347"/>
      <c r="X92" s="2347"/>
      <c r="Y92" s="2347" t="s">
        <v>1025</v>
      </c>
      <c r="Z92" s="2347"/>
      <c r="AA92" s="2347"/>
      <c r="AB92" s="2347"/>
      <c r="AC92" s="2347"/>
    </row>
    <row r="93" spans="1:47" ht="5.25" customHeight="1" x14ac:dyDescent="0.2">
      <c r="B93" s="649"/>
      <c r="C93" s="640"/>
      <c r="D93" s="641"/>
    </row>
    <row r="94" spans="1:47" x14ac:dyDescent="0.2">
      <c r="B94" s="638"/>
      <c r="C94" s="640"/>
    </row>
    <row r="95" spans="1:47" x14ac:dyDescent="0.2">
      <c r="B95" s="638"/>
      <c r="C95" s="640"/>
    </row>
    <row r="96" spans="1:47" x14ac:dyDescent="0.2">
      <c r="B96" s="638"/>
      <c r="C96" s="640"/>
    </row>
    <row r="97" spans="2:3" x14ac:dyDescent="0.2">
      <c r="B97" s="638"/>
      <c r="C97" s="640"/>
    </row>
    <row r="98" spans="2:3" x14ac:dyDescent="0.2">
      <c r="B98" s="638"/>
      <c r="C98" s="640"/>
    </row>
    <row r="99" spans="2:3" x14ac:dyDescent="0.2">
      <c r="B99" s="638"/>
      <c r="C99" s="640"/>
    </row>
    <row r="100" spans="2:3" x14ac:dyDescent="0.2">
      <c r="B100" s="638"/>
      <c r="C100" s="640"/>
    </row>
    <row r="101" spans="2:3" ht="27" customHeight="1" x14ac:dyDescent="0.2">
      <c r="B101" s="638"/>
      <c r="C101" s="640"/>
    </row>
    <row r="102" spans="2:3" ht="27" customHeight="1" x14ac:dyDescent="0.2">
      <c r="B102" s="638"/>
      <c r="C102" s="640"/>
    </row>
    <row r="103" spans="2:3" ht="27" customHeight="1" x14ac:dyDescent="0.2">
      <c r="B103" s="638"/>
      <c r="C103" s="640"/>
    </row>
    <row r="104" spans="2:3" ht="27" customHeight="1" x14ac:dyDescent="0.2">
      <c r="B104" s="638"/>
      <c r="C104" s="640"/>
    </row>
  </sheetData>
  <mergeCells count="314">
    <mergeCell ref="Z1:AC1"/>
    <mergeCell ref="Z2:AC3"/>
    <mergeCell ref="M6:O6"/>
    <mergeCell ref="P6:R6"/>
    <mergeCell ref="S6:U6"/>
    <mergeCell ref="V6:X6"/>
    <mergeCell ref="Y6:AA6"/>
    <mergeCell ref="AB6:AC6"/>
    <mergeCell ref="A5:A6"/>
    <mergeCell ref="B5:F5"/>
    <mergeCell ref="G5:L5"/>
    <mergeCell ref="M5:R5"/>
    <mergeCell ref="S5:X5"/>
    <mergeCell ref="Y5:AC5"/>
    <mergeCell ref="B6:C6"/>
    <mergeCell ref="D6:F6"/>
    <mergeCell ref="G6:I6"/>
    <mergeCell ref="J6:L6"/>
    <mergeCell ref="B7:F7"/>
    <mergeCell ref="G7:L7"/>
    <mergeCell ref="M7:R7"/>
    <mergeCell ref="S7:X7"/>
    <mergeCell ref="Y7:AC7"/>
    <mergeCell ref="B9:F9"/>
    <mergeCell ref="G9:L9"/>
    <mergeCell ref="M9:R9"/>
    <mergeCell ref="S9:X9"/>
    <mergeCell ref="Y9:AC9"/>
    <mergeCell ref="M13:O13"/>
    <mergeCell ref="P13:R13"/>
    <mergeCell ref="S13:U13"/>
    <mergeCell ref="V13:X13"/>
    <mergeCell ref="Y13:AA13"/>
    <mergeCell ref="AB13:AC13"/>
    <mergeCell ref="A12:A13"/>
    <mergeCell ref="B12:F12"/>
    <mergeCell ref="G12:L12"/>
    <mergeCell ref="M12:R12"/>
    <mergeCell ref="S12:X12"/>
    <mergeCell ref="Y12:AC12"/>
    <mergeCell ref="B13:C13"/>
    <mergeCell ref="D13:F13"/>
    <mergeCell ref="G13:I13"/>
    <mergeCell ref="J13:L13"/>
    <mergeCell ref="B14:F14"/>
    <mergeCell ref="G14:L14"/>
    <mergeCell ref="M14:R14"/>
    <mergeCell ref="S14:X14"/>
    <mergeCell ref="Y14:AC14"/>
    <mergeCell ref="B16:F16"/>
    <mergeCell ref="G16:L16"/>
    <mergeCell ref="M16:R16"/>
    <mergeCell ref="S16:X16"/>
    <mergeCell ref="Y16:AC16"/>
    <mergeCell ref="M20:O20"/>
    <mergeCell ref="P20:R20"/>
    <mergeCell ref="S20:U20"/>
    <mergeCell ref="V20:X20"/>
    <mergeCell ref="Y20:AA20"/>
    <mergeCell ref="AB20:AC20"/>
    <mergeCell ref="A19:A20"/>
    <mergeCell ref="B19:F19"/>
    <mergeCell ref="G19:L19"/>
    <mergeCell ref="M19:R19"/>
    <mergeCell ref="S19:X19"/>
    <mergeCell ref="Y19:AC19"/>
    <mergeCell ref="B20:C20"/>
    <mergeCell ref="D20:F20"/>
    <mergeCell ref="G20:I20"/>
    <mergeCell ref="J20:L20"/>
    <mergeCell ref="B21:F21"/>
    <mergeCell ref="G21:L21"/>
    <mergeCell ref="M21:R21"/>
    <mergeCell ref="S21:X21"/>
    <mergeCell ref="Y21:AC21"/>
    <mergeCell ref="B23:F23"/>
    <mergeCell ref="G23:L23"/>
    <mergeCell ref="M23:R23"/>
    <mergeCell ref="S23:X23"/>
    <mergeCell ref="Y23:AC23"/>
    <mergeCell ref="M27:O27"/>
    <mergeCell ref="P27:R27"/>
    <mergeCell ref="S27:U27"/>
    <mergeCell ref="V27:X27"/>
    <mergeCell ref="Y27:AA27"/>
    <mergeCell ref="AB27:AC27"/>
    <mergeCell ref="A26:A27"/>
    <mergeCell ref="B26:F26"/>
    <mergeCell ref="G26:L26"/>
    <mergeCell ref="M26:R26"/>
    <mergeCell ref="S26:X26"/>
    <mergeCell ref="Y26:AC26"/>
    <mergeCell ref="B27:C27"/>
    <mergeCell ref="D27:F27"/>
    <mergeCell ref="G27:I27"/>
    <mergeCell ref="J27:L27"/>
    <mergeCell ref="B28:F28"/>
    <mergeCell ref="G28:L28"/>
    <mergeCell ref="M28:R28"/>
    <mergeCell ref="S28:X28"/>
    <mergeCell ref="Y28:AC28"/>
    <mergeCell ref="B30:F30"/>
    <mergeCell ref="G30:L30"/>
    <mergeCell ref="M30:R30"/>
    <mergeCell ref="S30:X30"/>
    <mergeCell ref="Y30:AC30"/>
    <mergeCell ref="M34:O34"/>
    <mergeCell ref="P34:R34"/>
    <mergeCell ref="S34:U34"/>
    <mergeCell ref="V34:X34"/>
    <mergeCell ref="Y34:AA34"/>
    <mergeCell ref="AB34:AC34"/>
    <mergeCell ref="A33:A34"/>
    <mergeCell ref="B33:F33"/>
    <mergeCell ref="G33:L33"/>
    <mergeCell ref="M33:R33"/>
    <mergeCell ref="S33:X33"/>
    <mergeCell ref="Y33:AC33"/>
    <mergeCell ref="B34:C34"/>
    <mergeCell ref="D34:F34"/>
    <mergeCell ref="G34:I34"/>
    <mergeCell ref="J34:L34"/>
    <mergeCell ref="B35:F35"/>
    <mergeCell ref="G35:L35"/>
    <mergeCell ref="M35:R35"/>
    <mergeCell ref="S35:X35"/>
    <mergeCell ref="Y35:AC35"/>
    <mergeCell ref="B38:F38"/>
    <mergeCell ref="G38:L38"/>
    <mergeCell ref="M38:R38"/>
    <mergeCell ref="S38:X38"/>
    <mergeCell ref="Y38:AC38"/>
    <mergeCell ref="M42:O42"/>
    <mergeCell ref="P42:R42"/>
    <mergeCell ref="S42:U42"/>
    <mergeCell ref="V42:X42"/>
    <mergeCell ref="Y42:AA42"/>
    <mergeCell ref="AB42:AC42"/>
    <mergeCell ref="A41:A42"/>
    <mergeCell ref="B41:F41"/>
    <mergeCell ref="G41:L41"/>
    <mergeCell ref="M41:R41"/>
    <mergeCell ref="S41:X41"/>
    <mergeCell ref="Y41:AC41"/>
    <mergeCell ref="B42:C42"/>
    <mergeCell ref="D42:F42"/>
    <mergeCell ref="G42:I42"/>
    <mergeCell ref="J42:L42"/>
    <mergeCell ref="B43:F43"/>
    <mergeCell ref="G43:L43"/>
    <mergeCell ref="M43:R43"/>
    <mergeCell ref="S43:X43"/>
    <mergeCell ref="Y43:AC43"/>
    <mergeCell ref="B46:F46"/>
    <mergeCell ref="G46:L46"/>
    <mergeCell ref="M46:R46"/>
    <mergeCell ref="S46:X46"/>
    <mergeCell ref="Y46:AC46"/>
    <mergeCell ref="M50:O50"/>
    <mergeCell ref="P50:R50"/>
    <mergeCell ref="S50:U50"/>
    <mergeCell ref="V50:X50"/>
    <mergeCell ref="Y50:AA50"/>
    <mergeCell ref="AB50:AC50"/>
    <mergeCell ref="A49:A50"/>
    <mergeCell ref="B49:F49"/>
    <mergeCell ref="G49:L49"/>
    <mergeCell ref="M49:R49"/>
    <mergeCell ref="S49:X49"/>
    <mergeCell ref="Y49:AC49"/>
    <mergeCell ref="B50:C50"/>
    <mergeCell ref="D50:F50"/>
    <mergeCell ref="G50:I50"/>
    <mergeCell ref="J50:L50"/>
    <mergeCell ref="B51:F51"/>
    <mergeCell ref="G51:L51"/>
    <mergeCell ref="M51:R51"/>
    <mergeCell ref="S51:X51"/>
    <mergeCell ref="Y51:AC51"/>
    <mergeCell ref="B54:F54"/>
    <mergeCell ref="G54:L54"/>
    <mergeCell ref="M54:R54"/>
    <mergeCell ref="S54:X54"/>
    <mergeCell ref="Y54:AC54"/>
    <mergeCell ref="M58:O58"/>
    <mergeCell ref="P58:R58"/>
    <mergeCell ref="S58:U58"/>
    <mergeCell ref="V58:X58"/>
    <mergeCell ref="Y58:AA58"/>
    <mergeCell ref="AB58:AC58"/>
    <mergeCell ref="A57:A58"/>
    <mergeCell ref="B57:F57"/>
    <mergeCell ref="G57:L57"/>
    <mergeCell ref="M57:R57"/>
    <mergeCell ref="S57:X57"/>
    <mergeCell ref="Y57:AC57"/>
    <mergeCell ref="B58:C58"/>
    <mergeCell ref="D58:F58"/>
    <mergeCell ref="G58:I58"/>
    <mergeCell ref="J58:L58"/>
    <mergeCell ref="B59:F59"/>
    <mergeCell ref="G59:L59"/>
    <mergeCell ref="M59:R59"/>
    <mergeCell ref="S59:X59"/>
    <mergeCell ref="Y59:AC59"/>
    <mergeCell ref="B62:F62"/>
    <mergeCell ref="G62:L62"/>
    <mergeCell ref="M62:R62"/>
    <mergeCell ref="S62:X62"/>
    <mergeCell ref="Y62:AC62"/>
    <mergeCell ref="M66:O66"/>
    <mergeCell ref="P66:R66"/>
    <mergeCell ref="S66:U66"/>
    <mergeCell ref="V66:X66"/>
    <mergeCell ref="Y66:AA66"/>
    <mergeCell ref="AB66:AC66"/>
    <mergeCell ref="A65:A66"/>
    <mergeCell ref="B65:F65"/>
    <mergeCell ref="G65:L65"/>
    <mergeCell ref="M65:R65"/>
    <mergeCell ref="S65:X65"/>
    <mergeCell ref="Y65:AC65"/>
    <mergeCell ref="B66:C66"/>
    <mergeCell ref="D66:F66"/>
    <mergeCell ref="G66:I66"/>
    <mergeCell ref="J66:L66"/>
    <mergeCell ref="B67:F67"/>
    <mergeCell ref="G67:L67"/>
    <mergeCell ref="M67:R67"/>
    <mergeCell ref="S67:X67"/>
    <mergeCell ref="Y67:AC67"/>
    <mergeCell ref="B69:F69"/>
    <mergeCell ref="G69:L69"/>
    <mergeCell ref="M69:R69"/>
    <mergeCell ref="S69:X69"/>
    <mergeCell ref="Y69:AC69"/>
    <mergeCell ref="M73:O73"/>
    <mergeCell ref="P73:R73"/>
    <mergeCell ref="S73:U73"/>
    <mergeCell ref="V73:X73"/>
    <mergeCell ref="Y73:AA73"/>
    <mergeCell ref="AB73:AC73"/>
    <mergeCell ref="A72:A73"/>
    <mergeCell ref="B72:F72"/>
    <mergeCell ref="G72:L72"/>
    <mergeCell ref="M72:R72"/>
    <mergeCell ref="S72:X72"/>
    <mergeCell ref="Y72:AC72"/>
    <mergeCell ref="B73:C73"/>
    <mergeCell ref="D73:F73"/>
    <mergeCell ref="G73:I73"/>
    <mergeCell ref="J73:L73"/>
    <mergeCell ref="B74:F74"/>
    <mergeCell ref="G74:L74"/>
    <mergeCell ref="M74:R74"/>
    <mergeCell ref="S74:X74"/>
    <mergeCell ref="Y74:AC74"/>
    <mergeCell ref="B76:F76"/>
    <mergeCell ref="G76:L76"/>
    <mergeCell ref="M76:R76"/>
    <mergeCell ref="S76:X76"/>
    <mergeCell ref="Y76:AC76"/>
    <mergeCell ref="M80:O80"/>
    <mergeCell ref="P80:R80"/>
    <mergeCell ref="S80:U80"/>
    <mergeCell ref="V80:X80"/>
    <mergeCell ref="Y80:AA80"/>
    <mergeCell ref="AB80:AC80"/>
    <mergeCell ref="A79:A80"/>
    <mergeCell ref="B79:F79"/>
    <mergeCell ref="G79:L79"/>
    <mergeCell ref="M79:R79"/>
    <mergeCell ref="S79:X79"/>
    <mergeCell ref="Y79:AC79"/>
    <mergeCell ref="B80:C80"/>
    <mergeCell ref="D80:F80"/>
    <mergeCell ref="G80:I80"/>
    <mergeCell ref="J80:L80"/>
    <mergeCell ref="B81:F81"/>
    <mergeCell ref="G81:L81"/>
    <mergeCell ref="M81:R81"/>
    <mergeCell ref="S81:X81"/>
    <mergeCell ref="Y81:AC81"/>
    <mergeCell ref="B84:F84"/>
    <mergeCell ref="G84:L84"/>
    <mergeCell ref="M84:R84"/>
    <mergeCell ref="S84:X84"/>
    <mergeCell ref="Y84:AC84"/>
    <mergeCell ref="M88:O88"/>
    <mergeCell ref="P88:R88"/>
    <mergeCell ref="S88:U88"/>
    <mergeCell ref="V88:X88"/>
    <mergeCell ref="Y88:AA88"/>
    <mergeCell ref="AB88:AC88"/>
    <mergeCell ref="A87:A88"/>
    <mergeCell ref="B87:F87"/>
    <mergeCell ref="G87:L87"/>
    <mergeCell ref="M87:R87"/>
    <mergeCell ref="S87:X87"/>
    <mergeCell ref="Y87:AC87"/>
    <mergeCell ref="B88:C88"/>
    <mergeCell ref="D88:F88"/>
    <mergeCell ref="G88:I88"/>
    <mergeCell ref="J88:L88"/>
    <mergeCell ref="B89:F89"/>
    <mergeCell ref="G89:L89"/>
    <mergeCell ref="M89:R89"/>
    <mergeCell ref="S89:X89"/>
    <mergeCell ref="Y89:AC89"/>
    <mergeCell ref="B92:F92"/>
    <mergeCell ref="G92:L92"/>
    <mergeCell ref="M92:R92"/>
    <mergeCell ref="S92:X92"/>
    <mergeCell ref="Y92:AC92"/>
  </mergeCells>
  <phoneticPr fontId="1"/>
  <printOptions horizontalCentered="1" verticalCentered="1"/>
  <pageMargins left="0.39370078740157483" right="0.39370078740157483" top="0.39370078740157483" bottom="0.39370078740157483" header="0" footer="0.19685039370078741"/>
  <pageSetup paperSize="9" scale="70" orientation="landscape" r:id="rId1"/>
  <headerFooter scaleWithDoc="0">
    <oddFooter>&amp;P / &amp;N ページ</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D52"/>
  <sheetViews>
    <sheetView showGridLines="0" zoomScaleNormal="100" zoomScaleSheetLayoutView="85" workbookViewId="0">
      <selection activeCell="W1" sqref="W1"/>
    </sheetView>
  </sheetViews>
  <sheetFormatPr defaultColWidth="9" defaultRowHeight="13.2" x14ac:dyDescent="0.2"/>
  <cols>
    <col min="1" max="1" width="22" style="580" customWidth="1"/>
    <col min="2" max="2" width="3.44140625" style="581" customWidth="1"/>
    <col min="3" max="3" width="4" style="582" customWidth="1"/>
    <col min="4" max="14" width="6.77734375" style="581" customWidth="1"/>
    <col min="15" max="16" width="1.44140625" style="191" customWidth="1"/>
    <col min="17" max="17" width="22" style="191" customWidth="1"/>
    <col min="18" max="18" width="3.44140625" style="191" customWidth="1"/>
    <col min="19" max="19" width="4" style="191" customWidth="1"/>
    <col min="20" max="30" width="6.77734375" style="191" customWidth="1"/>
    <col min="31" max="55" width="1.44140625" style="191" customWidth="1"/>
    <col min="56" max="16384" width="9" style="191"/>
  </cols>
  <sheetData>
    <row r="1" spans="1:30" ht="33" customHeight="1" x14ac:dyDescent="0.2">
      <c r="A1" s="568"/>
      <c r="B1" s="569" t="s">
        <v>1126</v>
      </c>
      <c r="C1" s="570"/>
      <c r="D1" s="571"/>
      <c r="E1" s="572"/>
      <c r="F1" s="572"/>
      <c r="G1" s="572"/>
      <c r="H1" s="572"/>
      <c r="I1" s="572"/>
      <c r="J1" s="572"/>
      <c r="K1" s="572"/>
      <c r="L1" s="573"/>
      <c r="M1" s="573"/>
      <c r="AC1" s="574" t="s">
        <v>550</v>
      </c>
    </row>
    <row r="2" spans="1:30" ht="14.25" customHeight="1" x14ac:dyDescent="0.2">
      <c r="A2" s="2379"/>
      <c r="B2" s="2379"/>
      <c r="C2" s="2379"/>
      <c r="D2" s="2379"/>
      <c r="E2" s="2379"/>
      <c r="F2" s="2379"/>
      <c r="G2" s="2379"/>
      <c r="H2" s="2379"/>
      <c r="I2" s="2379"/>
      <c r="J2" s="2379"/>
      <c r="K2" s="2379"/>
      <c r="L2" s="2379"/>
      <c r="M2" s="2379"/>
      <c r="N2" s="2379"/>
    </row>
    <row r="3" spans="1:30" ht="39.75" customHeight="1" x14ac:dyDescent="0.2">
      <c r="A3" s="945" t="s">
        <v>1127</v>
      </c>
      <c r="B3" s="945"/>
      <c r="C3" s="945"/>
      <c r="D3" s="945"/>
      <c r="E3" s="945"/>
      <c r="F3" s="945"/>
      <c r="G3" s="945"/>
      <c r="H3" s="945"/>
      <c r="I3" s="945"/>
      <c r="J3" s="945"/>
      <c r="K3" s="945"/>
      <c r="L3" s="945"/>
      <c r="M3" s="945"/>
      <c r="N3" s="945"/>
    </row>
    <row r="4" spans="1:30" ht="20.25" customHeight="1" x14ac:dyDescent="0.2">
      <c r="A4" s="2380" t="s">
        <v>551</v>
      </c>
      <c r="B4" s="2381"/>
      <c r="C4" s="852"/>
      <c r="D4" s="2382" t="s">
        <v>552</v>
      </c>
      <c r="E4" s="2383"/>
      <c r="F4" s="2383"/>
      <c r="G4" s="2383"/>
      <c r="H4" s="2383"/>
      <c r="I4" s="2383"/>
      <c r="J4" s="2383"/>
      <c r="K4" s="2383"/>
      <c r="L4" s="2383"/>
      <c r="M4" s="2383"/>
      <c r="N4" s="2384"/>
      <c r="Q4" s="2385" t="s">
        <v>551</v>
      </c>
      <c r="R4" s="2386"/>
      <c r="S4" s="1047"/>
      <c r="T4" s="2382" t="s">
        <v>552</v>
      </c>
      <c r="U4" s="2383"/>
      <c r="V4" s="2383"/>
      <c r="W4" s="2383"/>
      <c r="X4" s="2383"/>
      <c r="Y4" s="2383"/>
      <c r="Z4" s="2383"/>
      <c r="AA4" s="2383"/>
      <c r="AB4" s="2383"/>
      <c r="AC4" s="2383"/>
      <c r="AD4" s="2384"/>
    </row>
    <row r="5" spans="1:30" ht="25.5" customHeight="1" x14ac:dyDescent="0.2">
      <c r="A5" s="1048" t="s">
        <v>951</v>
      </c>
      <c r="B5" s="853"/>
      <c r="C5" s="579">
        <v>1</v>
      </c>
      <c r="D5" s="2374" t="s">
        <v>1128</v>
      </c>
      <c r="E5" s="2374"/>
      <c r="F5" s="2374"/>
      <c r="G5" s="2374"/>
      <c r="H5" s="2374"/>
      <c r="I5" s="2374"/>
      <c r="J5" s="2374"/>
      <c r="K5" s="2374"/>
      <c r="L5" s="2374"/>
      <c r="M5" s="2374"/>
      <c r="N5" s="2375"/>
      <c r="Q5" s="1048" t="s">
        <v>962</v>
      </c>
      <c r="R5" s="855"/>
      <c r="S5" s="576">
        <v>30</v>
      </c>
      <c r="T5" s="2376" t="s">
        <v>963</v>
      </c>
      <c r="U5" s="2377"/>
      <c r="V5" s="2377"/>
      <c r="W5" s="2377"/>
      <c r="X5" s="2377"/>
      <c r="Y5" s="2377"/>
      <c r="Z5" s="2377"/>
      <c r="AA5" s="2377"/>
      <c r="AB5" s="2377"/>
      <c r="AC5" s="2377"/>
      <c r="AD5" s="2378"/>
    </row>
    <row r="6" spans="1:30" ht="25.5" customHeight="1" x14ac:dyDescent="0.2">
      <c r="A6" s="1049"/>
      <c r="B6" s="854"/>
      <c r="C6" s="576">
        <v>2</v>
      </c>
      <c r="D6" s="2387" t="s">
        <v>1129</v>
      </c>
      <c r="E6" s="2387"/>
      <c r="F6" s="2387"/>
      <c r="G6" s="2387"/>
      <c r="H6" s="2387"/>
      <c r="I6" s="2387"/>
      <c r="J6" s="2387"/>
      <c r="K6" s="2387"/>
      <c r="L6" s="2387"/>
      <c r="M6" s="2387"/>
      <c r="N6" s="2388"/>
      <c r="Q6" s="1050"/>
      <c r="R6" s="855"/>
      <c r="S6" s="576">
        <v>31</v>
      </c>
      <c r="T6" s="2389" t="s">
        <v>1130</v>
      </c>
      <c r="U6" s="2390"/>
      <c r="V6" s="2390"/>
      <c r="W6" s="2390"/>
      <c r="X6" s="2390"/>
      <c r="Y6" s="2390"/>
      <c r="Z6" s="2390"/>
      <c r="AA6" s="2390"/>
      <c r="AB6" s="2390"/>
      <c r="AC6" s="2390"/>
      <c r="AD6" s="2391"/>
    </row>
    <row r="7" spans="1:30" ht="25.5" customHeight="1" x14ac:dyDescent="0.2">
      <c r="A7" s="1049"/>
      <c r="B7" s="854"/>
      <c r="C7" s="576">
        <v>3</v>
      </c>
      <c r="D7" s="2387" t="s">
        <v>947</v>
      </c>
      <c r="E7" s="2387"/>
      <c r="F7" s="2387"/>
      <c r="G7" s="2387"/>
      <c r="H7" s="2387"/>
      <c r="I7" s="2387"/>
      <c r="J7" s="2387"/>
      <c r="K7" s="2387"/>
      <c r="L7" s="2387"/>
      <c r="M7" s="2387"/>
      <c r="N7" s="2388"/>
      <c r="Q7" s="1051"/>
      <c r="R7" s="855"/>
      <c r="S7" s="576">
        <v>32</v>
      </c>
      <c r="T7" s="2376" t="s">
        <v>964</v>
      </c>
      <c r="U7" s="2377"/>
      <c r="V7" s="2377"/>
      <c r="W7" s="2377"/>
      <c r="X7" s="2377"/>
      <c r="Y7" s="2377"/>
      <c r="Z7" s="2377"/>
      <c r="AA7" s="2377"/>
      <c r="AB7" s="2377"/>
      <c r="AC7" s="2377"/>
      <c r="AD7" s="2378"/>
    </row>
    <row r="8" spans="1:30" ht="25.5" customHeight="1" x14ac:dyDescent="0.2">
      <c r="A8" s="1049"/>
      <c r="B8" s="854"/>
      <c r="C8" s="576">
        <v>4</v>
      </c>
      <c r="D8" s="2374" t="s">
        <v>1131</v>
      </c>
      <c r="E8" s="2374"/>
      <c r="F8" s="2374"/>
      <c r="G8" s="2374"/>
      <c r="H8" s="2374"/>
      <c r="I8" s="2374"/>
      <c r="J8" s="2374"/>
      <c r="K8" s="2374"/>
      <c r="L8" s="2374"/>
      <c r="M8" s="2374"/>
      <c r="N8" s="2375"/>
      <c r="Q8" s="1051"/>
      <c r="R8" s="855"/>
      <c r="S8" s="576">
        <v>33</v>
      </c>
      <c r="T8" s="2392" t="s">
        <v>1132</v>
      </c>
      <c r="U8" s="2392"/>
      <c r="V8" s="2392"/>
      <c r="W8" s="2392"/>
      <c r="X8" s="2392"/>
      <c r="Y8" s="2392"/>
      <c r="Z8" s="2392"/>
      <c r="AA8" s="2392"/>
      <c r="AB8" s="2392"/>
      <c r="AC8" s="2392"/>
      <c r="AD8" s="2393"/>
    </row>
    <row r="9" spans="1:30" ht="25.5" customHeight="1" x14ac:dyDescent="0.2">
      <c r="A9" s="1049"/>
      <c r="B9" s="854"/>
      <c r="C9" s="576">
        <v>5</v>
      </c>
      <c r="D9" s="2374" t="s">
        <v>1133</v>
      </c>
      <c r="E9" s="2374"/>
      <c r="F9" s="2374"/>
      <c r="G9" s="2374"/>
      <c r="H9" s="2374"/>
      <c r="I9" s="2374"/>
      <c r="J9" s="2374"/>
      <c r="K9" s="2374"/>
      <c r="L9" s="2374"/>
      <c r="M9" s="2374"/>
      <c r="N9" s="2375"/>
      <c r="Q9" s="1051"/>
      <c r="R9" s="855"/>
      <c r="S9" s="576">
        <v>34</v>
      </c>
      <c r="T9" s="2394" t="s">
        <v>965</v>
      </c>
      <c r="U9" s="2395"/>
      <c r="V9" s="2395"/>
      <c r="W9" s="2395"/>
      <c r="X9" s="2395"/>
      <c r="Y9" s="2395"/>
      <c r="Z9" s="2395"/>
      <c r="AA9" s="2395"/>
      <c r="AB9" s="2395"/>
      <c r="AC9" s="2395"/>
      <c r="AD9" s="2396"/>
    </row>
    <row r="10" spans="1:30" ht="25.5" customHeight="1" x14ac:dyDescent="0.2">
      <c r="A10" s="1049"/>
      <c r="B10" s="855"/>
      <c r="C10" s="576">
        <v>6</v>
      </c>
      <c r="D10" s="2374" t="s">
        <v>1134</v>
      </c>
      <c r="E10" s="2374"/>
      <c r="F10" s="2374"/>
      <c r="G10" s="2374"/>
      <c r="H10" s="2374"/>
      <c r="I10" s="2374"/>
      <c r="J10" s="2374"/>
      <c r="K10" s="2374"/>
      <c r="L10" s="2374"/>
      <c r="M10" s="2374"/>
      <c r="N10" s="2375"/>
      <c r="Q10" s="577" t="str">
        <f>COUNTIF(R5:R10,"○")&amp;"/6"</f>
        <v>0/6</v>
      </c>
      <c r="R10" s="857"/>
      <c r="S10" s="578">
        <v>35</v>
      </c>
      <c r="T10" s="2397" t="s">
        <v>948</v>
      </c>
      <c r="U10" s="2397"/>
      <c r="V10" s="2397"/>
      <c r="W10" s="2397"/>
      <c r="X10" s="2397"/>
      <c r="Y10" s="2397"/>
      <c r="Z10" s="2397"/>
      <c r="AA10" s="2397"/>
      <c r="AB10" s="2397"/>
      <c r="AC10" s="2397"/>
      <c r="AD10" s="2398"/>
    </row>
    <row r="11" spans="1:30" ht="25.5" customHeight="1" x14ac:dyDescent="0.2">
      <c r="A11" s="1049"/>
      <c r="B11" s="855"/>
      <c r="C11" s="576">
        <v>7</v>
      </c>
      <c r="D11" s="2374" t="s">
        <v>1135</v>
      </c>
      <c r="E11" s="2374"/>
      <c r="F11" s="2374"/>
      <c r="G11" s="2374"/>
      <c r="H11" s="2374"/>
      <c r="I11" s="2374"/>
      <c r="J11" s="2374"/>
      <c r="K11" s="2374"/>
      <c r="L11" s="2374"/>
      <c r="M11" s="2374"/>
      <c r="N11" s="2375"/>
      <c r="Q11" s="1052" t="s">
        <v>557</v>
      </c>
      <c r="R11" s="856"/>
      <c r="S11" s="575">
        <v>36</v>
      </c>
      <c r="T11" s="2399" t="s">
        <v>966</v>
      </c>
      <c r="U11" s="2399"/>
      <c r="V11" s="2399"/>
      <c r="W11" s="2399"/>
      <c r="X11" s="2399"/>
      <c r="Y11" s="2399"/>
      <c r="Z11" s="2399"/>
      <c r="AA11" s="2399"/>
      <c r="AB11" s="2399"/>
      <c r="AC11" s="2399"/>
      <c r="AD11" s="2400"/>
    </row>
    <row r="12" spans="1:30" ht="25.5" customHeight="1" x14ac:dyDescent="0.2">
      <c r="A12" s="1053"/>
      <c r="B12" s="856"/>
      <c r="C12" s="576">
        <v>8</v>
      </c>
      <c r="D12" s="2374" t="s">
        <v>1136</v>
      </c>
      <c r="E12" s="2374"/>
      <c r="F12" s="2374"/>
      <c r="G12" s="2374"/>
      <c r="H12" s="2374"/>
      <c r="I12" s="2374"/>
      <c r="J12" s="2374"/>
      <c r="K12" s="2374"/>
      <c r="L12" s="2374"/>
      <c r="M12" s="2374"/>
      <c r="N12" s="2375"/>
      <c r="Q12" s="1054"/>
      <c r="R12" s="859"/>
      <c r="S12" s="576">
        <v>37</v>
      </c>
      <c r="T12" s="2374" t="s">
        <v>558</v>
      </c>
      <c r="U12" s="2374" t="s">
        <v>559</v>
      </c>
      <c r="V12" s="2374" t="s">
        <v>559</v>
      </c>
      <c r="W12" s="2374" t="s">
        <v>559</v>
      </c>
      <c r="X12" s="2374" t="s">
        <v>559</v>
      </c>
      <c r="Y12" s="2374" t="s">
        <v>559</v>
      </c>
      <c r="Z12" s="2374" t="s">
        <v>559</v>
      </c>
      <c r="AA12" s="2374" t="s">
        <v>559</v>
      </c>
      <c r="AB12" s="2374" t="s">
        <v>559</v>
      </c>
      <c r="AC12" s="2374" t="s">
        <v>559</v>
      </c>
      <c r="AD12" s="2375" t="s">
        <v>559</v>
      </c>
    </row>
    <row r="13" spans="1:30" ht="25.5" customHeight="1" x14ac:dyDescent="0.2">
      <c r="A13" s="1055"/>
      <c r="B13" s="854"/>
      <c r="C13" s="576">
        <v>9</v>
      </c>
      <c r="D13" s="2387" t="s">
        <v>1137</v>
      </c>
      <c r="E13" s="2387"/>
      <c r="F13" s="2387"/>
      <c r="G13" s="2387"/>
      <c r="H13" s="2387"/>
      <c r="I13" s="2387"/>
      <c r="J13" s="2387"/>
      <c r="K13" s="2387"/>
      <c r="L13" s="2387"/>
      <c r="M13" s="2387"/>
      <c r="N13" s="2388"/>
      <c r="Q13" s="1054"/>
      <c r="R13" s="855"/>
      <c r="S13" s="576">
        <v>38</v>
      </c>
      <c r="T13" s="2374" t="s">
        <v>967</v>
      </c>
      <c r="U13" s="2374" t="s">
        <v>553</v>
      </c>
      <c r="V13" s="2374" t="s">
        <v>553</v>
      </c>
      <c r="W13" s="2374" t="s">
        <v>553</v>
      </c>
      <c r="X13" s="2374" t="s">
        <v>553</v>
      </c>
      <c r="Y13" s="2374" t="s">
        <v>553</v>
      </c>
      <c r="Z13" s="2374" t="s">
        <v>553</v>
      </c>
      <c r="AA13" s="2374" t="s">
        <v>553</v>
      </c>
      <c r="AB13" s="2374" t="s">
        <v>553</v>
      </c>
      <c r="AC13" s="2374" t="s">
        <v>553</v>
      </c>
      <c r="AD13" s="2375" t="s">
        <v>553</v>
      </c>
    </row>
    <row r="14" spans="1:30" ht="25.5" customHeight="1" x14ac:dyDescent="0.2">
      <c r="A14" s="1049"/>
      <c r="B14" s="854"/>
      <c r="C14" s="576">
        <v>10</v>
      </c>
      <c r="D14" s="2387" t="s">
        <v>1138</v>
      </c>
      <c r="E14" s="2387"/>
      <c r="F14" s="2387"/>
      <c r="G14" s="2387"/>
      <c r="H14" s="2387"/>
      <c r="I14" s="2387"/>
      <c r="J14" s="2387"/>
      <c r="K14" s="2387"/>
      <c r="L14" s="2387"/>
      <c r="M14" s="2387"/>
      <c r="N14" s="2388"/>
      <c r="Q14" s="1054"/>
      <c r="R14" s="855"/>
      <c r="S14" s="576">
        <v>39</v>
      </c>
      <c r="T14" s="2374" t="s">
        <v>968</v>
      </c>
      <c r="U14" s="2374" t="s">
        <v>553</v>
      </c>
      <c r="V14" s="2374" t="s">
        <v>553</v>
      </c>
      <c r="W14" s="2374" t="s">
        <v>553</v>
      </c>
      <c r="X14" s="2374" t="s">
        <v>553</v>
      </c>
      <c r="Y14" s="2374" t="s">
        <v>553</v>
      </c>
      <c r="Z14" s="2374" t="s">
        <v>553</v>
      </c>
      <c r="AA14" s="2374" t="s">
        <v>553</v>
      </c>
      <c r="AB14" s="2374" t="s">
        <v>553</v>
      </c>
      <c r="AC14" s="2374" t="s">
        <v>553</v>
      </c>
      <c r="AD14" s="2375" t="s">
        <v>553</v>
      </c>
    </row>
    <row r="15" spans="1:30" ht="25.5" customHeight="1" x14ac:dyDescent="0.2">
      <c r="A15" s="1049"/>
      <c r="B15" s="854"/>
      <c r="C15" s="576">
        <v>11</v>
      </c>
      <c r="D15" s="2387" t="s">
        <v>1139</v>
      </c>
      <c r="E15" s="2387"/>
      <c r="F15" s="2387"/>
      <c r="G15" s="2387"/>
      <c r="H15" s="2387"/>
      <c r="I15" s="2387"/>
      <c r="J15" s="2387"/>
      <c r="K15" s="2387"/>
      <c r="L15" s="2387"/>
      <c r="M15" s="2387"/>
      <c r="N15" s="2388"/>
      <c r="Q15" s="1056"/>
      <c r="R15" s="855"/>
      <c r="S15" s="576">
        <v>40</v>
      </c>
      <c r="T15" s="2374" t="s">
        <v>560</v>
      </c>
      <c r="U15" s="2374" t="s">
        <v>553</v>
      </c>
      <c r="V15" s="2374" t="s">
        <v>553</v>
      </c>
      <c r="W15" s="2374" t="s">
        <v>553</v>
      </c>
      <c r="X15" s="2374" t="s">
        <v>553</v>
      </c>
      <c r="Y15" s="2374" t="s">
        <v>553</v>
      </c>
      <c r="Z15" s="2374" t="s">
        <v>553</v>
      </c>
      <c r="AA15" s="2374" t="s">
        <v>553</v>
      </c>
      <c r="AB15" s="2374" t="s">
        <v>553</v>
      </c>
      <c r="AC15" s="2374" t="s">
        <v>553</v>
      </c>
      <c r="AD15" s="2375" t="s">
        <v>553</v>
      </c>
    </row>
    <row r="16" spans="1:30" ht="36" customHeight="1" x14ac:dyDescent="0.2">
      <c r="A16" s="1055"/>
      <c r="B16" s="854"/>
      <c r="C16" s="576">
        <v>12</v>
      </c>
      <c r="D16" s="2401" t="s">
        <v>1140</v>
      </c>
      <c r="E16" s="2401"/>
      <c r="F16" s="2401"/>
      <c r="G16" s="2401"/>
      <c r="H16" s="2401"/>
      <c r="I16" s="2401"/>
      <c r="J16" s="2401"/>
      <c r="K16" s="2401"/>
      <c r="L16" s="2401"/>
      <c r="M16" s="2401"/>
      <c r="N16" s="2402"/>
      <c r="Q16" s="1056"/>
      <c r="R16" s="855"/>
      <c r="S16" s="576">
        <v>41</v>
      </c>
      <c r="T16" s="2374" t="s">
        <v>949</v>
      </c>
      <c r="U16" s="2374" t="s">
        <v>553</v>
      </c>
      <c r="V16" s="2374" t="s">
        <v>553</v>
      </c>
      <c r="W16" s="2374" t="s">
        <v>553</v>
      </c>
      <c r="X16" s="2374" t="s">
        <v>553</v>
      </c>
      <c r="Y16" s="2374" t="s">
        <v>553</v>
      </c>
      <c r="Z16" s="2374" t="s">
        <v>553</v>
      </c>
      <c r="AA16" s="2374" t="s">
        <v>553</v>
      </c>
      <c r="AB16" s="2374" t="s">
        <v>553</v>
      </c>
      <c r="AC16" s="2374" t="s">
        <v>553</v>
      </c>
      <c r="AD16" s="2375" t="s">
        <v>553</v>
      </c>
    </row>
    <row r="17" spans="1:30" ht="25.5" customHeight="1" x14ac:dyDescent="0.2">
      <c r="A17" s="1057"/>
      <c r="B17" s="855"/>
      <c r="C17" s="576">
        <v>13</v>
      </c>
      <c r="D17" s="2374" t="s">
        <v>1141</v>
      </c>
      <c r="E17" s="2374"/>
      <c r="F17" s="2374"/>
      <c r="G17" s="2374"/>
      <c r="H17" s="2374"/>
      <c r="I17" s="2374"/>
      <c r="J17" s="2374"/>
      <c r="K17" s="2374"/>
      <c r="L17" s="2374"/>
      <c r="M17" s="2374"/>
      <c r="N17" s="2375"/>
      <c r="Q17" s="577" t="str">
        <f>COUNTIF(R11:R17,"○")&amp;"/7"</f>
        <v>0/7</v>
      </c>
      <c r="R17" s="858"/>
      <c r="S17" s="578">
        <v>42</v>
      </c>
      <c r="T17" s="2403" t="s">
        <v>969</v>
      </c>
      <c r="U17" s="2403" t="s">
        <v>553</v>
      </c>
      <c r="V17" s="2403" t="s">
        <v>553</v>
      </c>
      <c r="W17" s="2403" t="s">
        <v>553</v>
      </c>
      <c r="X17" s="2403" t="s">
        <v>553</v>
      </c>
      <c r="Y17" s="2403" t="s">
        <v>553</v>
      </c>
      <c r="Z17" s="2403" t="s">
        <v>553</v>
      </c>
      <c r="AA17" s="2403" t="s">
        <v>553</v>
      </c>
      <c r="AB17" s="2403" t="s">
        <v>553</v>
      </c>
      <c r="AC17" s="2403" t="s">
        <v>553</v>
      </c>
      <c r="AD17" s="2404" t="s">
        <v>553</v>
      </c>
    </row>
    <row r="18" spans="1:30" ht="25.5" customHeight="1" x14ac:dyDescent="0.2">
      <c r="A18" s="1057"/>
      <c r="B18" s="855"/>
      <c r="C18" s="576">
        <v>14</v>
      </c>
      <c r="D18" s="2392" t="s">
        <v>953</v>
      </c>
      <c r="E18" s="2392"/>
      <c r="F18" s="2392"/>
      <c r="G18" s="2392"/>
      <c r="H18" s="2392"/>
      <c r="I18" s="2392"/>
      <c r="J18" s="2392"/>
      <c r="K18" s="2392"/>
      <c r="L18" s="2392"/>
      <c r="M18" s="2392"/>
      <c r="N18" s="2393"/>
      <c r="Q18" s="1052" t="s">
        <v>561</v>
      </c>
      <c r="R18" s="856"/>
      <c r="S18" s="579">
        <v>43</v>
      </c>
      <c r="T18" s="2405" t="s">
        <v>950</v>
      </c>
      <c r="U18" s="2405"/>
      <c r="V18" s="2405"/>
      <c r="W18" s="2405"/>
      <c r="X18" s="2405"/>
      <c r="Y18" s="2405"/>
      <c r="Z18" s="2405"/>
      <c r="AA18" s="2405"/>
      <c r="AB18" s="2405"/>
      <c r="AC18" s="2405"/>
      <c r="AD18" s="2406"/>
    </row>
    <row r="19" spans="1:30" ht="25.5" customHeight="1" x14ac:dyDescent="0.2">
      <c r="A19" s="577" t="str">
        <f>COUNTIF(B5:B19,"○")&amp;"/15"</f>
        <v>0/15</v>
      </c>
      <c r="B19" s="857"/>
      <c r="C19" s="578">
        <v>15</v>
      </c>
      <c r="D19" s="2407" t="s">
        <v>1142</v>
      </c>
      <c r="E19" s="2407"/>
      <c r="F19" s="2407"/>
      <c r="G19" s="2407"/>
      <c r="H19" s="2407"/>
      <c r="I19" s="2407"/>
      <c r="J19" s="2407"/>
      <c r="K19" s="2407"/>
      <c r="L19" s="2407"/>
      <c r="M19" s="2407"/>
      <c r="N19" s="2408"/>
      <c r="Q19" s="1058"/>
      <c r="R19" s="855"/>
      <c r="S19" s="576">
        <v>44</v>
      </c>
      <c r="T19" s="2376" t="s">
        <v>1143</v>
      </c>
      <c r="U19" s="2377"/>
      <c r="V19" s="2377"/>
      <c r="W19" s="2377"/>
      <c r="X19" s="2377"/>
      <c r="Y19" s="2377"/>
      <c r="Z19" s="2377"/>
      <c r="AA19" s="2377"/>
      <c r="AB19" s="2377"/>
      <c r="AC19" s="2377"/>
      <c r="AD19" s="2378"/>
    </row>
    <row r="20" spans="1:30" ht="36" customHeight="1" x14ac:dyDescent="0.2">
      <c r="A20" s="1048" t="s">
        <v>952</v>
      </c>
      <c r="B20" s="856"/>
      <c r="C20" s="579">
        <v>16</v>
      </c>
      <c r="D20" s="2389" t="s">
        <v>954</v>
      </c>
      <c r="E20" s="2389"/>
      <c r="F20" s="2389"/>
      <c r="G20" s="2389"/>
      <c r="H20" s="2389"/>
      <c r="I20" s="2389"/>
      <c r="J20" s="2389"/>
      <c r="K20" s="2389"/>
      <c r="L20" s="2389"/>
      <c r="M20" s="2389"/>
      <c r="N20" s="2409"/>
      <c r="Q20" s="1058"/>
      <c r="R20" s="855"/>
      <c r="S20" s="576">
        <v>45</v>
      </c>
      <c r="T20" s="2410" t="s">
        <v>1144</v>
      </c>
      <c r="U20" s="2411"/>
      <c r="V20" s="2411"/>
      <c r="W20" s="2411"/>
      <c r="X20" s="2411"/>
      <c r="Y20" s="2411"/>
      <c r="Z20" s="2411"/>
      <c r="AA20" s="2411"/>
      <c r="AB20" s="2411"/>
      <c r="AC20" s="2411"/>
      <c r="AD20" s="2412"/>
    </row>
    <row r="21" spans="1:30" ht="25.5" customHeight="1" x14ac:dyDescent="0.2">
      <c r="A21" s="1049"/>
      <c r="B21" s="855"/>
      <c r="C21" s="576">
        <v>17</v>
      </c>
      <c r="D21" s="2389" t="s">
        <v>955</v>
      </c>
      <c r="E21" s="2389"/>
      <c r="F21" s="2389"/>
      <c r="G21" s="2389"/>
      <c r="H21" s="2389"/>
      <c r="I21" s="2389"/>
      <c r="J21" s="2389"/>
      <c r="K21" s="2389"/>
      <c r="L21" s="2389"/>
      <c r="M21" s="2389"/>
      <c r="N21" s="2409"/>
      <c r="Q21" s="577" t="str">
        <f>COUNTIF(R18:R21,"○")&amp;"/4"</f>
        <v>0/4</v>
      </c>
      <c r="R21" s="858"/>
      <c r="S21" s="578">
        <v>46</v>
      </c>
      <c r="T21" s="2413" t="s">
        <v>562</v>
      </c>
      <c r="U21" s="2414"/>
      <c r="V21" s="2414"/>
      <c r="W21" s="2414"/>
      <c r="X21" s="2414"/>
      <c r="Y21" s="2414"/>
      <c r="Z21" s="2414"/>
      <c r="AA21" s="2414"/>
      <c r="AB21" s="2414"/>
      <c r="AC21" s="2414"/>
      <c r="AD21" s="2415"/>
    </row>
    <row r="22" spans="1:30" ht="25.5" customHeight="1" x14ac:dyDescent="0.2">
      <c r="A22" s="1049"/>
      <c r="B22" s="855"/>
      <c r="C22" s="576">
        <v>18</v>
      </c>
      <c r="D22" s="2389" t="s">
        <v>1145</v>
      </c>
      <c r="E22" s="2389"/>
      <c r="F22" s="2389"/>
      <c r="G22" s="2389"/>
      <c r="H22" s="2389"/>
      <c r="I22" s="2389"/>
      <c r="J22" s="2389"/>
      <c r="K22" s="2389"/>
      <c r="L22" s="2389"/>
      <c r="M22" s="2389"/>
      <c r="N22" s="2409"/>
      <c r="Q22" s="1059" t="s">
        <v>563</v>
      </c>
      <c r="R22" s="856"/>
      <c r="S22" s="579">
        <v>47</v>
      </c>
      <c r="T22" s="2416" t="s">
        <v>1146</v>
      </c>
      <c r="U22" s="2417"/>
      <c r="V22" s="2417"/>
      <c r="W22" s="2417"/>
      <c r="X22" s="2417"/>
      <c r="Y22" s="2417"/>
      <c r="Z22" s="2417"/>
      <c r="AA22" s="2417"/>
      <c r="AB22" s="2417"/>
      <c r="AC22" s="2417"/>
      <c r="AD22" s="2418"/>
    </row>
    <row r="23" spans="1:30" ht="25.5" customHeight="1" x14ac:dyDescent="0.2">
      <c r="A23" s="1049"/>
      <c r="B23" s="855"/>
      <c r="C23" s="576">
        <v>19</v>
      </c>
      <c r="D23" s="2389" t="s">
        <v>1147</v>
      </c>
      <c r="E23" s="2389"/>
      <c r="F23" s="2389"/>
      <c r="G23" s="2389"/>
      <c r="H23" s="2389"/>
      <c r="I23" s="2389"/>
      <c r="J23" s="2389"/>
      <c r="K23" s="2389"/>
      <c r="L23" s="2389"/>
      <c r="M23" s="2389"/>
      <c r="N23" s="2409"/>
      <c r="Q23" s="1054"/>
      <c r="R23" s="855"/>
      <c r="S23" s="576">
        <v>48</v>
      </c>
      <c r="T23" s="2376" t="s">
        <v>970</v>
      </c>
      <c r="U23" s="2377"/>
      <c r="V23" s="2377"/>
      <c r="W23" s="2377"/>
      <c r="X23" s="2377"/>
      <c r="Y23" s="2377"/>
      <c r="Z23" s="2377"/>
      <c r="AA23" s="2377"/>
      <c r="AB23" s="2377"/>
      <c r="AC23" s="2377"/>
      <c r="AD23" s="2378"/>
    </row>
    <row r="24" spans="1:30" ht="25.5" customHeight="1" x14ac:dyDescent="0.2">
      <c r="A24" s="1049"/>
      <c r="B24" s="855"/>
      <c r="C24" s="576">
        <v>20</v>
      </c>
      <c r="D24" s="2374" t="s">
        <v>956</v>
      </c>
      <c r="E24" s="2374"/>
      <c r="F24" s="2374"/>
      <c r="G24" s="2374"/>
      <c r="H24" s="2374"/>
      <c r="I24" s="2374"/>
      <c r="J24" s="2374"/>
      <c r="K24" s="2374"/>
      <c r="L24" s="2374"/>
      <c r="M24" s="2374"/>
      <c r="N24" s="2375"/>
      <c r="Q24" s="1058"/>
      <c r="R24" s="855"/>
      <c r="S24" s="576">
        <v>49</v>
      </c>
      <c r="T24" s="2376" t="s">
        <v>564</v>
      </c>
      <c r="U24" s="2377"/>
      <c r="V24" s="2377"/>
      <c r="W24" s="2377"/>
      <c r="X24" s="2377"/>
      <c r="Y24" s="2377"/>
      <c r="Z24" s="2377"/>
      <c r="AA24" s="2377"/>
      <c r="AB24" s="2377"/>
      <c r="AC24" s="2377"/>
      <c r="AD24" s="2378"/>
    </row>
    <row r="25" spans="1:30" ht="25.5" customHeight="1" x14ac:dyDescent="0.2">
      <c r="A25" s="1049"/>
      <c r="B25" s="855"/>
      <c r="C25" s="576">
        <v>21</v>
      </c>
      <c r="D25" s="2374" t="s">
        <v>1148</v>
      </c>
      <c r="E25" s="2374"/>
      <c r="F25" s="2374"/>
      <c r="G25" s="2374"/>
      <c r="H25" s="2374"/>
      <c r="I25" s="2374"/>
      <c r="J25" s="2374"/>
      <c r="K25" s="2374"/>
      <c r="L25" s="2374"/>
      <c r="M25" s="2374"/>
      <c r="N25" s="2375"/>
      <c r="Q25" s="1057"/>
      <c r="R25" s="860"/>
      <c r="S25" s="576">
        <v>50</v>
      </c>
      <c r="T25" s="2410" t="s">
        <v>971</v>
      </c>
      <c r="U25" s="2411"/>
      <c r="V25" s="2411"/>
      <c r="W25" s="2411"/>
      <c r="X25" s="2411"/>
      <c r="Y25" s="2411"/>
      <c r="Z25" s="2411"/>
      <c r="AA25" s="2411"/>
      <c r="AB25" s="2411"/>
      <c r="AC25" s="2411"/>
      <c r="AD25" s="2412"/>
    </row>
    <row r="26" spans="1:30" ht="25.5" customHeight="1" x14ac:dyDescent="0.2">
      <c r="A26" s="1049"/>
      <c r="B26" s="855"/>
      <c r="C26" s="576">
        <v>22</v>
      </c>
      <c r="D26" s="2419" t="s">
        <v>1149</v>
      </c>
      <c r="E26" s="2419"/>
      <c r="F26" s="2419"/>
      <c r="G26" s="2419"/>
      <c r="H26" s="2419"/>
      <c r="I26" s="2419"/>
      <c r="J26" s="2419"/>
      <c r="K26" s="2419"/>
      <c r="L26" s="2419"/>
      <c r="M26" s="2419"/>
      <c r="N26" s="2420"/>
      <c r="Q26" s="577" t="str">
        <f>COUNTIF(R22:R26,"○")&amp;"/5"</f>
        <v>0/5</v>
      </c>
      <c r="R26" s="858"/>
      <c r="S26" s="578">
        <v>51</v>
      </c>
      <c r="T26" s="2413" t="s">
        <v>972</v>
      </c>
      <c r="U26" s="2414"/>
      <c r="V26" s="2414"/>
      <c r="W26" s="2414"/>
      <c r="X26" s="2414"/>
      <c r="Y26" s="2414"/>
      <c r="Z26" s="2414"/>
      <c r="AA26" s="2414"/>
      <c r="AB26" s="2414"/>
      <c r="AC26" s="2414"/>
      <c r="AD26" s="2415"/>
    </row>
    <row r="27" spans="1:30" ht="25.5" customHeight="1" x14ac:dyDescent="0.2">
      <c r="A27" s="1049"/>
      <c r="B27" s="855"/>
      <c r="C27" s="576">
        <v>23</v>
      </c>
      <c r="D27" s="2374" t="s">
        <v>957</v>
      </c>
      <c r="E27" s="2374"/>
      <c r="F27" s="2374"/>
      <c r="G27" s="2374"/>
      <c r="H27" s="2374"/>
      <c r="I27" s="2374"/>
      <c r="J27" s="2374"/>
      <c r="K27" s="2374"/>
      <c r="L27" s="2374"/>
      <c r="M27" s="2374"/>
      <c r="N27" s="2375"/>
      <c r="Q27" s="1059" t="s">
        <v>1150</v>
      </c>
      <c r="R27" s="856"/>
      <c r="S27" s="579">
        <v>52</v>
      </c>
      <c r="T27" s="2422" t="s">
        <v>1151</v>
      </c>
      <c r="U27" s="2423"/>
      <c r="V27" s="2423"/>
      <c r="W27" s="2423"/>
      <c r="X27" s="2423"/>
      <c r="Y27" s="2423"/>
      <c r="Z27" s="2423"/>
      <c r="AA27" s="2423"/>
      <c r="AB27" s="2423"/>
      <c r="AC27" s="2423"/>
      <c r="AD27" s="2424"/>
    </row>
    <row r="28" spans="1:30" ht="25.5" customHeight="1" x14ac:dyDescent="0.2">
      <c r="A28" s="577" t="str">
        <f>COUNTIF(B20:B28,"○")&amp;"/9"</f>
        <v>0/9</v>
      </c>
      <c r="B28" s="858"/>
      <c r="C28" s="578">
        <v>24</v>
      </c>
      <c r="D28" s="2403" t="s">
        <v>1152</v>
      </c>
      <c r="E28" s="2403"/>
      <c r="F28" s="2403"/>
      <c r="G28" s="2403"/>
      <c r="H28" s="2403"/>
      <c r="I28" s="2403"/>
      <c r="J28" s="2403"/>
      <c r="K28" s="2403"/>
      <c r="L28" s="2403"/>
      <c r="M28" s="2403"/>
      <c r="N28" s="2404"/>
      <c r="Q28" s="577" t="str">
        <f>COUNTIF(R27:R28,"○")&amp;"/2"</f>
        <v>0/2</v>
      </c>
      <c r="R28" s="858"/>
      <c r="S28" s="578">
        <v>53</v>
      </c>
      <c r="T28" s="2413" t="s">
        <v>1153</v>
      </c>
      <c r="U28" s="2414"/>
      <c r="V28" s="2414"/>
      <c r="W28" s="2414"/>
      <c r="X28" s="2414"/>
      <c r="Y28" s="2414"/>
      <c r="Z28" s="2414"/>
      <c r="AA28" s="2414"/>
      <c r="AB28" s="2414"/>
      <c r="AC28" s="2414"/>
      <c r="AD28" s="2415"/>
    </row>
    <row r="29" spans="1:30" ht="25.5" customHeight="1" x14ac:dyDescent="0.2">
      <c r="A29" s="1052" t="s">
        <v>1154</v>
      </c>
      <c r="B29" s="856"/>
      <c r="C29" s="576">
        <v>25</v>
      </c>
      <c r="D29" s="2374" t="s">
        <v>958</v>
      </c>
      <c r="E29" s="2374" t="s">
        <v>555</v>
      </c>
      <c r="F29" s="2374" t="s">
        <v>555</v>
      </c>
      <c r="G29" s="2374" t="s">
        <v>555</v>
      </c>
      <c r="H29" s="2374" t="s">
        <v>555</v>
      </c>
      <c r="I29" s="2374" t="s">
        <v>555</v>
      </c>
      <c r="J29" s="2374" t="s">
        <v>555</v>
      </c>
      <c r="K29" s="2374" t="s">
        <v>555</v>
      </c>
      <c r="L29" s="2374" t="s">
        <v>555</v>
      </c>
      <c r="M29" s="2374" t="s">
        <v>555</v>
      </c>
      <c r="N29" s="2375" t="s">
        <v>555</v>
      </c>
    </row>
    <row r="30" spans="1:30" ht="25.5" customHeight="1" x14ac:dyDescent="0.2">
      <c r="A30" s="1053"/>
      <c r="B30" s="855"/>
      <c r="C30" s="576">
        <v>26</v>
      </c>
      <c r="D30" s="2374" t="s">
        <v>959</v>
      </c>
      <c r="E30" s="2374"/>
      <c r="F30" s="2374"/>
      <c r="G30" s="2374"/>
      <c r="H30" s="2374"/>
      <c r="I30" s="2374"/>
      <c r="J30" s="2374"/>
      <c r="K30" s="2374"/>
      <c r="L30" s="2374"/>
      <c r="M30" s="2374"/>
      <c r="N30" s="2375"/>
    </row>
    <row r="31" spans="1:30" ht="25.5" customHeight="1" x14ac:dyDescent="0.2">
      <c r="A31" s="1053"/>
      <c r="B31" s="855"/>
      <c r="C31" s="576">
        <v>27</v>
      </c>
      <c r="D31" s="2389" t="s">
        <v>960</v>
      </c>
      <c r="E31" s="2389"/>
      <c r="F31" s="2389"/>
      <c r="G31" s="2389"/>
      <c r="H31" s="2389"/>
      <c r="I31" s="2389"/>
      <c r="J31" s="2389"/>
      <c r="K31" s="2389"/>
      <c r="L31" s="2389"/>
      <c r="M31" s="2389"/>
      <c r="N31" s="2409"/>
    </row>
    <row r="32" spans="1:30" ht="25.5" customHeight="1" x14ac:dyDescent="0.2">
      <c r="A32" s="1053"/>
      <c r="B32" s="855"/>
      <c r="C32" s="576">
        <v>28</v>
      </c>
      <c r="D32" s="2394" t="s">
        <v>1155</v>
      </c>
      <c r="E32" s="2394" t="s">
        <v>556</v>
      </c>
      <c r="F32" s="2394" t="s">
        <v>556</v>
      </c>
      <c r="G32" s="2394" t="s">
        <v>556</v>
      </c>
      <c r="H32" s="2394" t="s">
        <v>556</v>
      </c>
      <c r="I32" s="2394" t="s">
        <v>556</v>
      </c>
      <c r="J32" s="2394" t="s">
        <v>556</v>
      </c>
      <c r="K32" s="2394" t="s">
        <v>556</v>
      </c>
      <c r="L32" s="2394" t="s">
        <v>556</v>
      </c>
      <c r="M32" s="2394" t="s">
        <v>556</v>
      </c>
      <c r="N32" s="2421" t="s">
        <v>556</v>
      </c>
    </row>
    <row r="33" spans="1:14" ht="25.5" customHeight="1" x14ac:dyDescent="0.2">
      <c r="A33" s="577" t="str">
        <f>COUNTIF(B29:B33,"○")&amp;"/5"</f>
        <v>0/5</v>
      </c>
      <c r="B33" s="858"/>
      <c r="C33" s="578">
        <v>29</v>
      </c>
      <c r="D33" s="2403" t="s">
        <v>961</v>
      </c>
      <c r="E33" s="2403" t="s">
        <v>554</v>
      </c>
      <c r="F33" s="2403" t="s">
        <v>554</v>
      </c>
      <c r="G33" s="2403" t="s">
        <v>554</v>
      </c>
      <c r="H33" s="2403" t="s">
        <v>554</v>
      </c>
      <c r="I33" s="2403" t="s">
        <v>554</v>
      </c>
      <c r="J33" s="2403" t="s">
        <v>554</v>
      </c>
      <c r="K33" s="2403" t="s">
        <v>554</v>
      </c>
      <c r="L33" s="2403" t="s">
        <v>554</v>
      </c>
      <c r="M33" s="2403" t="s">
        <v>554</v>
      </c>
      <c r="N33" s="2404" t="s">
        <v>554</v>
      </c>
    </row>
    <row r="34" spans="1:14" ht="39.75" customHeight="1" x14ac:dyDescent="0.2">
      <c r="A34" s="949"/>
      <c r="B34" s="950"/>
      <c r="C34" s="950"/>
      <c r="D34" s="951"/>
      <c r="E34" s="952"/>
      <c r="F34" s="952"/>
      <c r="G34" s="952"/>
      <c r="H34" s="952"/>
      <c r="I34" s="952"/>
      <c r="J34" s="952"/>
      <c r="K34" s="952"/>
      <c r="L34" s="952"/>
      <c r="M34" s="952"/>
      <c r="N34" s="952"/>
    </row>
    <row r="35" spans="1:14" ht="9.75" customHeight="1" x14ac:dyDescent="0.2">
      <c r="B35" s="580"/>
      <c r="C35" s="581"/>
    </row>
    <row r="36" spans="1:14" ht="9.75" customHeight="1" x14ac:dyDescent="0.2"/>
    <row r="37" spans="1:14" ht="9.75" customHeight="1" x14ac:dyDescent="0.2"/>
    <row r="38" spans="1:14" ht="9.75" customHeight="1" x14ac:dyDescent="0.2"/>
    <row r="39" spans="1:14" ht="9.75" customHeight="1" x14ac:dyDescent="0.2"/>
    <row r="40" spans="1:14" ht="9.75" customHeight="1" x14ac:dyDescent="0.2"/>
    <row r="41" spans="1:14" ht="9.75" customHeight="1" x14ac:dyDescent="0.2"/>
    <row r="42" spans="1:14" ht="9.75" customHeight="1" x14ac:dyDescent="0.2"/>
    <row r="43" spans="1:14" ht="9.75" customHeight="1" x14ac:dyDescent="0.2"/>
    <row r="44" spans="1:14" ht="9.75" customHeight="1" x14ac:dyDescent="0.2"/>
    <row r="45" spans="1:14" ht="9.75" customHeight="1" x14ac:dyDescent="0.2"/>
    <row r="46" spans="1:14" s="580" customFormat="1" ht="9.75" customHeight="1" x14ac:dyDescent="0.2">
      <c r="B46" s="581"/>
      <c r="C46" s="582"/>
      <c r="D46" s="581"/>
      <c r="E46" s="581"/>
      <c r="F46" s="581"/>
      <c r="G46" s="581"/>
      <c r="H46" s="581"/>
      <c r="I46" s="581"/>
      <c r="J46" s="581"/>
      <c r="K46" s="581"/>
      <c r="L46" s="581"/>
      <c r="M46" s="581"/>
      <c r="N46" s="581"/>
    </row>
    <row r="47" spans="1:14" s="580" customFormat="1" ht="9.75" customHeight="1" x14ac:dyDescent="0.2">
      <c r="B47" s="581"/>
      <c r="C47" s="582"/>
      <c r="D47" s="581"/>
      <c r="E47" s="581"/>
      <c r="F47" s="581"/>
      <c r="G47" s="581"/>
      <c r="H47" s="581"/>
      <c r="I47" s="581"/>
      <c r="J47" s="581"/>
      <c r="K47" s="581"/>
      <c r="L47" s="581"/>
      <c r="M47" s="581"/>
      <c r="N47" s="581"/>
    </row>
    <row r="48" spans="1:14" s="580" customFormat="1" ht="9.75" customHeight="1" x14ac:dyDescent="0.2">
      <c r="B48" s="581"/>
      <c r="C48" s="582"/>
      <c r="D48" s="581"/>
      <c r="E48" s="581"/>
      <c r="F48" s="581"/>
      <c r="G48" s="581"/>
      <c r="H48" s="581"/>
      <c r="I48" s="581"/>
      <c r="J48" s="581"/>
      <c r="K48" s="581"/>
      <c r="L48" s="581"/>
      <c r="M48" s="581"/>
      <c r="N48" s="581"/>
    </row>
    <row r="49" spans="2:14" s="580" customFormat="1" ht="9.75" customHeight="1" x14ac:dyDescent="0.2">
      <c r="B49" s="581"/>
      <c r="C49" s="582"/>
      <c r="D49" s="581"/>
      <c r="E49" s="581"/>
      <c r="F49" s="581"/>
      <c r="G49" s="581"/>
      <c r="H49" s="581"/>
      <c r="I49" s="581"/>
      <c r="J49" s="581"/>
      <c r="K49" s="581"/>
      <c r="L49" s="581"/>
      <c r="M49" s="581"/>
      <c r="N49" s="581"/>
    </row>
    <row r="50" spans="2:14" s="580" customFormat="1" ht="9.75" customHeight="1" x14ac:dyDescent="0.2">
      <c r="B50" s="581"/>
      <c r="C50" s="582"/>
      <c r="D50" s="581"/>
      <c r="E50" s="581"/>
      <c r="F50" s="581"/>
      <c r="G50" s="581"/>
      <c r="H50" s="581"/>
      <c r="I50" s="581"/>
      <c r="J50" s="581"/>
      <c r="K50" s="581"/>
      <c r="L50" s="581"/>
      <c r="M50" s="581"/>
      <c r="N50" s="581"/>
    </row>
    <row r="51" spans="2:14" s="580" customFormat="1" ht="9.75" customHeight="1" x14ac:dyDescent="0.2">
      <c r="B51" s="581"/>
      <c r="C51" s="582"/>
      <c r="D51" s="581"/>
      <c r="E51" s="581"/>
      <c r="F51" s="581"/>
      <c r="G51" s="581"/>
      <c r="H51" s="581"/>
      <c r="I51" s="581"/>
      <c r="J51" s="581"/>
      <c r="K51" s="581"/>
      <c r="L51" s="581"/>
      <c r="M51" s="581"/>
      <c r="N51" s="581"/>
    </row>
    <row r="52" spans="2:14" s="580" customFormat="1" ht="9.75" customHeight="1" x14ac:dyDescent="0.2">
      <c r="B52" s="581"/>
      <c r="C52" s="582"/>
      <c r="D52" s="581"/>
      <c r="E52" s="581"/>
      <c r="F52" s="581"/>
      <c r="G52" s="581"/>
      <c r="H52" s="581"/>
      <c r="I52" s="581"/>
      <c r="J52" s="581"/>
      <c r="K52" s="581"/>
      <c r="L52" s="581"/>
      <c r="M52" s="581"/>
      <c r="N52" s="581"/>
    </row>
  </sheetData>
  <mergeCells count="58">
    <mergeCell ref="D31:N31"/>
    <mergeCell ref="D32:N32"/>
    <mergeCell ref="D33:N33"/>
    <mergeCell ref="D27:N27"/>
    <mergeCell ref="T27:AD27"/>
    <mergeCell ref="D28:N28"/>
    <mergeCell ref="T28:AD28"/>
    <mergeCell ref="D29:N29"/>
    <mergeCell ref="D30:N30"/>
    <mergeCell ref="D24:N24"/>
    <mergeCell ref="T24:AD24"/>
    <mergeCell ref="D25:N25"/>
    <mergeCell ref="T25:AD25"/>
    <mergeCell ref="D26:N26"/>
    <mergeCell ref="T26:AD26"/>
    <mergeCell ref="D21:N21"/>
    <mergeCell ref="T21:AD21"/>
    <mergeCell ref="D22:N22"/>
    <mergeCell ref="T22:AD22"/>
    <mergeCell ref="D23:N23"/>
    <mergeCell ref="T23:AD23"/>
    <mergeCell ref="D18:N18"/>
    <mergeCell ref="T18:AD18"/>
    <mergeCell ref="D19:N19"/>
    <mergeCell ref="T19:AD19"/>
    <mergeCell ref="D20:N20"/>
    <mergeCell ref="T20:AD20"/>
    <mergeCell ref="D15:N15"/>
    <mergeCell ref="T15:AD15"/>
    <mergeCell ref="D16:N16"/>
    <mergeCell ref="T16:AD16"/>
    <mergeCell ref="D17:N17"/>
    <mergeCell ref="T17:AD17"/>
    <mergeCell ref="D12:N12"/>
    <mergeCell ref="T12:AD12"/>
    <mergeCell ref="D13:N13"/>
    <mergeCell ref="T13:AD13"/>
    <mergeCell ref="D14:N14"/>
    <mergeCell ref="T14:AD14"/>
    <mergeCell ref="D9:N9"/>
    <mergeCell ref="T9:AD9"/>
    <mergeCell ref="D10:N10"/>
    <mergeCell ref="T10:AD10"/>
    <mergeCell ref="D11:N11"/>
    <mergeCell ref="T11:AD11"/>
    <mergeCell ref="D6:N6"/>
    <mergeCell ref="T6:AD6"/>
    <mergeCell ref="D7:N7"/>
    <mergeCell ref="T7:AD7"/>
    <mergeCell ref="D8:N8"/>
    <mergeCell ref="T8:AD8"/>
    <mergeCell ref="D5:N5"/>
    <mergeCell ref="T5:AD5"/>
    <mergeCell ref="A2:N2"/>
    <mergeCell ref="A4:B4"/>
    <mergeCell ref="D4:N4"/>
    <mergeCell ref="Q4:R4"/>
    <mergeCell ref="T4:AD4"/>
  </mergeCells>
  <phoneticPr fontId="1"/>
  <dataValidations count="1">
    <dataValidation type="list" allowBlank="1" showInputMessage="1" showErrorMessage="1" sqref="R5:R28 B5:B33">
      <formula1>"○,△,×"</formula1>
    </dataValidation>
  </dataValidations>
  <pageMargins left="0.39370078740157483" right="0.39370078740157483" top="0.39370078740157483" bottom="0.39370078740157483" header="0" footer="0.19685039370078741"/>
  <pageSetup paperSize="9" scale="68" firstPageNumber="12" fitToHeight="0" orientation="landscape" r:id="rId1"/>
  <headerFooter scaleWithDoc="0">
    <oddFooter>&amp;P / &amp;N 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39997558519241921"/>
  </sheetPr>
  <dimension ref="A1:R31"/>
  <sheetViews>
    <sheetView showGridLines="0" topLeftCell="B5" zoomScaleNormal="100" zoomScaleSheetLayoutView="115" workbookViewId="0">
      <selection activeCell="H1" sqref="H1"/>
    </sheetView>
  </sheetViews>
  <sheetFormatPr defaultRowHeight="13.2" outlineLevelCol="1" x14ac:dyDescent="0.2"/>
  <cols>
    <col min="1" max="1" width="3.44140625" bestFit="1" customWidth="1"/>
    <col min="2" max="2" width="31.109375" bestFit="1" customWidth="1"/>
    <col min="3" max="3" width="9.44140625" style="554" bestFit="1" customWidth="1"/>
    <col min="4" max="4" width="15.109375" bestFit="1" customWidth="1"/>
    <col min="5" max="5" width="18.33203125" bestFit="1" customWidth="1"/>
    <col min="6" max="6" width="17.6640625" bestFit="1" customWidth="1"/>
    <col min="7" max="7" width="14.6640625" customWidth="1"/>
    <col min="8" max="8" width="26.77734375" bestFit="1" customWidth="1"/>
    <col min="10" max="10" width="12.88671875" style="768" hidden="1" customWidth="1" outlineLevel="1"/>
    <col min="11" max="13" width="9.88671875" style="768" hidden="1" customWidth="1" outlineLevel="1"/>
    <col min="14" max="14" width="20.44140625" style="768" hidden="1" customWidth="1" outlineLevel="1"/>
    <col min="15" max="15" width="9.88671875" style="768" hidden="1" customWidth="1" outlineLevel="1"/>
    <col min="16" max="16" width="17.44140625" style="768" hidden="1" customWidth="1" outlineLevel="1"/>
    <col min="17" max="17" width="10.33203125" style="768" hidden="1" customWidth="1" outlineLevel="1"/>
    <col min="18" max="18" width="9" collapsed="1"/>
  </cols>
  <sheetData>
    <row r="1" spans="1:17" ht="19.5" customHeight="1" x14ac:dyDescent="0.2">
      <c r="A1" s="1187" t="s">
        <v>529</v>
      </c>
      <c r="B1" s="1187"/>
      <c r="C1" s="1187"/>
      <c r="D1" s="1187"/>
      <c r="E1" s="1187"/>
      <c r="F1" s="1187"/>
      <c r="G1" s="1187"/>
    </row>
    <row r="2" spans="1:17" ht="19.5" customHeight="1" x14ac:dyDescent="0.2">
      <c r="A2" s="1187" t="s">
        <v>548</v>
      </c>
      <c r="B2" s="1187"/>
      <c r="C2" s="1187"/>
      <c r="D2" s="1187"/>
      <c r="E2" s="1187"/>
      <c r="F2" s="1187"/>
      <c r="G2" s="1187"/>
      <c r="H2" s="1187"/>
    </row>
    <row r="3" spans="1:17" ht="19.5" customHeight="1" x14ac:dyDescent="0.2">
      <c r="A3" s="1190" t="s">
        <v>929</v>
      </c>
      <c r="B3" s="1191"/>
      <c r="C3" s="1191"/>
      <c r="D3" s="1191"/>
      <c r="E3" s="1191"/>
      <c r="F3" s="1191"/>
      <c r="G3" s="1191"/>
      <c r="H3" s="1191"/>
      <c r="J3" s="768" t="s">
        <v>1165</v>
      </c>
    </row>
    <row r="4" spans="1:17" ht="19.5" customHeight="1" x14ac:dyDescent="0.2">
      <c r="A4" s="1190" t="s">
        <v>1083</v>
      </c>
      <c r="B4" s="1191"/>
      <c r="C4" s="1191"/>
      <c r="D4" s="1191"/>
      <c r="E4" s="1191"/>
      <c r="F4" s="1191"/>
      <c r="G4" s="1191"/>
      <c r="H4" s="1191"/>
      <c r="J4" s="768" t="s">
        <v>1251</v>
      </c>
    </row>
    <row r="5" spans="1:17" ht="19.5" customHeight="1" x14ac:dyDescent="0.2">
      <c r="A5" s="1190" t="s">
        <v>1319</v>
      </c>
      <c r="B5" s="1191"/>
      <c r="C5" s="1191"/>
      <c r="D5" s="1191"/>
      <c r="E5" s="1191"/>
      <c r="F5" s="1191"/>
      <c r="G5" s="1191"/>
      <c r="H5" s="1191"/>
    </row>
    <row r="6" spans="1:17" ht="19.5" customHeight="1" x14ac:dyDescent="0.2">
      <c r="A6" s="822" t="s">
        <v>930</v>
      </c>
      <c r="B6" s="565"/>
      <c r="C6" s="565"/>
      <c r="D6" s="565"/>
      <c r="E6" s="565"/>
      <c r="F6" s="565"/>
      <c r="G6" s="565"/>
      <c r="H6" s="565"/>
    </row>
    <row r="7" spans="1:17" ht="27" customHeight="1" x14ac:dyDescent="0.2">
      <c r="B7" s="549"/>
    </row>
    <row r="8" spans="1:17" ht="26.4" x14ac:dyDescent="0.2">
      <c r="A8" s="1192" t="s">
        <v>526</v>
      </c>
      <c r="B8" s="1193"/>
      <c r="C8" s="563" t="s">
        <v>528</v>
      </c>
      <c r="D8" s="556" t="s">
        <v>546</v>
      </c>
      <c r="E8" s="821" t="s">
        <v>928</v>
      </c>
      <c r="F8" s="624" t="s">
        <v>547</v>
      </c>
      <c r="G8" s="623" t="s">
        <v>530</v>
      </c>
      <c r="H8" s="555" t="s">
        <v>531</v>
      </c>
      <c r="J8" s="768" t="s">
        <v>1165</v>
      </c>
      <c r="L8" s="768" t="s">
        <v>1166</v>
      </c>
      <c r="N8" s="768" t="s">
        <v>1156</v>
      </c>
      <c r="P8" s="768" t="s">
        <v>1158</v>
      </c>
    </row>
    <row r="9" spans="1:17" ht="19.5" customHeight="1" x14ac:dyDescent="0.2">
      <c r="A9" s="557" t="s">
        <v>532</v>
      </c>
      <c r="B9" s="558" t="s">
        <v>527</v>
      </c>
      <c r="C9" s="625" t="str">
        <f>'３．人件費依存率（法人）'!J16</f>
        <v>－</v>
      </c>
      <c r="D9" s="670" t="str">
        <f ca="1">'３．人件費依存率（法人）'!O16</f>
        <v>－</v>
      </c>
      <c r="E9" s="698" t="str">
        <f ca="1">IFERROR(VLOOKUP(D9+1,'３．人件費依存率（法人）'!$V$16:$Y$25,2,0),"－")</f>
        <v>－</v>
      </c>
      <c r="F9" s="621"/>
      <c r="G9" s="625" t="str">
        <f>IFERROR(IF('法人入力シート（要入力）'!$E$5="大学法人",INDEX('参考2（系統別）'!$D$10:$Y$16,MATCH($B9,'参考2（系統別）'!$B$10:$B$16,0),MATCH(VLOOKUP('法人入力シート（要入力）'!$E$6,'目標値入力シート（必要に応じて入力）'!$J$9:$K$40,2,0),'参考2（系統別）'!$D$8:$X$8,0)),INDEX('参考2（系統別）'!$AE$10:$AQ$16,MATCH($B9,'参考2（系統別）'!$AC$10:$AC$16,0),MATCH(VLOOKUP('法人入力シート（要入力）'!$E$6,'目標値入力シート（必要に応じて入力）'!$N$9:$O$40,2,0),'参考2（系統別）'!$AE$8:$AQ$8,0)))/100,"")</f>
        <v/>
      </c>
      <c r="H9" s="559" t="str">
        <f>IF(F9="",G9,F9)</f>
        <v/>
      </c>
      <c r="J9" s="768" t="s">
        <v>828</v>
      </c>
      <c r="K9" s="773" t="s">
        <v>723</v>
      </c>
      <c r="L9" s="773" t="s">
        <v>828</v>
      </c>
      <c r="M9" s="773" t="s">
        <v>723</v>
      </c>
      <c r="N9" s="768" t="s">
        <v>846</v>
      </c>
      <c r="O9" s="768" t="s">
        <v>796</v>
      </c>
      <c r="P9" s="768" t="s">
        <v>846</v>
      </c>
      <c r="Q9" s="768" t="s">
        <v>796</v>
      </c>
    </row>
    <row r="10" spans="1:17" x14ac:dyDescent="0.2">
      <c r="A10" s="548"/>
      <c r="B10" s="550"/>
      <c r="C10" s="551"/>
      <c r="D10" s="553"/>
      <c r="E10" s="553"/>
      <c r="F10" s="552"/>
      <c r="G10" s="767"/>
      <c r="H10" s="619"/>
      <c r="J10" s="768" t="s">
        <v>829</v>
      </c>
      <c r="K10" s="773" t="s">
        <v>724</v>
      </c>
      <c r="L10" s="773" t="s">
        <v>829</v>
      </c>
      <c r="M10" s="773" t="s">
        <v>724</v>
      </c>
      <c r="N10" s="768" t="s">
        <v>847</v>
      </c>
      <c r="O10" s="768" t="s">
        <v>726</v>
      </c>
      <c r="P10" s="768" t="s">
        <v>847</v>
      </c>
      <c r="Q10" s="768" t="s">
        <v>726</v>
      </c>
    </row>
    <row r="11" spans="1:17" ht="26.4" x14ac:dyDescent="0.2">
      <c r="A11" s="1188" t="s">
        <v>533</v>
      </c>
      <c r="B11" s="1189"/>
      <c r="C11" s="563" t="s">
        <v>528</v>
      </c>
      <c r="D11" s="556" t="s">
        <v>546</v>
      </c>
      <c r="E11" s="821" t="s">
        <v>928</v>
      </c>
      <c r="F11" s="622" t="s">
        <v>534</v>
      </c>
      <c r="G11" s="623" t="s">
        <v>539</v>
      </c>
      <c r="H11" s="556" t="s">
        <v>531</v>
      </c>
      <c r="J11" s="768" t="s">
        <v>830</v>
      </c>
      <c r="K11" s="773" t="s">
        <v>725</v>
      </c>
      <c r="L11" s="773" t="s">
        <v>830</v>
      </c>
      <c r="M11" s="773" t="s">
        <v>725</v>
      </c>
      <c r="N11" s="768" t="s">
        <v>848</v>
      </c>
      <c r="O11" s="768" t="s">
        <v>727</v>
      </c>
      <c r="P11" s="768" t="s">
        <v>848</v>
      </c>
      <c r="Q11" s="768" t="s">
        <v>727</v>
      </c>
    </row>
    <row r="12" spans="1:17" ht="18.899999999999999" customHeight="1" x14ac:dyDescent="0.2">
      <c r="A12" s="557" t="s">
        <v>540</v>
      </c>
      <c r="B12" s="560" t="s">
        <v>483</v>
      </c>
      <c r="C12" s="561" t="str">
        <f>'４．合格率（部門）'!J16</f>
        <v>－</v>
      </c>
      <c r="D12" s="697" t="str">
        <f ca="1">'４．合格率（部門）'!O16</f>
        <v>－</v>
      </c>
      <c r="E12" s="839" t="str">
        <f ca="1">IFERROR(VLOOKUP(D12+1,'４．合格率（部門）'!$V$16:$Y$25,2,0),"－")</f>
        <v>－</v>
      </c>
      <c r="F12" s="842"/>
      <c r="G12" s="625" t="str">
        <f>IFERROR(IF('学校入力シート（要入力）'!$F$4="大学",INDEX('参考2（系統別）'!$D$27:$Y$44,MATCH($B12,'参考2（系統別）'!$B$27:$B$44,0),MATCH(VLOOKUP('学校入力シート（要入力）'!$F$6,'目標値入力シート（必要に応じて入力）'!$L$9:$M$40,2,0),'参考2（系統別）'!$D$21:$Y$21,0)),INDEX('参考2（系統別）'!$AE$22:$AR$44,MATCH($B12,'参考2（系統別）'!$AC$22:$AC$44,0),MATCH(VLOOKUP('学校入力シート（要入力）'!$F$6,'目標値入力シート（必要に応じて入力）'!$P$9:$Q$40,2,0),'参考2（系統別）'!$AE$21:$AR$21,0)))/100,"")</f>
        <v/>
      </c>
      <c r="H12" s="559" t="str">
        <f>IF(F12="",G12,F12)</f>
        <v/>
      </c>
      <c r="J12" s="768" t="s">
        <v>831</v>
      </c>
      <c r="K12" s="773" t="s">
        <v>726</v>
      </c>
      <c r="L12" s="773" t="s">
        <v>831</v>
      </c>
      <c r="M12" s="773" t="s">
        <v>726</v>
      </c>
      <c r="N12" s="768" t="s">
        <v>1157</v>
      </c>
      <c r="O12" s="768" t="s">
        <v>1159</v>
      </c>
      <c r="P12" s="768" t="s">
        <v>849</v>
      </c>
      <c r="Q12" s="768" t="s">
        <v>731</v>
      </c>
    </row>
    <row r="13" spans="1:17" ht="18.899999999999999" customHeight="1" x14ac:dyDescent="0.2">
      <c r="A13" s="557" t="s">
        <v>541</v>
      </c>
      <c r="B13" s="560" t="s">
        <v>484</v>
      </c>
      <c r="C13" s="561" t="str">
        <f>'５．歩留率（部門）'!J16</f>
        <v>－</v>
      </c>
      <c r="D13" s="670" t="str">
        <f ca="1">'５．歩留率（部門）'!O16</f>
        <v>－</v>
      </c>
      <c r="E13" s="839" t="str">
        <f ca="1">IFERROR(VLOOKUP(D13+1,'５．歩留率（部門）'!$V$16:$Y$25,2,0),"－")</f>
        <v>－</v>
      </c>
      <c r="F13" s="842"/>
      <c r="G13" s="559" t="str">
        <f>IFERROR(IF('学校入力シート（要入力）'!$F$4="大学",INDEX('参考2（系統別）'!$D$27:$Y$44,MATCH($B13,'参考2（系統別）'!$B$27:$B$44,0),MATCH(VLOOKUP('学校入力シート（要入力）'!$F$6,'目標値入力シート（必要に応じて入力）'!$L$9:$M$40,2,0),'参考2（系統別）'!$D$21:$Y$21,0)),INDEX('参考2（系統別）'!$AE$22:$AR$44,MATCH($B13,'参考2（系統別）'!$AC$22:$AC$44,0),MATCH(VLOOKUP('学校入力シート（要入力）'!$F$6,'目標値入力シート（必要に応じて入力）'!$P$9:$Q$40,2,0),'参考2（系統別）'!$AE$21:$AR$21,0)))/100,"")</f>
        <v/>
      </c>
      <c r="H13" s="559" t="str">
        <f t="shared" ref="H13:H24" si="0">IF(F13="",G13,F13)</f>
        <v/>
      </c>
      <c r="J13" s="768" t="s">
        <v>832</v>
      </c>
      <c r="K13" s="773" t="s">
        <v>727</v>
      </c>
      <c r="L13" s="773" t="s">
        <v>832</v>
      </c>
      <c r="M13" s="773" t="s">
        <v>727</v>
      </c>
      <c r="N13" s="768" t="s">
        <v>793</v>
      </c>
      <c r="O13" s="768" t="s">
        <v>1159</v>
      </c>
      <c r="P13" s="768" t="s">
        <v>850</v>
      </c>
      <c r="Q13" s="768" t="s">
        <v>797</v>
      </c>
    </row>
    <row r="14" spans="1:17" ht="18.899999999999999" customHeight="1" x14ac:dyDescent="0.2">
      <c r="A14" s="557" t="s">
        <v>542</v>
      </c>
      <c r="B14" s="560" t="s">
        <v>485</v>
      </c>
      <c r="C14" s="561" t="str">
        <f>'６．推薦割合（部門）'!J16</f>
        <v>－</v>
      </c>
      <c r="D14" s="670" t="str">
        <f ca="1">'６．推薦割合（部門）'!O16</f>
        <v>－</v>
      </c>
      <c r="E14" s="839" t="str">
        <f ca="1">IFERROR(VLOOKUP(D14+1,'６．推薦割合（部門）'!$V$16:$Y$25,2,0),"－")</f>
        <v>－</v>
      </c>
      <c r="F14" s="842"/>
      <c r="G14" s="559" t="str">
        <f>IFERROR(IF('学校入力シート（要入力）'!$F$4="大学",INDEX('参考2（系統別）'!$D$27:$Y$44,MATCH($B14,'参考2（系統別）'!$B$27:$B$44,0),MATCH(VLOOKUP('学校入力シート（要入力）'!$F$6,'目標値入力シート（必要に応じて入力）'!$L$9:$M$40,2,0),'参考2（系統別）'!$D$21:$Y$21,0)),INDEX('参考2（系統別）'!$AE$22:$AR$44,MATCH($B14,'参考2（系統別）'!$AC$22:$AC$44,0),MATCH(VLOOKUP('学校入力シート（要入力）'!$F$6,'目標値入力シート（必要に応じて入力）'!$P$9:$Q$40,2,0),'参考2（系統別）'!$AE$21:$AR$21,0)))/100,"")</f>
        <v/>
      </c>
      <c r="H14" s="559" t="str">
        <f t="shared" si="0"/>
        <v/>
      </c>
      <c r="J14" s="768" t="s">
        <v>833</v>
      </c>
      <c r="K14" s="773" t="s">
        <v>728</v>
      </c>
      <c r="L14" s="773" t="s">
        <v>833</v>
      </c>
      <c r="M14" s="773" t="s">
        <v>728</v>
      </c>
      <c r="N14" s="768" t="s">
        <v>851</v>
      </c>
      <c r="O14" s="768" t="s">
        <v>798</v>
      </c>
      <c r="P14" s="768" t="s">
        <v>793</v>
      </c>
      <c r="Q14" s="768" t="s">
        <v>856</v>
      </c>
    </row>
    <row r="15" spans="1:17" ht="18.899999999999999" customHeight="1" x14ac:dyDescent="0.2">
      <c r="A15" s="557" t="s">
        <v>535</v>
      </c>
      <c r="B15" s="560" t="s">
        <v>486</v>
      </c>
      <c r="C15" s="561" t="str">
        <f>'９．中途退学者率（部門）'!J16</f>
        <v>－</v>
      </c>
      <c r="D15" s="564" t="str">
        <f ca="1">'９．中途退学者率（部門）'!O16</f>
        <v>－</v>
      </c>
      <c r="E15" s="839" t="str">
        <f ca="1">IFERROR(VLOOKUP(D15+1,'９．中途退学者率（部門）'!$V$16:$Y$25,2,0),"－")</f>
        <v>－</v>
      </c>
      <c r="F15" s="842"/>
      <c r="G15" s="559" t="str">
        <f>IFERROR(IF('学校入力シート（要入力）'!$F$4="大学",INDEX('参考2（系統別）'!$D$27:$Y$44,MATCH($B15,'参考2（系統別）'!$B$27:$B$44,0),MATCH(VLOOKUP('学校入力シート（要入力）'!$F$6,'目標値入力シート（必要に応じて入力）'!$L$9:$M$40,2,0),'参考2（系統別）'!$D$21:$Y$21,0)),INDEX('参考2（系統別）'!$AE$22:$AR$44,MATCH($B15,'参考2（系統別）'!$AC$22:$AC$44,0),MATCH(VLOOKUP('学校入力シート（要入力）'!$F$6,'目標値入力シート（必要に応じて入力）'!$P$9:$Q$40,2,0),'参考2（系統別）'!$AE$21:$AR$21,0)))/100,"")</f>
        <v/>
      </c>
      <c r="H15" s="559" t="str">
        <f>IF(F15="",G15,F15)</f>
        <v/>
      </c>
      <c r="J15" s="1125" t="s">
        <v>834</v>
      </c>
      <c r="K15" s="773" t="s">
        <v>729</v>
      </c>
      <c r="L15" s="773" t="s">
        <v>834</v>
      </c>
      <c r="M15" s="773" t="s">
        <v>729</v>
      </c>
      <c r="N15" s="768" t="s">
        <v>852</v>
      </c>
      <c r="O15" s="768" t="s">
        <v>799</v>
      </c>
      <c r="P15" s="768" t="s">
        <v>851</v>
      </c>
      <c r="Q15" s="768" t="s">
        <v>798</v>
      </c>
    </row>
    <row r="16" spans="1:17" ht="18.899999999999999" customHeight="1" x14ac:dyDescent="0.2">
      <c r="A16" s="557" t="s">
        <v>543</v>
      </c>
      <c r="B16" s="560" t="s">
        <v>369</v>
      </c>
      <c r="C16" s="561" t="str">
        <f>'１０．奨学費割合（部門）'!J16</f>
        <v>－</v>
      </c>
      <c r="D16" s="670" t="str">
        <f ca="1">'１０．奨学費割合（部門）'!O16</f>
        <v>－</v>
      </c>
      <c r="E16" s="839" t="str">
        <f ca="1">IFERROR(VLOOKUP(D16+1,'１０．奨学費割合（部門）'!$V$16:$Y$25,2,0),"－")</f>
        <v>－</v>
      </c>
      <c r="F16" s="842"/>
      <c r="G16" s="559" t="str">
        <f>IFERROR(IF('学校入力シート（要入力）'!$F$4="大学",INDEX('参考2（系統別）'!$D$27:$Y$44,MATCH($B16,'参考2（系統別）'!$B$27:$B$44,0),MATCH(VLOOKUP('学校入力シート（要入力）'!$F$6,'目標値入力シート（必要に応じて入力）'!$L$9:$M$40,2,0),'参考2（系統別）'!$D$21:$Y$21,0)),INDEX('参考2（系統別）'!$AE$22:$AR$44,MATCH($B16,'参考2（系統別）'!$AC$22:$AC$44,0),MATCH(VLOOKUP('学校入力シート（要入力）'!$F$6,'目標値入力シート（必要に応じて入力）'!$P$9:$Q$40,2,0),'参考2（系統別）'!$AE$21:$AR$21,0)))/100,"")</f>
        <v/>
      </c>
      <c r="H16" s="559" t="str">
        <f t="shared" si="0"/>
        <v/>
      </c>
      <c r="J16" s="768" t="s">
        <v>718</v>
      </c>
      <c r="K16" s="773" t="s">
        <v>863</v>
      </c>
      <c r="L16" s="773" t="s">
        <v>718</v>
      </c>
      <c r="M16" s="773" t="s">
        <v>863</v>
      </c>
      <c r="N16" s="768" t="s">
        <v>794</v>
      </c>
      <c r="O16" s="768" t="s">
        <v>856</v>
      </c>
      <c r="P16" s="768" t="s">
        <v>852</v>
      </c>
      <c r="Q16" s="768" t="s">
        <v>799</v>
      </c>
    </row>
    <row r="17" spans="1:17" ht="18.899999999999999" customHeight="1" x14ac:dyDescent="0.2">
      <c r="A17" s="557" t="s">
        <v>544</v>
      </c>
      <c r="B17" s="770" t="s">
        <v>1310</v>
      </c>
      <c r="C17" s="562" t="str">
        <f>'１１．専任教員&amp;専任職員１人当たり学生数（部門）'!J20</f>
        <v/>
      </c>
      <c r="D17" s="564" t="str">
        <f ca="1">'１１．専任教員&amp;専任職員１人当たり学生数（部門）'!O20</f>
        <v>－</v>
      </c>
      <c r="E17" s="840" t="str">
        <f ca="1">IFERROR(VLOOKUP(D17+1,'１１．専任教員&amp;専任職員１人当たり学生数（部門）'!$V$18:$AB$27,2,0),"－")</f>
        <v>－</v>
      </c>
      <c r="F17" s="843"/>
      <c r="G17" s="626" t="str">
        <f>IFERROR(IF('学校入力シート（要入力）'!$F$4="大学",INDEX('参考2（系統別）'!$D$27:$Y$44,MATCH($B17,'参考2（系統別）'!$B$27:$B$44,0),MATCH(VLOOKUP('学校入力シート（要入力）'!$F$6,'目標値入力シート（必要に応じて入力）'!$L$9:$M$40,2,0),'参考2（系統別）'!$D$21:$Y$21,0)),INDEX('参考2（系統別）'!$AE$22:$AR$44,MATCH($B17,'参考2（系統別）'!$AC$22:$AC$44,0),MATCH(VLOOKUP('学校入力シート（要入力）'!$F$6,'目標値入力シート（必要に応じて入力）'!$P$9:$Q$40,2,0),'参考2（系統別）'!$AE$21:$AR$21,0))),"")</f>
        <v/>
      </c>
      <c r="H17" s="620" t="str">
        <f t="shared" si="0"/>
        <v/>
      </c>
      <c r="J17" s="768" t="s">
        <v>835</v>
      </c>
      <c r="K17" s="773" t="s">
        <v>730</v>
      </c>
      <c r="L17" s="773" t="s">
        <v>835</v>
      </c>
      <c r="M17" s="773" t="s">
        <v>730</v>
      </c>
      <c r="N17" s="768" t="s">
        <v>853</v>
      </c>
      <c r="O17" s="768" t="s">
        <v>800</v>
      </c>
      <c r="P17" s="768" t="s">
        <v>794</v>
      </c>
      <c r="Q17" s="768" t="s">
        <v>857</v>
      </c>
    </row>
    <row r="18" spans="1:17" ht="18.899999999999999" customHeight="1" x14ac:dyDescent="0.2">
      <c r="A18" s="557" t="s">
        <v>536</v>
      </c>
      <c r="B18" s="770" t="s">
        <v>1324</v>
      </c>
      <c r="C18" s="562" t="str">
        <f>'１１．専任教員&amp;専任職員１人当たり学生数（部門）'!J24</f>
        <v/>
      </c>
      <c r="D18" s="564" t="str">
        <f ca="1">'１１．専任教員&amp;専任職員１人当たり学生数（部門）'!O24</f>
        <v>－</v>
      </c>
      <c r="E18" s="840" t="str">
        <f ca="1">IFERROR(VLOOKUP(D18+1,'１１．専任教員&amp;専任職員１人当たり学生数（部門）'!$V$18:$AB$27,5,0),"－")</f>
        <v>－</v>
      </c>
      <c r="F18" s="843"/>
      <c r="G18" s="626" t="str">
        <f>IFERROR(IF('学校入力シート（要入力）'!$F$4="大学",INDEX('参考2（系統別）'!$D$27:$Y$44,MATCH($B18,'参考2（系統別）'!$B$27:$B$44,0),MATCH(VLOOKUP('学校入力シート（要入力）'!$F$6,'目標値入力シート（必要に応じて入力）'!$L$9:$M$30,2,0),'参考2（系統別）'!$D$21:$Y$21,0)),INDEX('参考2（系統別）'!$AE$22:$AR$44,MATCH($B18,'参考2（系統別）'!$AC$22:$AC$44,0),MATCH(VLOOKUP('学校入力シート（要入力）'!$F$6,'目標値入力シート（必要に応じて入力）'!$P$9:$Q$30,2,0),'参考2（系統別）'!$AE$21:$AR$21,0))),"")</f>
        <v/>
      </c>
      <c r="H18" s="620" t="str">
        <f>IF(F18="",G18,F18)</f>
        <v/>
      </c>
      <c r="J18" s="768" t="s">
        <v>836</v>
      </c>
      <c r="K18" s="773" t="s">
        <v>731</v>
      </c>
      <c r="L18" s="773" t="s">
        <v>836</v>
      </c>
      <c r="M18" s="773" t="s">
        <v>731</v>
      </c>
      <c r="N18" s="768" t="s">
        <v>854</v>
      </c>
      <c r="O18" s="768" t="s">
        <v>801</v>
      </c>
      <c r="P18" s="768" t="s">
        <v>853</v>
      </c>
      <c r="Q18" s="768" t="s">
        <v>800</v>
      </c>
    </row>
    <row r="19" spans="1:17" ht="18.899999999999999" customHeight="1" x14ac:dyDescent="0.2">
      <c r="A19" s="557" t="s">
        <v>545</v>
      </c>
      <c r="B19" s="560" t="s">
        <v>487</v>
      </c>
      <c r="C19" s="561" t="str">
        <f>'１２．専任教員対非常勤教員割合(部門)'!J16</f>
        <v>－</v>
      </c>
      <c r="D19" s="564" t="str">
        <f ca="1">'１２．専任教員対非常勤教員割合(部門)'!O16</f>
        <v>－</v>
      </c>
      <c r="E19" s="841" t="str">
        <f ca="1">IFERROR(VLOOKUP(D19+1,'１２．専任教員対非常勤教員割合(部門)'!$V$16:$Y$25,2,0),"－")</f>
        <v>－</v>
      </c>
      <c r="F19" s="842"/>
      <c r="G19" s="559" t="str">
        <f>IFERROR(IF('学校入力シート（要入力）'!$F$4="大学",INDEX('参考2（系統別）'!$D$27:$Y$44,MATCH($B19,'参考2（系統別）'!$B$27:$B$44,0),MATCH(VLOOKUP('学校入力シート（要入力）'!$F$6,'目標値入力シート（必要に応じて入力）'!$L$9:$M$40,2,0),'参考2（系統別）'!$D$21:$Y$21,0)),INDEX('参考2（系統別）'!$AE$22:$AR$44,MATCH($B19,'参考2（系統別）'!$AC$22:$AC$44,0),MATCH(VLOOKUP('学校入力シート（要入力）'!$F$6,'目標値入力シート（必要に応じて入力）'!$P$9:$Q$40,2,0),'参考2（系統別）'!$AE$21:$AR$21,0)))/100,"")</f>
        <v/>
      </c>
      <c r="H19" s="559" t="str">
        <f t="shared" si="0"/>
        <v/>
      </c>
      <c r="J19" s="768" t="s">
        <v>837</v>
      </c>
      <c r="K19" s="1061" t="s">
        <v>732</v>
      </c>
      <c r="L19" s="1126" t="s">
        <v>1245</v>
      </c>
      <c r="M19" s="1126" t="s">
        <v>1247</v>
      </c>
      <c r="N19" s="769" t="s">
        <v>1164</v>
      </c>
      <c r="O19" s="768" t="s">
        <v>738</v>
      </c>
      <c r="P19" s="768" t="s">
        <v>854</v>
      </c>
      <c r="Q19" s="768" t="s">
        <v>801</v>
      </c>
    </row>
    <row r="20" spans="1:17" ht="18.899999999999999" customHeight="1" x14ac:dyDescent="0.2">
      <c r="A20" s="557" t="s">
        <v>537</v>
      </c>
      <c r="B20" s="560" t="s">
        <v>370</v>
      </c>
      <c r="C20" s="561" t="str">
        <f>'１３．専任教員対専任職員割合（部門）'!J16</f>
        <v>－</v>
      </c>
      <c r="D20" s="564" t="str">
        <f ca="1">'１３．専任教員対専任職員割合（部門）'!O16</f>
        <v>－</v>
      </c>
      <c r="E20" s="841" t="str">
        <f ca="1">IFERROR(VLOOKUP(D20+1,'１３．専任教員対専任職員割合（部門）'!$V$16:$Y$25,2,0),"－")</f>
        <v>－</v>
      </c>
      <c r="F20" s="842"/>
      <c r="G20" s="559" t="str">
        <f>IFERROR(IF('学校入力シート（要入力）'!$F$4="大学",INDEX('参考2（系統別）'!$D$27:$Y$44,MATCH($B20,'参考2（系統別）'!$B$27:$B$44,0),MATCH(VLOOKUP('学校入力シート（要入力）'!$F$6,'目標値入力シート（必要に応じて入力）'!$L$9:$M$30,2,0),'参考2（系統別）'!$D$21:$Y$21,0)),INDEX('参考2（系統別）'!$AE$22:$AR$44,MATCH($B20,'参考2（系統別）'!$AC$22:$AC$44,0),MATCH(VLOOKUP('学校入力シート（要入力）'!$F$6,'目標値入力シート（必要に応じて入力）'!$P$9:$Q$30,2,0),'参考2（系統別）'!$AE$21:$AR$21,0)))/100,"")</f>
        <v/>
      </c>
      <c r="H20" s="559" t="str">
        <f t="shared" si="0"/>
        <v/>
      </c>
      <c r="J20" s="768" t="s">
        <v>720</v>
      </c>
      <c r="K20" s="773" t="s">
        <v>864</v>
      </c>
      <c r="L20" s="1125" t="s">
        <v>1246</v>
      </c>
      <c r="M20" s="1125" t="s">
        <v>1246</v>
      </c>
      <c r="N20" s="769" t="s">
        <v>1163</v>
      </c>
      <c r="O20" s="768" t="s">
        <v>739</v>
      </c>
      <c r="P20" s="769" t="s">
        <v>1161</v>
      </c>
      <c r="Q20" s="768" t="s">
        <v>738</v>
      </c>
    </row>
    <row r="21" spans="1:17" ht="18.899999999999999" customHeight="1" x14ac:dyDescent="0.2">
      <c r="A21" s="557" t="s">
        <v>538</v>
      </c>
      <c r="B21" s="771" t="s">
        <v>1312</v>
      </c>
      <c r="C21" s="567" t="str">
        <f>'１４．専任教員&amp;専任職員１人当たり人件費（部門）'!J17</f>
        <v>－</v>
      </c>
      <c r="D21" s="564" t="str">
        <f ca="1">'１４．専任教員&amp;専任職員１人当たり人件費（部門）'!O17</f>
        <v>－</v>
      </c>
      <c r="E21" s="840" t="str">
        <f ca="1">IFERROR(VLOOKUP(D21+1,'１４．専任教員&amp;専任職員１人当たり人件費（部門）'!$V$17:$AB$26,2,0),"－")</f>
        <v>－</v>
      </c>
      <c r="F21" s="844"/>
      <c r="G21" s="630" t="str">
        <f>IFERROR(IF('学校入力シート（要入力）'!$F$4="大学",INDEX('参考2（系統別）'!$D$27:$Y$44,MATCH($B21,'参考2（系統別）'!$B$27:$B$44,0),MATCH(VLOOKUP('学校入力シート（要入力）'!$F$6,'目標値入力シート（必要に応じて入力）'!$L$9:$M$40,2,0),'参考2（系統別）'!$D$21:$Y$21,0)),INDEX('参考2（系統別）'!$AE$22:$AR$44,MATCH($B21,'参考2（系統別）'!$AC$22:$AC$44,0),MATCH(VLOOKUP('学校入力シート（要入力）'!$F$6,'目標値入力シート（必要に応じて入力）'!$P$9:$Q$40,2,0),'参考2（系統別）'!$AE$21:$AR$21,0)))*1000000,"")</f>
        <v/>
      </c>
      <c r="H21" s="630" t="str">
        <f>IF(F21="",G21,F21)</f>
        <v/>
      </c>
      <c r="J21" s="768" t="s">
        <v>838</v>
      </c>
      <c r="K21" s="773" t="s">
        <v>733</v>
      </c>
      <c r="L21" s="773" t="s">
        <v>720</v>
      </c>
      <c r="M21" s="773" t="s">
        <v>864</v>
      </c>
      <c r="N21" s="768" t="s">
        <v>804</v>
      </c>
      <c r="O21" s="768" t="s">
        <v>857</v>
      </c>
      <c r="P21" s="769" t="s">
        <v>1160</v>
      </c>
      <c r="Q21" s="1060" t="s">
        <v>1162</v>
      </c>
    </row>
    <row r="22" spans="1:17" ht="18.899999999999999" customHeight="1" x14ac:dyDescent="0.2">
      <c r="A22" s="557" t="s">
        <v>538</v>
      </c>
      <c r="B22" s="771" t="s">
        <v>1325</v>
      </c>
      <c r="C22" s="567" t="str">
        <f>'１４．専任教員&amp;専任職員１人当たり人件費（部門）'!J22</f>
        <v>－</v>
      </c>
      <c r="D22" s="564" t="str">
        <f ca="1">'１４．専任教員&amp;専任職員１人当たり人件費（部門）'!O22</f>
        <v>－</v>
      </c>
      <c r="E22" s="840" t="str">
        <f ca="1">IFERROR(VLOOKUP(D22+1,'１４．専任教員&amp;専任職員１人当たり人件費（部門）'!$V$17:$AB$26,5,0),"－")</f>
        <v>－</v>
      </c>
      <c r="F22" s="844"/>
      <c r="G22" s="630" t="str">
        <f>IFERROR(IF('学校入力シート（要入力）'!$F$4="大学",INDEX('参考2（系統別）'!$D$27:$Y$44,MATCH($B22,'参考2（系統別）'!$B$27:$B$44,0),MATCH(VLOOKUP('学校入力シート（要入力）'!$F$6,'目標値入力シート（必要に応じて入力）'!$L$9:$M$30,2,0),'参考2（系統別）'!$D$21:$Y$21,0)),INDEX('参考2（系統別）'!$AE$22:$AR$44,MATCH($B22,'参考2（系統別）'!$AC$22:$AC$44,0),MATCH(VLOOKUP('学校入力シート（要入力）'!$F$6,'目標値入力シート（必要に応じて入力）'!$P$9:$Q$30,2,0),'参考2（系統別）'!$AE$21:$AR$21,0)))*1000000,"")</f>
        <v/>
      </c>
      <c r="H22" s="630" t="str">
        <f t="shared" si="0"/>
        <v/>
      </c>
      <c r="J22" s="768" t="s">
        <v>839</v>
      </c>
      <c r="K22" s="773" t="s">
        <v>734</v>
      </c>
      <c r="L22" s="773" t="s">
        <v>838</v>
      </c>
      <c r="M22" s="773" t="s">
        <v>733</v>
      </c>
      <c r="P22" s="768" t="s">
        <v>804</v>
      </c>
      <c r="Q22" s="768" t="s">
        <v>858</v>
      </c>
    </row>
    <row r="23" spans="1:17" ht="18.899999999999999" customHeight="1" x14ac:dyDescent="0.2">
      <c r="A23" s="557" t="s">
        <v>362</v>
      </c>
      <c r="B23" s="772" t="s">
        <v>1326</v>
      </c>
      <c r="C23" s="566" t="str">
        <f>'１５．学生１人当たり教育研究経費支出&amp;管理経費支出（部門）'!J17</f>
        <v>－</v>
      </c>
      <c r="D23" s="564" t="str">
        <f ca="1">'１５．学生１人当たり教育研究経費支出&amp;管理経費支出（部門）'!O17</f>
        <v>－</v>
      </c>
      <c r="E23" s="840" t="str">
        <f ca="1">IFERROR(VLOOKUP(D23+1,'１５．学生１人当たり教育研究経費支出&amp;管理経費支出（部門）'!$V$17:$AB$26,2,0),"－")</f>
        <v>－</v>
      </c>
      <c r="F23" s="845"/>
      <c r="G23" s="631" t="str">
        <f>IFERROR(IF('学校入力シート（要入力）'!$F$4="大学",INDEX('参考2（系統別）'!$D$27:$Y$44,MATCH($B23,'参考2（系統別）'!$B$27:$B$44,0),MATCH(VLOOKUP('学校入力シート（要入力）'!$F$6,'目標値入力シート（必要に応じて入力）'!$L$9:$M$40,2,0),'参考2（系統別）'!$D$21:$Y$21,0)),INDEX('参考2（系統別）'!$AE$22:$AR$44,MATCH($B23,'参考2（系統別）'!$AC$22:$AC$44,0),MATCH(VLOOKUP('学校入力シート（要入力）'!$F$6,'目標値入力シート（必要に応じて入力）'!$P$9:$Q$40,2,0),'参考2（系統別）'!$AE$21:$AR$21,0)))*1000,"")</f>
        <v/>
      </c>
      <c r="H23" s="631" t="str">
        <f t="shared" si="0"/>
        <v/>
      </c>
      <c r="J23" s="768" t="s">
        <v>721</v>
      </c>
      <c r="K23" s="773" t="s">
        <v>865</v>
      </c>
      <c r="L23" s="773" t="s">
        <v>839</v>
      </c>
      <c r="M23" s="773" t="s">
        <v>734</v>
      </c>
      <c r="N23" s="773"/>
      <c r="O23" s="773"/>
    </row>
    <row r="24" spans="1:17" ht="18.899999999999999" customHeight="1" x14ac:dyDescent="0.2">
      <c r="A24" s="557" t="s">
        <v>362</v>
      </c>
      <c r="B24" s="772" t="s">
        <v>1315</v>
      </c>
      <c r="C24" s="566" t="str">
        <f>'１５．学生１人当たり教育研究経費支出&amp;管理経費支出（部門）'!J21</f>
        <v>－</v>
      </c>
      <c r="D24" s="564" t="str">
        <f ca="1">'１５．学生１人当たり教育研究経費支出&amp;管理経費支出（部門）'!O21</f>
        <v>－</v>
      </c>
      <c r="E24" s="840" t="str">
        <f ca="1">IFERROR(VLOOKUP(D24+1,'１５．学生１人当たり教育研究経費支出&amp;管理経費支出（部門）'!$V$17:$AB$26,5,0),"－")</f>
        <v>－</v>
      </c>
      <c r="F24" s="845"/>
      <c r="G24" s="631" t="str">
        <f>IFERROR(IF('学校入力シート（要入力）'!$F$4="大学",INDEX('参考2（系統別）'!$D$27:$Y$44,MATCH($B24,'参考2（系統別）'!$B$27:$B$44,0),MATCH(VLOOKUP('学校入力シート（要入力）'!$F$6,'目標値入力シート（必要に応じて入力）'!$L$9:$M$40,2,0),'参考2（系統別）'!$D$21:$Y$21,0)),INDEX('参考2（系統別）'!$AE$22:$AR$44,MATCH($B24,'参考2（系統別）'!$AC$22:$AC$44,0),MATCH(VLOOKUP('学校入力シート（要入力）'!$F$6,'目標値入力シート（必要に応じて入力）'!$P$9:$Q$40,2,0),'参考2（系統別）'!$AE$21:$AR$21,0)))*1000,"")</f>
        <v/>
      </c>
      <c r="H24" s="631" t="str">
        <f t="shared" si="0"/>
        <v/>
      </c>
      <c r="J24" s="768" t="s">
        <v>840</v>
      </c>
      <c r="K24" s="773" t="s">
        <v>735</v>
      </c>
      <c r="L24" s="773" t="s">
        <v>721</v>
      </c>
      <c r="M24" s="773" t="s">
        <v>865</v>
      </c>
      <c r="N24" s="773"/>
      <c r="O24" s="773"/>
    </row>
    <row r="25" spans="1:17" x14ac:dyDescent="0.2">
      <c r="J25" s="768" t="s">
        <v>841</v>
      </c>
      <c r="K25" s="773" t="s">
        <v>736</v>
      </c>
      <c r="L25" s="773" t="s">
        <v>840</v>
      </c>
      <c r="M25" s="773" t="s">
        <v>735</v>
      </c>
      <c r="N25" s="773"/>
      <c r="O25" s="773"/>
    </row>
    <row r="26" spans="1:17" x14ac:dyDescent="0.2">
      <c r="J26" s="768" t="s">
        <v>842</v>
      </c>
      <c r="K26" s="773" t="s">
        <v>737</v>
      </c>
      <c r="L26" s="773" t="s">
        <v>841</v>
      </c>
      <c r="M26" s="773" t="s">
        <v>736</v>
      </c>
      <c r="N26" s="773"/>
      <c r="O26" s="773"/>
    </row>
    <row r="27" spans="1:17" x14ac:dyDescent="0.2">
      <c r="J27" s="768" t="s">
        <v>843</v>
      </c>
      <c r="K27" s="773" t="s">
        <v>738</v>
      </c>
      <c r="L27" s="773" t="s">
        <v>842</v>
      </c>
      <c r="M27" s="773" t="s">
        <v>737</v>
      </c>
      <c r="N27" s="773"/>
      <c r="O27" s="773"/>
    </row>
    <row r="28" spans="1:17" x14ac:dyDescent="0.2">
      <c r="J28" s="768" t="s">
        <v>844</v>
      </c>
      <c r="K28" s="773" t="s">
        <v>739</v>
      </c>
      <c r="L28" s="773" t="s">
        <v>843</v>
      </c>
      <c r="M28" s="773" t="s">
        <v>738</v>
      </c>
      <c r="N28" s="773"/>
      <c r="O28" s="773"/>
    </row>
    <row r="29" spans="1:17" x14ac:dyDescent="0.2">
      <c r="J29" s="768" t="s">
        <v>722</v>
      </c>
      <c r="K29" s="773" t="s">
        <v>866</v>
      </c>
      <c r="L29" s="773" t="s">
        <v>844</v>
      </c>
      <c r="M29" s="773" t="s">
        <v>739</v>
      </c>
      <c r="N29" s="773"/>
      <c r="O29" s="773"/>
    </row>
    <row r="30" spans="1:17" x14ac:dyDescent="0.2">
      <c r="L30" s="773" t="s">
        <v>722</v>
      </c>
      <c r="M30" s="773" t="s">
        <v>866</v>
      </c>
      <c r="N30" s="773"/>
      <c r="O30" s="773"/>
    </row>
    <row r="31" spans="1:17" x14ac:dyDescent="0.2">
      <c r="L31" s="1125"/>
      <c r="M31" s="1125"/>
    </row>
  </sheetData>
  <mergeCells count="7">
    <mergeCell ref="A1:G1"/>
    <mergeCell ref="A11:B11"/>
    <mergeCell ref="A2:H2"/>
    <mergeCell ref="A3:H3"/>
    <mergeCell ref="A4:H4"/>
    <mergeCell ref="A5:H5"/>
    <mergeCell ref="A8:B8"/>
  </mergeCells>
  <phoneticPr fontId="45"/>
  <printOptions horizontalCentered="1" verticalCentered="1"/>
  <pageMargins left="0.39370078740157483" right="0.39370078740157483" top="0.39370078740157483" bottom="0.39370078740157483" header="0" footer="0.19685039370078741"/>
  <pageSetup paperSize="9" orientation="landscape" r:id="rId1"/>
  <headerFooter scaleWithDoc="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8:V55"/>
  <sheetViews>
    <sheetView showGridLines="0" zoomScaleNormal="100" zoomScaleSheetLayoutView="100" workbookViewId="0"/>
  </sheetViews>
  <sheetFormatPr defaultRowHeight="13.2" x14ac:dyDescent="0.2"/>
  <sheetData>
    <row r="8" spans="22:22" x14ac:dyDescent="0.2">
      <c r="V8" s="46"/>
    </row>
    <row r="9" spans="22:22" x14ac:dyDescent="0.2">
      <c r="V9" s="46"/>
    </row>
    <row r="10" spans="22:22" x14ac:dyDescent="0.2">
      <c r="V10" s="46"/>
    </row>
    <row r="11" spans="22:22" x14ac:dyDescent="0.2">
      <c r="V11" s="46"/>
    </row>
    <row r="12" spans="22:22" x14ac:dyDescent="0.2">
      <c r="V12" s="46"/>
    </row>
    <row r="13" spans="22:22" x14ac:dyDescent="0.2">
      <c r="V13" s="46"/>
    </row>
    <row r="14" spans="22:22" x14ac:dyDescent="0.2">
      <c r="V14" s="46"/>
    </row>
    <row r="16" spans="22:22" x14ac:dyDescent="0.2">
      <c r="V16" s="49"/>
    </row>
    <row r="17" spans="22:22" x14ac:dyDescent="0.2">
      <c r="V17" s="47"/>
    </row>
    <row r="18" spans="22:22" x14ac:dyDescent="0.2">
      <c r="V18" s="47"/>
    </row>
    <row r="19" spans="22:22" x14ac:dyDescent="0.2">
      <c r="V19" s="48"/>
    </row>
    <row r="20" spans="22:22" ht="13.5" customHeight="1" x14ac:dyDescent="0.2">
      <c r="V20" s="49"/>
    </row>
    <row r="21" spans="22:22" x14ac:dyDescent="0.2">
      <c r="V21" s="47"/>
    </row>
    <row r="22" spans="22:22" x14ac:dyDescent="0.2">
      <c r="V22" s="49"/>
    </row>
    <row r="23" spans="22:22" x14ac:dyDescent="0.2">
      <c r="V23" s="47"/>
    </row>
    <row r="24" spans="22:22" x14ac:dyDescent="0.2">
      <c r="V24" s="48"/>
    </row>
    <row r="26" spans="22:22" x14ac:dyDescent="0.2">
      <c r="V26" s="46"/>
    </row>
    <row r="27" spans="22:22" x14ac:dyDescent="0.2">
      <c r="V27" s="46"/>
    </row>
    <row r="36" spans="2:2" x14ac:dyDescent="0.2">
      <c r="B36" s="50"/>
    </row>
    <row r="37" spans="2:2" x14ac:dyDescent="0.2">
      <c r="B37" s="50" t="s">
        <v>1104</v>
      </c>
    </row>
    <row r="38" spans="2:2" x14ac:dyDescent="0.2">
      <c r="B38" s="50" t="s">
        <v>1103</v>
      </c>
    </row>
    <row r="39" spans="2:2" x14ac:dyDescent="0.2">
      <c r="B39" s="50" t="s">
        <v>1105</v>
      </c>
    </row>
    <row r="40" spans="2:2" x14ac:dyDescent="0.2">
      <c r="B40" s="50" t="s">
        <v>1106</v>
      </c>
    </row>
    <row r="41" spans="2:2" x14ac:dyDescent="0.2">
      <c r="B41" s="50" t="s">
        <v>1107</v>
      </c>
    </row>
    <row r="42" spans="2:2" x14ac:dyDescent="0.2">
      <c r="B42" s="50"/>
    </row>
    <row r="43" spans="2:2" x14ac:dyDescent="0.2">
      <c r="B43" s="51"/>
    </row>
    <row r="44" spans="2:2" x14ac:dyDescent="0.2">
      <c r="B44" s="53"/>
    </row>
    <row r="45" spans="2:2" x14ac:dyDescent="0.2">
      <c r="B45" s="53"/>
    </row>
    <row r="46" spans="2:2" x14ac:dyDescent="0.2">
      <c r="B46" s="52"/>
    </row>
    <row r="47" spans="2:2" x14ac:dyDescent="0.2">
      <c r="B47" s="51"/>
    </row>
    <row r="48" spans="2:2" x14ac:dyDescent="0.2">
      <c r="B48" s="52"/>
    </row>
    <row r="49" spans="2:2" x14ac:dyDescent="0.2">
      <c r="B49" s="51"/>
    </row>
    <row r="50" spans="2:2" x14ac:dyDescent="0.2">
      <c r="B50" s="53"/>
    </row>
    <row r="51" spans="2:2" x14ac:dyDescent="0.2">
      <c r="B51" s="50"/>
    </row>
    <row r="52" spans="2:2" ht="13.5" customHeight="1" x14ac:dyDescent="0.2">
      <c r="B52" s="52"/>
    </row>
    <row r="55" spans="2:2" x14ac:dyDescent="0.2">
      <c r="B55" s="46" t="s">
        <v>1108</v>
      </c>
    </row>
  </sheetData>
  <phoneticPr fontId="1"/>
  <pageMargins left="0.39370078740157483" right="0.39370078740157483" top="0.39370078740157483" bottom="0.39370078740157483" header="0" footer="0.19685039370078741"/>
  <pageSetup paperSize="9" scale="80" orientation="landscape" r:id="rId1"/>
  <headerFooter scaleWithDoc="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99"/>
  </sheetPr>
  <dimension ref="A1:AH56"/>
  <sheetViews>
    <sheetView showGridLines="0" zoomScale="75" zoomScaleNormal="75" zoomScaleSheetLayoutView="85" workbookViewId="0">
      <selection activeCell="R24" sqref="R24"/>
    </sheetView>
  </sheetViews>
  <sheetFormatPr defaultColWidth="9" defaultRowHeight="13.2" x14ac:dyDescent="0.2"/>
  <cols>
    <col min="1" max="1" width="2.44140625" style="191" customWidth="1"/>
    <col min="2" max="2" width="9" style="191"/>
    <col min="3" max="3" width="9.6640625" style="191" customWidth="1"/>
    <col min="4" max="39" width="9" style="191"/>
    <col min="40" max="41" width="7.6640625" style="191" customWidth="1"/>
    <col min="42" max="16384" width="9" style="191"/>
  </cols>
  <sheetData>
    <row r="1" spans="1:34" ht="28.5" customHeight="1" thickBot="1" x14ac:dyDescent="0.25">
      <c r="C1" s="156"/>
      <c r="H1" s="249"/>
      <c r="I1" s="250" t="s">
        <v>1065</v>
      </c>
      <c r="J1" s="250"/>
      <c r="K1" s="250"/>
      <c r="M1" s="191" t="s">
        <v>1066</v>
      </c>
    </row>
    <row r="2" spans="1:34" s="251" customFormat="1" ht="27" customHeight="1" x14ac:dyDescent="0.2">
      <c r="B2" s="252" t="s">
        <v>318</v>
      </c>
      <c r="C2" s="253"/>
      <c r="D2" s="254" t="s">
        <v>319</v>
      </c>
      <c r="E2" s="254" t="s">
        <v>320</v>
      </c>
      <c r="F2" s="254" t="s">
        <v>321</v>
      </c>
      <c r="G2" s="255" t="s">
        <v>322</v>
      </c>
      <c r="H2" s="256"/>
      <c r="I2" s="257" t="s">
        <v>323</v>
      </c>
      <c r="J2" s="254" t="s">
        <v>321</v>
      </c>
      <c r="K2" s="255" t="s">
        <v>322</v>
      </c>
      <c r="M2" s="257" t="s">
        <v>324</v>
      </c>
      <c r="N2" s="254" t="s">
        <v>321</v>
      </c>
      <c r="O2" s="255" t="s">
        <v>322</v>
      </c>
      <c r="P2" s="258"/>
      <c r="Q2" s="259"/>
      <c r="AE2" s="260"/>
    </row>
    <row r="3" spans="1:34" s="251" customFormat="1" ht="20.25" customHeight="1" x14ac:dyDescent="0.2">
      <c r="B3" s="261" t="s">
        <v>325</v>
      </c>
      <c r="C3" s="262"/>
      <c r="D3" s="263">
        <v>0.1</v>
      </c>
      <c r="E3" s="263"/>
      <c r="F3" s="264">
        <v>10</v>
      </c>
      <c r="G3" s="265">
        <v>10</v>
      </c>
      <c r="H3" s="256"/>
      <c r="I3" s="266">
        <v>-100</v>
      </c>
      <c r="J3" s="264">
        <v>2</v>
      </c>
      <c r="K3" s="265">
        <v>2</v>
      </c>
      <c r="M3" s="266">
        <v>-100</v>
      </c>
      <c r="N3" s="264">
        <v>10</v>
      </c>
      <c r="O3" s="265">
        <v>10</v>
      </c>
      <c r="P3" s="258"/>
      <c r="Q3" s="267"/>
      <c r="R3" s="268"/>
      <c r="AE3" s="260"/>
    </row>
    <row r="4" spans="1:34" s="251" customFormat="1" ht="20.25" customHeight="1" x14ac:dyDescent="0.2">
      <c r="B4" s="269" t="s">
        <v>328</v>
      </c>
      <c r="C4" s="270"/>
      <c r="D4" s="263">
        <v>0.05</v>
      </c>
      <c r="E4" s="263">
        <v>9.9000000000000005E-2</v>
      </c>
      <c r="F4" s="264">
        <v>8</v>
      </c>
      <c r="G4" s="265">
        <v>8</v>
      </c>
      <c r="H4" s="256"/>
      <c r="I4" s="271">
        <v>-9.9400000000000002E-2</v>
      </c>
      <c r="J4" s="272">
        <v>4</v>
      </c>
      <c r="K4" s="265">
        <v>4</v>
      </c>
      <c r="M4" s="271">
        <v>-9.9400000000000002E-2</v>
      </c>
      <c r="N4" s="264">
        <v>8</v>
      </c>
      <c r="O4" s="265">
        <v>8</v>
      </c>
      <c r="P4" s="258"/>
      <c r="Q4" s="258"/>
      <c r="AE4" s="260"/>
    </row>
    <row r="5" spans="1:34" s="251" customFormat="1" ht="20.25" customHeight="1" x14ac:dyDescent="0.2">
      <c r="B5" s="273" t="s">
        <v>330</v>
      </c>
      <c r="C5" s="274"/>
      <c r="D5" s="275">
        <v>-4.9000000000000002E-2</v>
      </c>
      <c r="E5" s="275">
        <v>4.9000000000000002E-2</v>
      </c>
      <c r="F5" s="276">
        <v>6</v>
      </c>
      <c r="G5" s="277">
        <v>6</v>
      </c>
      <c r="H5" s="256"/>
      <c r="I5" s="271">
        <v>-4.9399999999999999E-2</v>
      </c>
      <c r="J5" s="272">
        <v>6</v>
      </c>
      <c r="K5" s="278">
        <v>6</v>
      </c>
      <c r="M5" s="271">
        <v>-4.9399999999999999E-2</v>
      </c>
      <c r="N5" s="276">
        <v>6</v>
      </c>
      <c r="O5" s="277">
        <v>6</v>
      </c>
      <c r="P5" s="259"/>
      <c r="Q5" s="259"/>
      <c r="AE5" s="260"/>
    </row>
    <row r="6" spans="1:34" s="251" customFormat="1" ht="20.25" customHeight="1" x14ac:dyDescent="0.2">
      <c r="B6" s="269" t="s">
        <v>332</v>
      </c>
      <c r="C6" s="270"/>
      <c r="D6" s="263">
        <v>-9.9000000000000005E-2</v>
      </c>
      <c r="E6" s="263">
        <v>-0.05</v>
      </c>
      <c r="F6" s="264">
        <v>4</v>
      </c>
      <c r="G6" s="265">
        <v>4</v>
      </c>
      <c r="H6" s="256"/>
      <c r="I6" s="271">
        <v>0.05</v>
      </c>
      <c r="J6" s="264">
        <v>8</v>
      </c>
      <c r="K6" s="278">
        <v>8</v>
      </c>
      <c r="M6" s="271">
        <v>0.05</v>
      </c>
      <c r="N6" s="264">
        <v>4</v>
      </c>
      <c r="O6" s="265">
        <v>4</v>
      </c>
      <c r="P6" s="258"/>
      <c r="Q6" s="258"/>
      <c r="AE6" s="260"/>
    </row>
    <row r="7" spans="1:34" s="251" customFormat="1" ht="20.25" customHeight="1" thickBot="1" x14ac:dyDescent="0.25">
      <c r="B7" s="279" t="s">
        <v>333</v>
      </c>
      <c r="C7" s="280"/>
      <c r="D7" s="280"/>
      <c r="E7" s="281">
        <v>-0.1</v>
      </c>
      <c r="F7" s="282">
        <v>2</v>
      </c>
      <c r="G7" s="283">
        <v>2</v>
      </c>
      <c r="H7" s="256"/>
      <c r="I7" s="284">
        <v>0.1</v>
      </c>
      <c r="J7" s="282">
        <v>10</v>
      </c>
      <c r="K7" s="283">
        <v>10</v>
      </c>
      <c r="M7" s="284">
        <v>0.1</v>
      </c>
      <c r="N7" s="282">
        <v>2</v>
      </c>
      <c r="O7" s="283">
        <v>2</v>
      </c>
      <c r="P7" s="258"/>
      <c r="Q7" s="258"/>
      <c r="AC7" s="285"/>
      <c r="AG7" s="286"/>
      <c r="AH7" s="268"/>
    </row>
    <row r="8" spans="1:34" ht="20.25" customHeight="1" x14ac:dyDescent="0.2">
      <c r="E8" s="287"/>
      <c r="F8" s="156"/>
      <c r="G8" s="156"/>
      <c r="H8" s="249"/>
      <c r="L8" s="288"/>
      <c r="M8" s="156"/>
      <c r="N8" s="156"/>
    </row>
    <row r="9" spans="1:34" ht="20.25" customHeight="1" thickBot="1" x14ac:dyDescent="0.25">
      <c r="B9" s="289" t="s">
        <v>334</v>
      </c>
      <c r="C9" s="156"/>
      <c r="F9" s="290"/>
      <c r="H9" s="249"/>
    </row>
    <row r="10" spans="1:34" ht="20.25" customHeight="1" x14ac:dyDescent="0.2">
      <c r="B10" s="1212" t="s">
        <v>335</v>
      </c>
      <c r="C10" s="1194" t="s">
        <v>336</v>
      </c>
      <c r="D10" s="1194" t="s">
        <v>337</v>
      </c>
      <c r="E10" s="1194" t="s">
        <v>338</v>
      </c>
      <c r="F10" s="292" t="s">
        <v>1057</v>
      </c>
      <c r="G10" s="293"/>
      <c r="H10" s="294"/>
      <c r="I10" s="1196" t="s">
        <v>323</v>
      </c>
      <c r="K10" s="1212" t="s">
        <v>335</v>
      </c>
      <c r="L10" s="1194" t="s">
        <v>340</v>
      </c>
      <c r="M10" s="1194" t="s">
        <v>341</v>
      </c>
      <c r="N10" s="291" t="s">
        <v>343</v>
      </c>
      <c r="O10" s="1196" t="s">
        <v>324</v>
      </c>
    </row>
    <row r="11" spans="1:34" ht="20.25" customHeight="1" x14ac:dyDescent="0.2">
      <c r="A11" s="295"/>
      <c r="B11" s="1213"/>
      <c r="C11" s="1214"/>
      <c r="D11" s="1214"/>
      <c r="E11" s="1214"/>
      <c r="F11" s="296">
        <v>6</v>
      </c>
      <c r="G11" s="296">
        <v>7</v>
      </c>
      <c r="H11" s="296">
        <v>8</v>
      </c>
      <c r="I11" s="1215"/>
      <c r="J11" s="297"/>
      <c r="K11" s="1213"/>
      <c r="L11" s="1195"/>
      <c r="M11" s="1195"/>
      <c r="N11" s="299">
        <v>9</v>
      </c>
      <c r="O11" s="1197"/>
      <c r="P11" s="297"/>
      <c r="Q11" s="300"/>
    </row>
    <row r="12" spans="1:34" ht="20.25" customHeight="1" x14ac:dyDescent="0.2">
      <c r="A12" s="301"/>
      <c r="B12" s="1199" t="s">
        <v>344</v>
      </c>
      <c r="C12" s="1201" t="s">
        <v>588</v>
      </c>
      <c r="D12" s="1201" t="s">
        <v>1070</v>
      </c>
      <c r="E12" s="1201" t="s">
        <v>751</v>
      </c>
      <c r="F12" s="1206" t="s">
        <v>1067</v>
      </c>
      <c r="G12" s="1209" t="s">
        <v>1068</v>
      </c>
      <c r="H12" s="1223" t="s">
        <v>345</v>
      </c>
      <c r="I12" s="1215"/>
      <c r="K12" s="1224" t="s">
        <v>344</v>
      </c>
      <c r="L12" s="1217" t="s">
        <v>346</v>
      </c>
      <c r="M12" s="1217" t="s">
        <v>347</v>
      </c>
      <c r="N12" s="1220" t="s">
        <v>1069</v>
      </c>
      <c r="O12" s="1197"/>
      <c r="P12" s="302"/>
      <c r="Q12" s="303"/>
    </row>
    <row r="13" spans="1:34" ht="20.25" customHeight="1" x14ac:dyDescent="0.2">
      <c r="A13" s="301"/>
      <c r="B13" s="1200"/>
      <c r="C13" s="1202"/>
      <c r="D13" s="1204"/>
      <c r="E13" s="1202"/>
      <c r="F13" s="1207"/>
      <c r="G13" s="1210"/>
      <c r="H13" s="1202"/>
      <c r="I13" s="1215"/>
      <c r="K13" s="1225"/>
      <c r="L13" s="1218"/>
      <c r="M13" s="1218"/>
      <c r="N13" s="1221"/>
      <c r="O13" s="1197"/>
      <c r="P13" s="302"/>
      <c r="Q13" s="303"/>
    </row>
    <row r="14" spans="1:34" ht="20.25" customHeight="1" x14ac:dyDescent="0.2">
      <c r="A14" s="301"/>
      <c r="B14" s="1200"/>
      <c r="C14" s="1203"/>
      <c r="D14" s="1205"/>
      <c r="E14" s="1203"/>
      <c r="F14" s="1208"/>
      <c r="G14" s="1211"/>
      <c r="H14" s="1203"/>
      <c r="I14" s="1216"/>
      <c r="K14" s="1226"/>
      <c r="L14" s="1219"/>
      <c r="M14" s="1219"/>
      <c r="N14" s="1222"/>
      <c r="O14" s="1198"/>
      <c r="P14" s="302"/>
      <c r="Q14" s="303"/>
    </row>
    <row r="15" spans="1:34" ht="21.75" customHeight="1" x14ac:dyDescent="0.2">
      <c r="B15" s="304">
        <v>1</v>
      </c>
      <c r="C15" s="305">
        <v>-10</v>
      </c>
      <c r="D15" s="305">
        <v>-10</v>
      </c>
      <c r="E15" s="306">
        <v>-100</v>
      </c>
      <c r="F15" s="306">
        <v>-100</v>
      </c>
      <c r="G15" s="306">
        <v>-100</v>
      </c>
      <c r="H15" s="306">
        <v>-100</v>
      </c>
      <c r="I15" s="307">
        <v>2</v>
      </c>
      <c r="K15" s="308">
        <v>1</v>
      </c>
      <c r="L15" s="627">
        <v>-10</v>
      </c>
      <c r="M15" s="309">
        <v>-10</v>
      </c>
      <c r="N15" s="310">
        <v>-100</v>
      </c>
      <c r="O15" s="311">
        <v>10</v>
      </c>
      <c r="Q15" s="312"/>
    </row>
    <row r="16" spans="1:34" ht="21.75" customHeight="1" x14ac:dyDescent="0.2">
      <c r="B16" s="313">
        <v>2</v>
      </c>
      <c r="C16" s="314">
        <v>-4.9000000000000002E-2</v>
      </c>
      <c r="D16" s="314">
        <v>-4.9000000000000002E-2</v>
      </c>
      <c r="E16" s="315">
        <v>-9.9400000000000002E-2</v>
      </c>
      <c r="F16" s="315">
        <v>-9.9400000000000002E-2</v>
      </c>
      <c r="G16" s="315">
        <v>-9.9400000000000002E-2</v>
      </c>
      <c r="H16" s="315">
        <v>-9.9400000000000002E-2</v>
      </c>
      <c r="I16" s="316">
        <v>4</v>
      </c>
      <c r="K16" s="317">
        <v>2</v>
      </c>
      <c r="L16" s="628">
        <v>-4.9000000000000002E-2</v>
      </c>
      <c r="M16" s="318">
        <v>-9.9000000000000005E-2</v>
      </c>
      <c r="N16" s="315">
        <v>-9.9400000000000002E-2</v>
      </c>
      <c r="O16" s="316">
        <v>8</v>
      </c>
      <c r="Q16" s="312"/>
    </row>
    <row r="17" spans="2:20" ht="21.75" customHeight="1" x14ac:dyDescent="0.2">
      <c r="B17" s="313">
        <v>3</v>
      </c>
      <c r="C17" s="314">
        <v>-2.4E-2</v>
      </c>
      <c r="D17" s="314">
        <v>-2.4E-2</v>
      </c>
      <c r="E17" s="315">
        <v>-4.9399999999999999E-2</v>
      </c>
      <c r="F17" s="315">
        <v>-4.9399999999999999E-2</v>
      </c>
      <c r="G17" s="315">
        <v>-4.9399999999999999E-2</v>
      </c>
      <c r="H17" s="315">
        <v>-4.9399999999999999E-2</v>
      </c>
      <c r="I17" s="316">
        <v>6</v>
      </c>
      <c r="K17" s="317">
        <v>3</v>
      </c>
      <c r="L17" s="628">
        <v>-2.4E-2</v>
      </c>
      <c r="M17" s="318">
        <v>-4.9000000000000002E-2</v>
      </c>
      <c r="N17" s="315">
        <v>-4.9399999999999999E-2</v>
      </c>
      <c r="O17" s="319">
        <v>6</v>
      </c>
      <c r="Q17" s="312"/>
      <c r="T17" s="312"/>
    </row>
    <row r="18" spans="2:20" ht="21.75" customHeight="1" x14ac:dyDescent="0.2">
      <c r="B18" s="313">
        <v>4</v>
      </c>
      <c r="C18" s="314">
        <v>2.5000000000000001E-2</v>
      </c>
      <c r="D18" s="314">
        <v>2.5000000000000001E-2</v>
      </c>
      <c r="E18" s="315">
        <v>0.05</v>
      </c>
      <c r="F18" s="315">
        <v>0.05</v>
      </c>
      <c r="G18" s="315">
        <v>0.05</v>
      </c>
      <c r="H18" s="315">
        <v>0.05</v>
      </c>
      <c r="I18" s="316">
        <v>8</v>
      </c>
      <c r="K18" s="317">
        <v>4</v>
      </c>
      <c r="L18" s="628">
        <v>2.5000000000000001E-2</v>
      </c>
      <c r="M18" s="318">
        <v>0.05</v>
      </c>
      <c r="N18" s="315">
        <v>0.05</v>
      </c>
      <c r="O18" s="316">
        <v>4</v>
      </c>
      <c r="Q18" s="312"/>
    </row>
    <row r="19" spans="2:20" ht="21.75" customHeight="1" thickBot="1" x14ac:dyDescent="0.25">
      <c r="B19" s="320">
        <v>5</v>
      </c>
      <c r="C19" s="321">
        <v>0.05</v>
      </c>
      <c r="D19" s="321">
        <v>0.05</v>
      </c>
      <c r="E19" s="322">
        <v>0.1</v>
      </c>
      <c r="F19" s="322">
        <v>0.1</v>
      </c>
      <c r="G19" s="322">
        <v>0.1</v>
      </c>
      <c r="H19" s="322">
        <v>0.1</v>
      </c>
      <c r="I19" s="323">
        <v>10</v>
      </c>
      <c r="K19" s="324">
        <v>5</v>
      </c>
      <c r="L19" s="629">
        <v>0.05</v>
      </c>
      <c r="M19" s="326">
        <v>0.1</v>
      </c>
      <c r="N19" s="327">
        <v>0.1</v>
      </c>
      <c r="O19" s="328">
        <v>2</v>
      </c>
      <c r="Q19" s="329"/>
    </row>
    <row r="20" spans="2:20" ht="20.25" customHeight="1" x14ac:dyDescent="0.2">
      <c r="C20" s="156"/>
      <c r="H20" s="249"/>
    </row>
    <row r="21" spans="2:20" s="157" customFormat="1" ht="20.25" customHeight="1" thickBot="1" x14ac:dyDescent="0.25">
      <c r="B21" s="330" t="s">
        <v>348</v>
      </c>
      <c r="R21" s="331"/>
    </row>
    <row r="22" spans="2:20" ht="20.25" customHeight="1" x14ac:dyDescent="0.2">
      <c r="B22" s="1212" t="s">
        <v>335</v>
      </c>
      <c r="C22" s="1194" t="s">
        <v>336</v>
      </c>
      <c r="D22" s="1194" t="s">
        <v>341</v>
      </c>
      <c r="E22" s="1194" t="s">
        <v>338</v>
      </c>
      <c r="F22" s="1194" t="s">
        <v>349</v>
      </c>
      <c r="G22" s="1194" t="s">
        <v>350</v>
      </c>
      <c r="H22" s="1194" t="s">
        <v>342</v>
      </c>
      <c r="I22" s="291" t="s">
        <v>339</v>
      </c>
      <c r="J22" s="292"/>
      <c r="K22" s="293"/>
      <c r="L22" s="1196" t="s">
        <v>323</v>
      </c>
      <c r="M22" s="259"/>
      <c r="N22" s="297"/>
    </row>
    <row r="23" spans="2:20" ht="20.25" customHeight="1" x14ac:dyDescent="0.2">
      <c r="B23" s="1213"/>
      <c r="C23" s="1214"/>
      <c r="D23" s="1214"/>
      <c r="E23" s="1195"/>
      <c r="F23" s="1195"/>
      <c r="G23" s="1195"/>
      <c r="H23" s="1195"/>
      <c r="I23" s="332" t="s">
        <v>351</v>
      </c>
      <c r="J23" s="332" t="s">
        <v>352</v>
      </c>
      <c r="K23" s="332" t="s">
        <v>353</v>
      </c>
      <c r="L23" s="1227"/>
      <c r="M23" s="259"/>
      <c r="N23" s="297"/>
    </row>
    <row r="24" spans="2:20" s="312" customFormat="1" ht="20.25" customHeight="1" x14ac:dyDescent="0.2">
      <c r="B24" s="1199" t="s">
        <v>344</v>
      </c>
      <c r="C24" s="1229" t="s">
        <v>588</v>
      </c>
      <c r="D24" s="1229" t="s">
        <v>354</v>
      </c>
      <c r="E24" s="1229" t="s">
        <v>355</v>
      </c>
      <c r="F24" s="1229" t="s">
        <v>356</v>
      </c>
      <c r="G24" s="1229" t="s">
        <v>357</v>
      </c>
      <c r="H24" s="1229" t="s">
        <v>358</v>
      </c>
      <c r="I24" s="1201" t="s">
        <v>1320</v>
      </c>
      <c r="J24" s="1201" t="s">
        <v>359</v>
      </c>
      <c r="K24" s="1201" t="s">
        <v>1321</v>
      </c>
      <c r="L24" s="1216"/>
      <c r="M24" s="259"/>
      <c r="N24" s="302"/>
    </row>
    <row r="25" spans="2:20" s="312" customFormat="1" ht="20.25" customHeight="1" x14ac:dyDescent="0.2">
      <c r="B25" s="1228"/>
      <c r="C25" s="1230"/>
      <c r="D25" s="1230"/>
      <c r="E25" s="1230"/>
      <c r="F25" s="1230"/>
      <c r="G25" s="1230"/>
      <c r="H25" s="1230"/>
      <c r="I25" s="1232"/>
      <c r="J25" s="1232"/>
      <c r="K25" s="1232"/>
      <c r="L25" s="333"/>
      <c r="M25" s="259"/>
      <c r="N25" s="302"/>
    </row>
    <row r="26" spans="2:20" s="312" customFormat="1" ht="20.25" customHeight="1" x14ac:dyDescent="0.2">
      <c r="B26" s="1228"/>
      <c r="C26" s="1231"/>
      <c r="D26" s="1230"/>
      <c r="E26" s="1230"/>
      <c r="F26" s="1230"/>
      <c r="G26" s="1230"/>
      <c r="H26" s="1230"/>
      <c r="I26" s="1232"/>
      <c r="J26" s="1232"/>
      <c r="K26" s="1232"/>
      <c r="L26" s="334"/>
      <c r="M26" s="259"/>
      <c r="N26" s="302"/>
    </row>
    <row r="27" spans="2:20" ht="22.5" customHeight="1" x14ac:dyDescent="0.2">
      <c r="B27" s="335">
        <v>1</v>
      </c>
      <c r="C27" s="305">
        <v>-10</v>
      </c>
      <c r="D27" s="336">
        <v>-100</v>
      </c>
      <c r="E27" s="337">
        <v>-10</v>
      </c>
      <c r="F27" s="337">
        <v>-10</v>
      </c>
      <c r="G27" s="337">
        <v>-100</v>
      </c>
      <c r="H27" s="337">
        <v>-100</v>
      </c>
      <c r="I27" s="306">
        <v>-100</v>
      </c>
      <c r="J27" s="306">
        <v>-100</v>
      </c>
      <c r="K27" s="306">
        <v>-100</v>
      </c>
      <c r="L27" s="307">
        <v>2</v>
      </c>
      <c r="M27" s="258"/>
    </row>
    <row r="28" spans="2:20" ht="22.5" customHeight="1" x14ac:dyDescent="0.2">
      <c r="B28" s="317">
        <v>2</v>
      </c>
      <c r="C28" s="314">
        <v>-4.9000000000000002E-2</v>
      </c>
      <c r="D28" s="338">
        <v>-0.49</v>
      </c>
      <c r="E28" s="628">
        <v>-9.9000000000000005E-2</v>
      </c>
      <c r="F28" s="314">
        <v>-9.9000000000000005E-2</v>
      </c>
      <c r="G28" s="314">
        <v>-9.9000000000000005E-2</v>
      </c>
      <c r="H28" s="314">
        <v>-9.9000000000000005E-2</v>
      </c>
      <c r="I28" s="339">
        <v>-9.9400000000000002E-2</v>
      </c>
      <c r="J28" s="339">
        <v>-9.9400000000000002E-2</v>
      </c>
      <c r="K28" s="339">
        <v>-9.9400000000000002E-2</v>
      </c>
      <c r="L28" s="340">
        <v>4</v>
      </c>
      <c r="M28" s="258"/>
    </row>
    <row r="29" spans="2:20" ht="22.5" customHeight="1" x14ac:dyDescent="0.2">
      <c r="B29" s="317">
        <v>3</v>
      </c>
      <c r="C29" s="314">
        <v>-2.4E-2</v>
      </c>
      <c r="D29" s="338">
        <v>-0.28999999999999998</v>
      </c>
      <c r="E29" s="339">
        <v>-4.9000000000000002E-2</v>
      </c>
      <c r="F29" s="314">
        <v>-4.9000000000000002E-2</v>
      </c>
      <c r="G29" s="314">
        <v>-4.9000000000000002E-2</v>
      </c>
      <c r="H29" s="314">
        <v>-4.9000000000000002E-2</v>
      </c>
      <c r="I29" s="339">
        <v>-4.9399999999999999E-2</v>
      </c>
      <c r="J29" s="339">
        <v>-4.9399999999999999E-2</v>
      </c>
      <c r="K29" s="339">
        <v>-4.9399999999999999E-2</v>
      </c>
      <c r="L29" s="340">
        <v>6</v>
      </c>
      <c r="M29" s="259"/>
    </row>
    <row r="30" spans="2:20" ht="22.5" customHeight="1" x14ac:dyDescent="0.2">
      <c r="B30" s="317">
        <v>4</v>
      </c>
      <c r="C30" s="314">
        <v>2.5000000000000001E-2</v>
      </c>
      <c r="D30" s="338">
        <v>0.3</v>
      </c>
      <c r="E30" s="628">
        <v>0.05</v>
      </c>
      <c r="F30" s="314">
        <v>0.05</v>
      </c>
      <c r="G30" s="314">
        <v>0.05</v>
      </c>
      <c r="H30" s="314">
        <v>0.05</v>
      </c>
      <c r="I30" s="339">
        <v>0.05</v>
      </c>
      <c r="J30" s="339">
        <v>0.05</v>
      </c>
      <c r="K30" s="339">
        <v>0.05</v>
      </c>
      <c r="L30" s="316">
        <v>8</v>
      </c>
      <c r="M30" s="259"/>
    </row>
    <row r="31" spans="2:20" ht="22.5" customHeight="1" thickBot="1" x14ac:dyDescent="0.25">
      <c r="B31" s="324">
        <v>5</v>
      </c>
      <c r="C31" s="321">
        <v>0.05</v>
      </c>
      <c r="D31" s="341">
        <v>0.5</v>
      </c>
      <c r="E31" s="629">
        <v>0.1</v>
      </c>
      <c r="F31" s="325">
        <v>0.1</v>
      </c>
      <c r="G31" s="325">
        <v>0.1</v>
      </c>
      <c r="H31" s="325">
        <v>0.1</v>
      </c>
      <c r="I31" s="342">
        <v>0.1</v>
      </c>
      <c r="J31" s="342">
        <v>0.1</v>
      </c>
      <c r="K31" s="342">
        <v>0.1</v>
      </c>
      <c r="L31" s="323">
        <v>10</v>
      </c>
      <c r="M31" s="258"/>
    </row>
    <row r="32" spans="2:20" ht="20.25" customHeight="1" x14ac:dyDescent="0.2">
      <c r="L32" s="251"/>
      <c r="M32" s="251"/>
      <c r="R32" s="343"/>
    </row>
    <row r="33" spans="2:18" ht="20.25" customHeight="1" thickBot="1" x14ac:dyDescent="0.25">
      <c r="L33" s="251"/>
      <c r="M33" s="251"/>
      <c r="R33" s="343"/>
    </row>
    <row r="34" spans="2:18" ht="20.25" customHeight="1" x14ac:dyDescent="0.2">
      <c r="B34" s="1212" t="s">
        <v>335</v>
      </c>
      <c r="C34" s="1194" t="s">
        <v>340</v>
      </c>
      <c r="D34" s="1194" t="s">
        <v>337</v>
      </c>
      <c r="E34" s="1194" t="s">
        <v>360</v>
      </c>
      <c r="F34" s="1194" t="s">
        <v>361</v>
      </c>
      <c r="G34" s="291" t="s">
        <v>343</v>
      </c>
      <c r="H34" s="1194" t="s">
        <v>362</v>
      </c>
      <c r="I34" s="1194" t="s">
        <v>363</v>
      </c>
      <c r="J34" s="1233" t="s">
        <v>343</v>
      </c>
      <c r="K34" s="1234"/>
      <c r="L34" s="1196" t="s">
        <v>324</v>
      </c>
      <c r="R34" s="343"/>
    </row>
    <row r="35" spans="2:18" ht="20.25" customHeight="1" x14ac:dyDescent="0.2">
      <c r="B35" s="1213"/>
      <c r="C35" s="1195"/>
      <c r="D35" s="1195"/>
      <c r="E35" s="1195"/>
      <c r="F35" s="1195"/>
      <c r="G35" s="298" t="s">
        <v>364</v>
      </c>
      <c r="H35" s="1195"/>
      <c r="I35" s="1195"/>
      <c r="J35" s="298" t="s">
        <v>365</v>
      </c>
      <c r="K35" s="298" t="s">
        <v>366</v>
      </c>
      <c r="L35" s="1227"/>
      <c r="R35" s="343"/>
    </row>
    <row r="36" spans="2:18" ht="20.25" customHeight="1" x14ac:dyDescent="0.2">
      <c r="B36" s="1199" t="s">
        <v>344</v>
      </c>
      <c r="C36" s="1235" t="s">
        <v>346</v>
      </c>
      <c r="D36" s="1229" t="s">
        <v>367</v>
      </c>
      <c r="E36" s="1229" t="s">
        <v>368</v>
      </c>
      <c r="F36" s="1229" t="s">
        <v>369</v>
      </c>
      <c r="G36" s="1201" t="s">
        <v>370</v>
      </c>
      <c r="H36" s="1201" t="s">
        <v>1312</v>
      </c>
      <c r="I36" s="1201" t="s">
        <v>1313</v>
      </c>
      <c r="J36" s="1201" t="s">
        <v>1322</v>
      </c>
      <c r="K36" s="1201" t="s">
        <v>1315</v>
      </c>
      <c r="L36" s="1216"/>
      <c r="R36" s="343"/>
    </row>
    <row r="37" spans="2:18" ht="20.25" customHeight="1" x14ac:dyDescent="0.2">
      <c r="B37" s="1200"/>
      <c r="C37" s="1236"/>
      <c r="D37" s="1238"/>
      <c r="E37" s="1238"/>
      <c r="F37" s="1238"/>
      <c r="G37" s="1240"/>
      <c r="H37" s="1240"/>
      <c r="I37" s="1240"/>
      <c r="J37" s="1240"/>
      <c r="K37" s="1240"/>
      <c r="L37" s="344"/>
      <c r="R37" s="343"/>
    </row>
    <row r="38" spans="2:18" ht="20.25" customHeight="1" x14ac:dyDescent="0.2">
      <c r="B38" s="1200"/>
      <c r="C38" s="1237"/>
      <c r="D38" s="1239"/>
      <c r="E38" s="1239"/>
      <c r="F38" s="1239"/>
      <c r="G38" s="1241"/>
      <c r="H38" s="1241"/>
      <c r="I38" s="1241"/>
      <c r="J38" s="1241"/>
      <c r="K38" s="1241"/>
      <c r="L38" s="344"/>
      <c r="R38" s="343"/>
    </row>
    <row r="39" spans="2:18" ht="22.5" customHeight="1" x14ac:dyDescent="0.2">
      <c r="B39" s="335">
        <v>1</v>
      </c>
      <c r="C39" s="309">
        <v>-10</v>
      </c>
      <c r="D39" s="345">
        <v>-1</v>
      </c>
      <c r="E39" s="345">
        <v>-1</v>
      </c>
      <c r="F39" s="345">
        <v>-1</v>
      </c>
      <c r="G39" s="346">
        <v>-100</v>
      </c>
      <c r="H39" s="347">
        <v>-1000</v>
      </c>
      <c r="I39" s="347">
        <v>-1000</v>
      </c>
      <c r="J39" s="346">
        <v>-100</v>
      </c>
      <c r="K39" s="346">
        <v>-100</v>
      </c>
      <c r="L39" s="348">
        <v>10</v>
      </c>
      <c r="R39" s="343"/>
    </row>
    <row r="40" spans="2:18" ht="22.5" customHeight="1" x14ac:dyDescent="0.2">
      <c r="B40" s="317">
        <v>2</v>
      </c>
      <c r="C40" s="314">
        <v>-4.9000000000000002E-2</v>
      </c>
      <c r="D40" s="349">
        <v>-9.9989999999999996E-2</v>
      </c>
      <c r="E40" s="349">
        <v>-9.9000000000000008E-3</v>
      </c>
      <c r="F40" s="349">
        <v>-9.9000000000000008E-3</v>
      </c>
      <c r="G40" s="350">
        <v>-9.9400000000000002E-2</v>
      </c>
      <c r="H40" s="351">
        <v>-0.99</v>
      </c>
      <c r="I40" s="351">
        <v>-0.99</v>
      </c>
      <c r="J40" s="350">
        <v>-9.9400000000000002E-2</v>
      </c>
      <c r="K40" s="350">
        <v>-9.9400000000000002E-2</v>
      </c>
      <c r="L40" s="352">
        <v>8</v>
      </c>
      <c r="R40" s="343"/>
    </row>
    <row r="41" spans="2:18" ht="22.5" customHeight="1" x14ac:dyDescent="0.2">
      <c r="B41" s="317">
        <v>3</v>
      </c>
      <c r="C41" s="314">
        <v>-2.4E-2</v>
      </c>
      <c r="D41" s="349">
        <v>-4.999E-2</v>
      </c>
      <c r="E41" s="349">
        <v>-4.9899999999999996E-3</v>
      </c>
      <c r="F41" s="349">
        <v>-4.9899999999999996E-3</v>
      </c>
      <c r="G41" s="350">
        <v>-4.9399999999999999E-2</v>
      </c>
      <c r="H41" s="351">
        <v>-0.49</v>
      </c>
      <c r="I41" s="351">
        <v>-0.49</v>
      </c>
      <c r="J41" s="350">
        <v>-4.9399999999999999E-2</v>
      </c>
      <c r="K41" s="350">
        <v>-4.9399999999999999E-2</v>
      </c>
      <c r="L41" s="353">
        <v>6</v>
      </c>
      <c r="R41" s="343"/>
    </row>
    <row r="42" spans="2:18" ht="22.5" customHeight="1" x14ac:dyDescent="0.2">
      <c r="B42" s="317">
        <v>4</v>
      </c>
      <c r="C42" s="314">
        <v>2.5000000000000001E-2</v>
      </c>
      <c r="D42" s="349">
        <v>0.05</v>
      </c>
      <c r="E42" s="349">
        <v>5.0000000000000001E-3</v>
      </c>
      <c r="F42" s="349">
        <v>5.0000000000000001E-3</v>
      </c>
      <c r="G42" s="350">
        <v>0.05</v>
      </c>
      <c r="H42" s="351">
        <v>0.5</v>
      </c>
      <c r="I42" s="351">
        <v>0.5</v>
      </c>
      <c r="J42" s="350">
        <v>0.05</v>
      </c>
      <c r="K42" s="350">
        <v>0.05</v>
      </c>
      <c r="L42" s="352">
        <v>4</v>
      </c>
      <c r="R42" s="343"/>
    </row>
    <row r="43" spans="2:18" ht="22.5" customHeight="1" thickBot="1" x14ac:dyDescent="0.25">
      <c r="B43" s="324">
        <v>5</v>
      </c>
      <c r="C43" s="325">
        <v>0.05</v>
      </c>
      <c r="D43" s="354">
        <v>0.1</v>
      </c>
      <c r="E43" s="354">
        <v>0.01</v>
      </c>
      <c r="F43" s="354">
        <v>0.01</v>
      </c>
      <c r="G43" s="355">
        <v>0.1</v>
      </c>
      <c r="H43" s="356">
        <v>1</v>
      </c>
      <c r="I43" s="356">
        <v>1</v>
      </c>
      <c r="J43" s="355">
        <v>0.1</v>
      </c>
      <c r="K43" s="355">
        <v>0.1</v>
      </c>
      <c r="L43" s="357">
        <v>2</v>
      </c>
      <c r="R43" s="343"/>
    </row>
    <row r="44" spans="2:18" ht="20.25" customHeight="1" x14ac:dyDescent="0.2">
      <c r="R44" s="343"/>
    </row>
    <row r="45" spans="2:18" ht="22.5" customHeight="1" thickBot="1" x14ac:dyDescent="0.25">
      <c r="B45" s="358" t="s">
        <v>371</v>
      </c>
    </row>
    <row r="46" spans="2:18" s="251" customFormat="1" ht="22.5" customHeight="1" x14ac:dyDescent="0.2">
      <c r="B46" s="1212" t="s">
        <v>335</v>
      </c>
      <c r="C46" s="1194" t="s">
        <v>341</v>
      </c>
      <c r="D46" s="1194" t="s">
        <v>338</v>
      </c>
      <c r="E46" s="1194" t="s">
        <v>349</v>
      </c>
      <c r="F46" s="1196" t="s">
        <v>323</v>
      </c>
      <c r="G46" s="359"/>
      <c r="H46" s="1212" t="s">
        <v>335</v>
      </c>
      <c r="I46" s="1194" t="s">
        <v>337</v>
      </c>
      <c r="J46" s="1196" t="s">
        <v>324</v>
      </c>
    </row>
    <row r="47" spans="2:18" s="251" customFormat="1" ht="22.5" customHeight="1" x14ac:dyDescent="0.2">
      <c r="B47" s="1213"/>
      <c r="C47" s="1214"/>
      <c r="D47" s="1195"/>
      <c r="E47" s="1195"/>
      <c r="F47" s="1227"/>
      <c r="G47" s="359"/>
      <c r="H47" s="1213"/>
      <c r="I47" s="1195"/>
      <c r="J47" s="1227"/>
    </row>
    <row r="48" spans="2:18" s="251" customFormat="1" ht="22.5" customHeight="1" x14ac:dyDescent="0.2">
      <c r="B48" s="1199" t="s">
        <v>344</v>
      </c>
      <c r="C48" s="1229" t="s">
        <v>354</v>
      </c>
      <c r="D48" s="1229" t="s">
        <v>355</v>
      </c>
      <c r="E48" s="1229" t="s">
        <v>356</v>
      </c>
      <c r="F48" s="1215"/>
      <c r="G48" s="360"/>
      <c r="H48" s="1199" t="s">
        <v>344</v>
      </c>
      <c r="I48" s="1229" t="s">
        <v>367</v>
      </c>
      <c r="J48" s="1215"/>
    </row>
    <row r="49" spans="2:10" s="251" customFormat="1" ht="22.5" customHeight="1" x14ac:dyDescent="0.2">
      <c r="B49" s="1200"/>
      <c r="C49" s="1230"/>
      <c r="D49" s="1230"/>
      <c r="E49" s="1230"/>
      <c r="F49" s="361"/>
      <c r="G49" s="360"/>
      <c r="H49" s="1200"/>
      <c r="I49" s="1238"/>
      <c r="J49" s="361"/>
    </row>
    <row r="50" spans="2:10" s="251" customFormat="1" ht="22.5" customHeight="1" x14ac:dyDescent="0.2">
      <c r="B50" s="1200"/>
      <c r="C50" s="1230"/>
      <c r="D50" s="1230"/>
      <c r="E50" s="1230"/>
      <c r="F50" s="362"/>
      <c r="G50" s="360"/>
      <c r="H50" s="1200"/>
      <c r="I50" s="1239"/>
      <c r="J50" s="362"/>
    </row>
    <row r="51" spans="2:10" s="251" customFormat="1" ht="22.5" customHeight="1" x14ac:dyDescent="0.2">
      <c r="B51" s="335">
        <v>1</v>
      </c>
      <c r="C51" s="363">
        <v>-100</v>
      </c>
      <c r="D51" s="337">
        <v>-10</v>
      </c>
      <c r="E51" s="337">
        <v>-10</v>
      </c>
      <c r="F51" s="364">
        <v>2</v>
      </c>
      <c r="G51" s="365"/>
      <c r="H51" s="366">
        <v>1</v>
      </c>
      <c r="I51" s="367">
        <v>-1</v>
      </c>
      <c r="J51" s="368">
        <v>10</v>
      </c>
    </row>
    <row r="52" spans="2:10" s="251" customFormat="1" ht="22.5" customHeight="1" x14ac:dyDescent="0.2">
      <c r="B52" s="317">
        <v>2</v>
      </c>
      <c r="C52" s="369">
        <v>-0.28999999999999998</v>
      </c>
      <c r="D52" s="628">
        <v>-4.9000000000000002E-2</v>
      </c>
      <c r="E52" s="314">
        <v>-4.9000000000000002E-2</v>
      </c>
      <c r="F52" s="340">
        <v>4</v>
      </c>
      <c r="H52" s="317">
        <v>2</v>
      </c>
      <c r="I52" s="370">
        <v>-4.999E-2</v>
      </c>
      <c r="J52" s="316">
        <v>8</v>
      </c>
    </row>
    <row r="53" spans="2:10" s="251" customFormat="1" ht="22.5" customHeight="1" x14ac:dyDescent="0.2">
      <c r="B53" s="317">
        <v>3</v>
      </c>
      <c r="C53" s="369">
        <v>-0.19</v>
      </c>
      <c r="D53" s="628">
        <v>-2.9000000000000001E-2</v>
      </c>
      <c r="E53" s="314">
        <v>-2.9000000000000001E-2</v>
      </c>
      <c r="F53" s="340">
        <v>6</v>
      </c>
      <c r="H53" s="317">
        <v>3</v>
      </c>
      <c r="I53" s="370">
        <v>-2.9989999999999999E-2</v>
      </c>
      <c r="J53" s="319">
        <v>6</v>
      </c>
    </row>
    <row r="54" spans="2:10" s="251" customFormat="1" ht="22.5" customHeight="1" x14ac:dyDescent="0.2">
      <c r="B54" s="317">
        <v>4</v>
      </c>
      <c r="C54" s="369">
        <v>0.2</v>
      </c>
      <c r="D54" s="628">
        <v>0.03</v>
      </c>
      <c r="E54" s="314">
        <v>0.03</v>
      </c>
      <c r="F54" s="316">
        <v>8</v>
      </c>
      <c r="H54" s="317">
        <v>4</v>
      </c>
      <c r="I54" s="370">
        <v>0.03</v>
      </c>
      <c r="J54" s="316">
        <v>4</v>
      </c>
    </row>
    <row r="55" spans="2:10" s="251" customFormat="1" ht="22.5" customHeight="1" thickBot="1" x14ac:dyDescent="0.25">
      <c r="B55" s="324">
        <v>5</v>
      </c>
      <c r="C55" s="371">
        <v>0.3</v>
      </c>
      <c r="D55" s="629">
        <v>0.05</v>
      </c>
      <c r="E55" s="325">
        <v>0.05</v>
      </c>
      <c r="F55" s="328">
        <v>10</v>
      </c>
      <c r="H55" s="324">
        <v>5</v>
      </c>
      <c r="I55" s="372">
        <v>0.05</v>
      </c>
      <c r="J55" s="328">
        <v>2</v>
      </c>
    </row>
    <row r="56" spans="2:10" ht="22.5" customHeight="1" x14ac:dyDescent="0.2"/>
  </sheetData>
  <mergeCells count="71">
    <mergeCell ref="H46:H47"/>
    <mergeCell ref="I46:I47"/>
    <mergeCell ref="J46:J48"/>
    <mergeCell ref="B48:B50"/>
    <mergeCell ref="C48:C50"/>
    <mergeCell ref="D48:D50"/>
    <mergeCell ref="E48:E50"/>
    <mergeCell ref="H48:H50"/>
    <mergeCell ref="I48:I50"/>
    <mergeCell ref="B46:B47"/>
    <mergeCell ref="C46:C47"/>
    <mergeCell ref="D46:D47"/>
    <mergeCell ref="E46:E47"/>
    <mergeCell ref="F46:F48"/>
    <mergeCell ref="L34:L36"/>
    <mergeCell ref="B36:B38"/>
    <mergeCell ref="C36:C38"/>
    <mergeCell ref="D36:D38"/>
    <mergeCell ref="E36:E38"/>
    <mergeCell ref="F36:F38"/>
    <mergeCell ref="G36:G38"/>
    <mergeCell ref="H36:H38"/>
    <mergeCell ref="I36:I38"/>
    <mergeCell ref="J36:J38"/>
    <mergeCell ref="K36:K38"/>
    <mergeCell ref="K24:K26"/>
    <mergeCell ref="B34:B35"/>
    <mergeCell ref="C34:C35"/>
    <mergeCell ref="D34:D35"/>
    <mergeCell ref="E34:E35"/>
    <mergeCell ref="F34:F35"/>
    <mergeCell ref="H34:H35"/>
    <mergeCell ref="I34:I35"/>
    <mergeCell ref="J34:K34"/>
    <mergeCell ref="D24:D26"/>
    <mergeCell ref="E24:E26"/>
    <mergeCell ref="F24:F26"/>
    <mergeCell ref="G24:G26"/>
    <mergeCell ref="H24:H26"/>
    <mergeCell ref="M12:M14"/>
    <mergeCell ref="N12:N14"/>
    <mergeCell ref="B22:B23"/>
    <mergeCell ref="C22:C23"/>
    <mergeCell ref="D22:D23"/>
    <mergeCell ref="E22:E23"/>
    <mergeCell ref="F22:F23"/>
    <mergeCell ref="G22:G23"/>
    <mergeCell ref="H12:H14"/>
    <mergeCell ref="K12:K14"/>
    <mergeCell ref="H22:H23"/>
    <mergeCell ref="L22:L24"/>
    <mergeCell ref="B24:B26"/>
    <mergeCell ref="C24:C26"/>
    <mergeCell ref="I24:I26"/>
    <mergeCell ref="J24:J26"/>
    <mergeCell ref="L10:L11"/>
    <mergeCell ref="M10:M11"/>
    <mergeCell ref="O10:O14"/>
    <mergeCell ref="B12:B14"/>
    <mergeCell ref="C12:C14"/>
    <mergeCell ref="D12:D14"/>
    <mergeCell ref="E12:E14"/>
    <mergeCell ref="F12:F14"/>
    <mergeCell ref="G12:G14"/>
    <mergeCell ref="B10:B11"/>
    <mergeCell ref="C10:C11"/>
    <mergeCell ref="D10:D11"/>
    <mergeCell ref="E10:E11"/>
    <mergeCell ref="I10:I14"/>
    <mergeCell ref="K10:K11"/>
    <mergeCell ref="L12:L14"/>
  </mergeCells>
  <phoneticPr fontId="1"/>
  <pageMargins left="0.39370078740157483" right="0.39370078740157483" top="0.39370078740157483" bottom="0.39370078740157483" header="0" footer="0.19685039370078741"/>
  <pageSetup paperSize="9" scale="49" orientation="landscape" r:id="rId1"/>
  <headerFooter scaleWithDoc="0">
    <oddFooter>&amp;P / &amp;N ページ</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9" tint="0.39997558519241921"/>
  </sheetPr>
  <dimension ref="B1:AD116"/>
  <sheetViews>
    <sheetView showGridLines="0" zoomScale="75" zoomScaleNormal="75" zoomScaleSheetLayoutView="55" workbookViewId="0">
      <selection activeCell="R24" sqref="R24"/>
    </sheetView>
  </sheetViews>
  <sheetFormatPr defaultColWidth="9" defaultRowHeight="12" x14ac:dyDescent="0.2"/>
  <cols>
    <col min="1" max="1" width="3" style="193" customWidth="1"/>
    <col min="2" max="2" width="13.109375" style="193" customWidth="1"/>
    <col min="3" max="6" width="12.6640625" style="193" customWidth="1"/>
    <col min="7" max="7" width="9.44140625" style="193" customWidth="1"/>
    <col min="8" max="8" width="5" style="193" customWidth="1"/>
    <col min="9" max="9" width="13.109375" style="193" customWidth="1"/>
    <col min="10" max="13" width="12.6640625" style="193" customWidth="1"/>
    <col min="14" max="14" width="9" style="193"/>
    <col min="15" max="15" width="6" style="193" customWidth="1"/>
    <col min="16" max="16" width="13.21875" style="193" customWidth="1"/>
    <col min="17" max="16384" width="9" style="193"/>
  </cols>
  <sheetData>
    <row r="1" spans="2:29" s="191" customFormat="1" ht="20.25" customHeight="1" thickBot="1" x14ac:dyDescent="0.25">
      <c r="C1" s="156"/>
      <c r="H1" s="249"/>
      <c r="I1" s="249"/>
      <c r="J1" s="249"/>
      <c r="K1" s="249"/>
      <c r="L1" s="249"/>
      <c r="M1" s="249"/>
      <c r="N1" s="249"/>
      <c r="O1" s="249"/>
      <c r="P1" s="249"/>
      <c r="Q1" s="312"/>
      <c r="R1" s="312"/>
      <c r="S1" s="312"/>
    </row>
    <row r="2" spans="2:29" s="251" customFormat="1" ht="26.25" customHeight="1" x14ac:dyDescent="0.2">
      <c r="B2" s="1250" t="s">
        <v>318</v>
      </c>
      <c r="C2" s="1251"/>
      <c r="D2" s="254" t="s">
        <v>321</v>
      </c>
      <c r="E2" s="543" t="s">
        <v>510</v>
      </c>
      <c r="F2" s="259"/>
      <c r="G2" s="256"/>
      <c r="H2" s="259"/>
      <c r="I2" s="259"/>
      <c r="J2" s="259"/>
      <c r="K2" s="259"/>
      <c r="L2" s="259"/>
      <c r="M2" s="431"/>
      <c r="N2" s="431"/>
      <c r="Z2" s="260"/>
    </row>
    <row r="3" spans="2:29" s="251" customFormat="1" ht="22.5" customHeight="1" x14ac:dyDescent="0.2">
      <c r="B3" s="1252" t="s">
        <v>434</v>
      </c>
      <c r="C3" s="1253"/>
      <c r="D3" s="264">
        <v>10</v>
      </c>
      <c r="E3" s="265">
        <v>10</v>
      </c>
      <c r="F3" s="259"/>
      <c r="G3" s="256"/>
      <c r="H3" s="432"/>
      <c r="I3" s="259"/>
      <c r="J3" s="259"/>
      <c r="K3" s="259"/>
      <c r="L3" s="433"/>
      <c r="M3" s="434"/>
      <c r="N3" s="431"/>
      <c r="Z3" s="260"/>
    </row>
    <row r="4" spans="2:29" s="251" customFormat="1" ht="22.5" customHeight="1" x14ac:dyDescent="0.2">
      <c r="B4" s="1252" t="s">
        <v>435</v>
      </c>
      <c r="C4" s="1253"/>
      <c r="D4" s="264">
        <v>8</v>
      </c>
      <c r="E4" s="265">
        <v>8</v>
      </c>
      <c r="F4" s="259"/>
      <c r="G4" s="256"/>
      <c r="H4" s="435"/>
      <c r="I4" s="259"/>
      <c r="J4" s="259"/>
      <c r="K4" s="259"/>
      <c r="L4" s="259"/>
      <c r="M4" s="431"/>
      <c r="N4" s="431"/>
      <c r="Z4" s="260"/>
    </row>
    <row r="5" spans="2:29" s="251" customFormat="1" ht="22.5" customHeight="1" x14ac:dyDescent="0.2">
      <c r="B5" s="1254" t="s">
        <v>436</v>
      </c>
      <c r="C5" s="1255"/>
      <c r="D5" s="272">
        <v>6</v>
      </c>
      <c r="E5" s="278">
        <v>6</v>
      </c>
      <c r="F5" s="259"/>
      <c r="G5" s="256"/>
      <c r="H5" s="435"/>
      <c r="I5" s="259"/>
      <c r="J5" s="259"/>
      <c r="K5" s="259"/>
      <c r="L5" s="259"/>
      <c r="M5" s="431"/>
      <c r="N5" s="431"/>
      <c r="Z5" s="260"/>
    </row>
    <row r="6" spans="2:29" s="251" customFormat="1" ht="22.5" customHeight="1" x14ac:dyDescent="0.2">
      <c r="B6" s="1252" t="s">
        <v>437</v>
      </c>
      <c r="C6" s="1253"/>
      <c r="D6" s="264">
        <v>4</v>
      </c>
      <c r="E6" s="265">
        <v>4</v>
      </c>
      <c r="F6" s="259"/>
      <c r="G6" s="256"/>
      <c r="H6" s="435"/>
      <c r="I6" s="259"/>
      <c r="J6" s="259"/>
      <c r="K6" s="259"/>
      <c r="L6" s="259"/>
      <c r="M6" s="431"/>
      <c r="N6" s="431"/>
      <c r="Z6" s="260"/>
    </row>
    <row r="7" spans="2:29" s="251" customFormat="1" ht="22.5" customHeight="1" thickBot="1" x14ac:dyDescent="0.25">
      <c r="B7" s="1248" t="s">
        <v>438</v>
      </c>
      <c r="C7" s="1249"/>
      <c r="D7" s="436">
        <v>2</v>
      </c>
      <c r="E7" s="323">
        <v>2</v>
      </c>
      <c r="F7" s="258"/>
      <c r="G7" s="437"/>
      <c r="H7" s="435"/>
      <c r="I7" s="258"/>
      <c r="J7" s="258"/>
      <c r="K7" s="258"/>
      <c r="L7" s="258"/>
      <c r="X7" s="285"/>
      <c r="AB7" s="286"/>
      <c r="AC7" s="268"/>
    </row>
    <row r="8" spans="2:29" s="251" customFormat="1" ht="22.5" customHeight="1" x14ac:dyDescent="0.2">
      <c r="B8" s="438" t="s">
        <v>334</v>
      </c>
      <c r="C8" s="439"/>
      <c r="D8" s="258"/>
      <c r="E8" s="258"/>
      <c r="F8" s="258"/>
      <c r="G8" s="437"/>
      <c r="H8" s="435"/>
      <c r="I8" s="258"/>
      <c r="J8" s="258"/>
      <c r="K8" s="258"/>
      <c r="L8" s="258"/>
      <c r="X8" s="285"/>
      <c r="AB8" s="286"/>
      <c r="AC8" s="268"/>
    </row>
    <row r="9" spans="2:29" s="251" customFormat="1" ht="27.75" customHeight="1" thickBot="1" x14ac:dyDescent="0.25">
      <c r="B9" s="440" t="s">
        <v>473</v>
      </c>
    </row>
    <row r="10" spans="2:29" s="251" customFormat="1" ht="20.25" customHeight="1" x14ac:dyDescent="0.2">
      <c r="B10" s="1242" t="s">
        <v>439</v>
      </c>
      <c r="C10" s="1244" t="s">
        <v>440</v>
      </c>
      <c r="D10" s="1244"/>
      <c r="E10" s="1244" t="s">
        <v>441</v>
      </c>
      <c r="F10" s="1244"/>
      <c r="G10" s="1245" t="s">
        <v>321</v>
      </c>
    </row>
    <row r="11" spans="2:29" s="251" customFormat="1" ht="20.25" customHeight="1" x14ac:dyDescent="0.2">
      <c r="B11" s="1243"/>
      <c r="C11" s="1247">
        <f>'法人入力シート（要入力）'!$G$11</f>
        <v>2021</v>
      </c>
      <c r="D11" s="1247"/>
      <c r="E11" s="1247">
        <f>'法人入力シート（要入力）'!$H$11</f>
        <v>2022</v>
      </c>
      <c r="F11" s="1247"/>
      <c r="G11" s="1246"/>
    </row>
    <row r="12" spans="2:29" s="251" customFormat="1" ht="17.25" customHeight="1" x14ac:dyDescent="0.2">
      <c r="B12" s="441"/>
      <c r="C12" s="442" t="s">
        <v>319</v>
      </c>
      <c r="D12" s="443" t="s">
        <v>442</v>
      </c>
      <c r="E12" s="442" t="s">
        <v>319</v>
      </c>
      <c r="F12" s="443" t="s">
        <v>442</v>
      </c>
      <c r="G12" s="444"/>
    </row>
    <row r="13" spans="2:29" s="251" customFormat="1" ht="21.75" customHeight="1" x14ac:dyDescent="0.2">
      <c r="B13" s="445" t="s">
        <v>443</v>
      </c>
      <c r="C13" s="446">
        <v>0.1</v>
      </c>
      <c r="D13" s="447"/>
      <c r="E13" s="446">
        <v>0.1</v>
      </c>
      <c r="F13" s="447"/>
      <c r="G13" s="448">
        <v>10</v>
      </c>
    </row>
    <row r="14" spans="2:29" s="251" customFormat="1" ht="21.75" customHeight="1" x14ac:dyDescent="0.2">
      <c r="B14" s="449" t="s">
        <v>441</v>
      </c>
      <c r="C14" s="450"/>
      <c r="D14" s="451">
        <v>0.1</v>
      </c>
      <c r="E14" s="450">
        <v>0.1</v>
      </c>
      <c r="F14" s="451"/>
      <c r="G14" s="452">
        <v>8</v>
      </c>
    </row>
    <row r="15" spans="2:29" s="251" customFormat="1" ht="21.75" customHeight="1" x14ac:dyDescent="0.2">
      <c r="B15" s="449" t="s">
        <v>441</v>
      </c>
      <c r="C15" s="450"/>
      <c r="D15" s="451"/>
      <c r="E15" s="450">
        <v>0</v>
      </c>
      <c r="F15" s="451">
        <v>9.9900000000000003E-2</v>
      </c>
      <c r="G15" s="452">
        <v>6</v>
      </c>
    </row>
    <row r="16" spans="2:29" s="251" customFormat="1" ht="21.75" customHeight="1" x14ac:dyDescent="0.2">
      <c r="B16" s="449" t="s">
        <v>441</v>
      </c>
      <c r="C16" s="450">
        <v>0</v>
      </c>
      <c r="D16" s="451"/>
      <c r="E16" s="450"/>
      <c r="F16" s="451">
        <v>-1E-4</v>
      </c>
      <c r="G16" s="452">
        <v>4</v>
      </c>
    </row>
    <row r="17" spans="2:8" s="251" customFormat="1" ht="21.75" customHeight="1" thickBot="1" x14ac:dyDescent="0.25">
      <c r="B17" s="453" t="s">
        <v>443</v>
      </c>
      <c r="C17" s="454"/>
      <c r="D17" s="455">
        <v>0</v>
      </c>
      <c r="E17" s="454"/>
      <c r="F17" s="455">
        <v>0</v>
      </c>
      <c r="G17" s="456">
        <v>2</v>
      </c>
    </row>
    <row r="18" spans="2:8" s="251" customFormat="1" ht="15" customHeight="1" x14ac:dyDescent="0.2">
      <c r="B18" s="258"/>
      <c r="C18" s="457"/>
      <c r="D18" s="457"/>
      <c r="E18" s="457"/>
      <c r="F18" s="457"/>
      <c r="G18" s="458"/>
    </row>
    <row r="19" spans="2:8" s="251" customFormat="1" ht="24.75" customHeight="1" x14ac:dyDescent="0.2">
      <c r="B19" s="459" t="s">
        <v>444</v>
      </c>
      <c r="E19" s="260"/>
      <c r="F19" s="260"/>
      <c r="G19" s="260"/>
      <c r="H19" s="260"/>
    </row>
    <row r="20" spans="2:8" s="251" customFormat="1" ht="19.5" customHeight="1" thickBot="1" x14ac:dyDescent="0.25">
      <c r="B20" s="460" t="s">
        <v>445</v>
      </c>
      <c r="E20" s="260"/>
      <c r="F20" s="260"/>
      <c r="G20" s="260"/>
      <c r="H20" s="260"/>
    </row>
    <row r="21" spans="2:8" s="251" customFormat="1" ht="21.75" customHeight="1" x14ac:dyDescent="0.2">
      <c r="B21" s="1259" t="s">
        <v>439</v>
      </c>
      <c r="C21" s="1256" t="s">
        <v>440</v>
      </c>
      <c r="D21" s="1256"/>
      <c r="E21" s="1256" t="s">
        <v>441</v>
      </c>
      <c r="F21" s="1256"/>
      <c r="G21" s="1257" t="s">
        <v>321</v>
      </c>
    </row>
    <row r="22" spans="2:8" s="251" customFormat="1" ht="21.75" customHeight="1" x14ac:dyDescent="0.2">
      <c r="B22" s="1260"/>
      <c r="C22" s="1247">
        <f>C11</f>
        <v>2021</v>
      </c>
      <c r="D22" s="1247"/>
      <c r="E22" s="1247">
        <f>E11</f>
        <v>2022</v>
      </c>
      <c r="F22" s="1247"/>
      <c r="G22" s="1258"/>
    </row>
    <row r="23" spans="2:8" s="251" customFormat="1" ht="16.5" customHeight="1" x14ac:dyDescent="0.2">
      <c r="B23" s="441"/>
      <c r="C23" s="442" t="s">
        <v>319</v>
      </c>
      <c r="D23" s="443" t="s">
        <v>442</v>
      </c>
      <c r="E23" s="442" t="s">
        <v>319</v>
      </c>
      <c r="F23" s="443" t="s">
        <v>442</v>
      </c>
      <c r="G23" s="444"/>
    </row>
    <row r="24" spans="2:8" s="251" customFormat="1" ht="21.75" customHeight="1" x14ac:dyDescent="0.2">
      <c r="B24" s="445" t="s">
        <v>443</v>
      </c>
      <c r="C24" s="446"/>
      <c r="D24" s="447">
        <v>0.5</v>
      </c>
      <c r="E24" s="446"/>
      <c r="F24" s="447">
        <v>0.5</v>
      </c>
      <c r="G24" s="448">
        <v>10</v>
      </c>
    </row>
    <row r="25" spans="2:8" s="251" customFormat="1" ht="21.75" customHeight="1" x14ac:dyDescent="0.2">
      <c r="B25" s="449" t="s">
        <v>441</v>
      </c>
      <c r="C25" s="450">
        <v>0.5</v>
      </c>
      <c r="D25" s="451"/>
      <c r="E25" s="461"/>
      <c r="F25" s="451">
        <v>0.5</v>
      </c>
      <c r="G25" s="452">
        <v>8</v>
      </c>
    </row>
    <row r="26" spans="2:8" s="251" customFormat="1" ht="21.75" customHeight="1" x14ac:dyDescent="0.2">
      <c r="B26" s="449" t="s">
        <v>441</v>
      </c>
      <c r="C26" s="450"/>
      <c r="D26" s="451"/>
      <c r="E26" s="450">
        <v>0.5</v>
      </c>
      <c r="F26" s="451">
        <v>0.6</v>
      </c>
      <c r="G26" s="452">
        <v>6</v>
      </c>
    </row>
    <row r="27" spans="2:8" s="251" customFormat="1" ht="21.75" customHeight="1" x14ac:dyDescent="0.2">
      <c r="B27" s="449" t="s">
        <v>441</v>
      </c>
      <c r="C27" s="450"/>
      <c r="D27" s="451">
        <v>0.6</v>
      </c>
      <c r="E27" s="450">
        <v>0.6</v>
      </c>
      <c r="F27" s="451"/>
      <c r="G27" s="452">
        <v>4</v>
      </c>
    </row>
    <row r="28" spans="2:8" s="251" customFormat="1" ht="21.75" customHeight="1" thickBot="1" x14ac:dyDescent="0.25">
      <c r="B28" s="453" t="s">
        <v>443</v>
      </c>
      <c r="C28" s="454">
        <v>0.6</v>
      </c>
      <c r="D28" s="455"/>
      <c r="E28" s="454">
        <v>0.6</v>
      </c>
      <c r="F28" s="455"/>
      <c r="G28" s="456">
        <v>2</v>
      </c>
    </row>
    <row r="29" spans="2:8" s="251" customFormat="1" ht="21" customHeight="1" x14ac:dyDescent="0.2"/>
    <row r="30" spans="2:8" s="251" customFormat="1" ht="21" customHeight="1" thickBot="1" x14ac:dyDescent="0.25"/>
    <row r="31" spans="2:8" s="251" customFormat="1" ht="24.75" customHeight="1" thickBot="1" x14ac:dyDescent="0.25">
      <c r="B31" s="462" t="s">
        <v>449</v>
      </c>
      <c r="F31" s="463" t="s">
        <v>450</v>
      </c>
      <c r="G31" s="464" t="str">
        <f>'目標値入力シート（必要に応じて入力）'!H9</f>
        <v/>
      </c>
    </row>
    <row r="32" spans="2:8" s="251" customFormat="1" ht="21" customHeight="1" x14ac:dyDescent="0.2">
      <c r="B32" s="459"/>
    </row>
    <row r="33" spans="2:7" s="251" customFormat="1" ht="21.75" customHeight="1" thickBot="1" x14ac:dyDescent="0.25">
      <c r="B33" s="459" t="s">
        <v>1064</v>
      </c>
      <c r="E33" s="260"/>
      <c r="F33" s="260"/>
      <c r="G33" s="260"/>
    </row>
    <row r="34" spans="2:7" s="251" customFormat="1" ht="20.25" customHeight="1" x14ac:dyDescent="0.2">
      <c r="B34" s="1259" t="s">
        <v>439</v>
      </c>
      <c r="C34" s="1256" t="s">
        <v>440</v>
      </c>
      <c r="D34" s="1256"/>
      <c r="E34" s="1256" t="s">
        <v>441</v>
      </c>
      <c r="F34" s="1256"/>
      <c r="G34" s="1257" t="s">
        <v>321</v>
      </c>
    </row>
    <row r="35" spans="2:7" s="251" customFormat="1" ht="20.25" customHeight="1" x14ac:dyDescent="0.2">
      <c r="B35" s="1260"/>
      <c r="C35" s="1247">
        <f>C11</f>
        <v>2021</v>
      </c>
      <c r="D35" s="1247"/>
      <c r="E35" s="1247">
        <f>E11</f>
        <v>2022</v>
      </c>
      <c r="F35" s="1247"/>
      <c r="G35" s="1258"/>
    </row>
    <row r="36" spans="2:7" s="251" customFormat="1" ht="20.25" customHeight="1" x14ac:dyDescent="0.2">
      <c r="B36" s="441"/>
      <c r="C36" s="442" t="s">
        <v>319</v>
      </c>
      <c r="D36" s="443" t="s">
        <v>442</v>
      </c>
      <c r="E36" s="442" t="s">
        <v>319</v>
      </c>
      <c r="F36" s="443" t="s">
        <v>442</v>
      </c>
      <c r="G36" s="444"/>
    </row>
    <row r="37" spans="2:7" s="251" customFormat="1" ht="20.25" customHeight="1" x14ac:dyDescent="0.2">
      <c r="B37" s="445" t="s">
        <v>443</v>
      </c>
      <c r="C37" s="446">
        <v>0.2</v>
      </c>
      <c r="D37" s="447"/>
      <c r="E37" s="446">
        <v>0.2</v>
      </c>
      <c r="F37" s="447"/>
      <c r="G37" s="448">
        <v>10</v>
      </c>
    </row>
    <row r="38" spans="2:7" s="251" customFormat="1" ht="20.25" customHeight="1" x14ac:dyDescent="0.2">
      <c r="B38" s="449" t="s">
        <v>441</v>
      </c>
      <c r="C38" s="450"/>
      <c r="D38" s="451">
        <v>0.2</v>
      </c>
      <c r="E38" s="450">
        <v>0.2</v>
      </c>
      <c r="F38" s="451"/>
      <c r="G38" s="452">
        <v>8</v>
      </c>
    </row>
    <row r="39" spans="2:7" s="251" customFormat="1" ht="20.25" customHeight="1" x14ac:dyDescent="0.2">
      <c r="B39" s="449" t="s">
        <v>441</v>
      </c>
      <c r="C39" s="450"/>
      <c r="D39" s="451"/>
      <c r="E39" s="450">
        <v>0.1</v>
      </c>
      <c r="F39" s="451">
        <v>0.2</v>
      </c>
      <c r="G39" s="452">
        <v>6</v>
      </c>
    </row>
    <row r="40" spans="2:7" s="251" customFormat="1" ht="20.25" customHeight="1" x14ac:dyDescent="0.2">
      <c r="B40" s="449" t="s">
        <v>441</v>
      </c>
      <c r="C40" s="450">
        <v>0</v>
      </c>
      <c r="D40" s="451"/>
      <c r="E40" s="450"/>
      <c r="F40" s="451">
        <v>0.1</v>
      </c>
      <c r="G40" s="452">
        <v>4</v>
      </c>
    </row>
    <row r="41" spans="2:7" s="251" customFormat="1" ht="20.25" customHeight="1" thickBot="1" x14ac:dyDescent="0.25">
      <c r="B41" s="453" t="s">
        <v>443</v>
      </c>
      <c r="C41" s="454"/>
      <c r="D41" s="455">
        <v>0</v>
      </c>
      <c r="E41" s="454"/>
      <c r="F41" s="455">
        <v>0</v>
      </c>
      <c r="G41" s="456">
        <v>2</v>
      </c>
    </row>
    <row r="42" spans="2:7" s="251" customFormat="1" ht="14.4" x14ac:dyDescent="0.2"/>
    <row r="43" spans="2:7" s="251" customFormat="1" ht="15" thickBot="1" x14ac:dyDescent="0.25"/>
    <row r="44" spans="2:7" s="251" customFormat="1" ht="21" customHeight="1" thickBot="1" x14ac:dyDescent="0.25">
      <c r="B44" s="459" t="s">
        <v>451</v>
      </c>
      <c r="E44" s="437"/>
      <c r="F44" s="463" t="s">
        <v>450</v>
      </c>
      <c r="G44" s="464">
        <v>1</v>
      </c>
    </row>
    <row r="45" spans="2:7" s="251" customFormat="1" ht="21" customHeight="1" x14ac:dyDescent="0.2">
      <c r="B45" s="462"/>
      <c r="C45" s="437"/>
      <c r="D45" s="437"/>
      <c r="E45" s="437"/>
      <c r="F45" s="437"/>
      <c r="G45" s="547"/>
    </row>
    <row r="46" spans="2:7" s="251" customFormat="1" ht="21" customHeight="1" thickBot="1" x14ac:dyDescent="0.25"/>
    <row r="47" spans="2:7" s="251" customFormat="1" ht="23.25" customHeight="1" thickBot="1" x14ac:dyDescent="0.25">
      <c r="B47" s="459" t="s">
        <v>1061</v>
      </c>
      <c r="F47" s="251" t="s">
        <v>452</v>
      </c>
      <c r="G47" s="465">
        <f>IF($C$48="1",4,IF($C$48="2",2,3))</f>
        <v>2</v>
      </c>
    </row>
    <row r="48" spans="2:7" s="251" customFormat="1" ht="21" customHeight="1" thickTop="1" thickBot="1" x14ac:dyDescent="0.25">
      <c r="B48" s="466" t="s">
        <v>231</v>
      </c>
      <c r="C48" s="1137" t="str">
        <f>IF('法人入力シート（要入力）'!E5="大学法人","1","2")</f>
        <v>2</v>
      </c>
      <c r="G48" s="467"/>
    </row>
    <row r="49" spans="2:29" s="251" customFormat="1" ht="21" customHeight="1" thickTop="1" thickBot="1" x14ac:dyDescent="0.25">
      <c r="B49" s="466"/>
      <c r="C49" s="458"/>
      <c r="G49" s="467"/>
    </row>
    <row r="50" spans="2:29" s="251" customFormat="1" ht="21" customHeight="1" thickBot="1" x14ac:dyDescent="0.25">
      <c r="B50" s="459" t="s">
        <v>1062</v>
      </c>
      <c r="F50" s="251" t="s">
        <v>452</v>
      </c>
      <c r="G50" s="465">
        <f>IF($C$48="1",4,IF($C$48="2",2,3))</f>
        <v>2</v>
      </c>
    </row>
    <row r="51" spans="2:29" s="251" customFormat="1" ht="21" customHeight="1" thickBot="1" x14ac:dyDescent="0.25"/>
    <row r="52" spans="2:29" s="251" customFormat="1" ht="21" customHeight="1" thickBot="1" x14ac:dyDescent="0.25">
      <c r="B52" s="459" t="s">
        <v>453</v>
      </c>
      <c r="F52" s="468">
        <v>2</v>
      </c>
      <c r="G52" s="468">
        <v>1</v>
      </c>
    </row>
    <row r="53" spans="2:29" s="251" customFormat="1" ht="24" customHeight="1" x14ac:dyDescent="0.2">
      <c r="B53" s="462"/>
      <c r="C53" s="437"/>
      <c r="D53" s="437"/>
      <c r="E53" s="437"/>
      <c r="F53" s="437"/>
      <c r="G53" s="437"/>
    </row>
    <row r="54" spans="2:29" s="251" customFormat="1" ht="21" customHeight="1" thickBot="1" x14ac:dyDescent="0.25"/>
    <row r="55" spans="2:29" s="251" customFormat="1" ht="24" customHeight="1" thickBot="1" x14ac:dyDescent="0.25">
      <c r="B55" s="459" t="s">
        <v>1063</v>
      </c>
      <c r="E55" s="437"/>
      <c r="F55" s="463" t="s">
        <v>450</v>
      </c>
      <c r="G55" s="469">
        <v>10</v>
      </c>
    </row>
    <row r="56" spans="2:29" s="251" customFormat="1" ht="21.75" customHeight="1" x14ac:dyDescent="0.2">
      <c r="B56" s="459"/>
    </row>
    <row r="57" spans="2:29" s="251" customFormat="1" ht="21.75" customHeight="1" x14ac:dyDescent="0.2">
      <c r="B57" s="459"/>
    </row>
    <row r="58" spans="2:29" s="251" customFormat="1" ht="22.5" customHeight="1" x14ac:dyDescent="0.2">
      <c r="B58" s="438" t="s">
        <v>348</v>
      </c>
      <c r="C58" s="439"/>
      <c r="D58" s="258"/>
      <c r="E58" s="258"/>
      <c r="F58" s="258"/>
      <c r="G58" s="437"/>
      <c r="H58" s="435"/>
      <c r="I58" s="258"/>
      <c r="J58" s="258"/>
      <c r="K58" s="258"/>
      <c r="L58" s="258"/>
      <c r="X58" s="285"/>
      <c r="AB58" s="286"/>
      <c r="AC58" s="268"/>
    </row>
    <row r="59" spans="2:29" s="251" customFormat="1" ht="27.75" customHeight="1" thickBot="1" x14ac:dyDescent="0.25">
      <c r="B59" s="440" t="s">
        <v>473</v>
      </c>
    </row>
    <row r="60" spans="2:29" s="251" customFormat="1" ht="20.25" customHeight="1" x14ac:dyDescent="0.2">
      <c r="B60" s="1259" t="s">
        <v>439</v>
      </c>
      <c r="C60" s="1256" t="s">
        <v>440</v>
      </c>
      <c r="D60" s="1256"/>
      <c r="E60" s="1256" t="s">
        <v>441</v>
      </c>
      <c r="F60" s="1256"/>
      <c r="G60" s="1257" t="s">
        <v>321</v>
      </c>
    </row>
    <row r="61" spans="2:29" s="251" customFormat="1" ht="20.25" customHeight="1" x14ac:dyDescent="0.2">
      <c r="B61" s="1260"/>
      <c r="C61" s="1261">
        <f>C11</f>
        <v>2021</v>
      </c>
      <c r="D61" s="1262"/>
      <c r="E61" s="1261">
        <f>E11</f>
        <v>2022</v>
      </c>
      <c r="F61" s="1262"/>
      <c r="G61" s="1258"/>
    </row>
    <row r="62" spans="2:29" s="251" customFormat="1" ht="17.25" customHeight="1" x14ac:dyDescent="0.2">
      <c r="B62" s="441"/>
      <c r="C62" s="442" t="s">
        <v>319</v>
      </c>
      <c r="D62" s="443" t="s">
        <v>442</v>
      </c>
      <c r="E62" s="442" t="s">
        <v>319</v>
      </c>
      <c r="F62" s="443" t="s">
        <v>442</v>
      </c>
      <c r="G62" s="444"/>
    </row>
    <row r="63" spans="2:29" s="251" customFormat="1" ht="21.75" customHeight="1" x14ac:dyDescent="0.2">
      <c r="B63" s="445" t="s">
        <v>443</v>
      </c>
      <c r="C63" s="446">
        <v>0.1</v>
      </c>
      <c r="D63" s="447"/>
      <c r="E63" s="446">
        <v>0.1</v>
      </c>
      <c r="F63" s="447"/>
      <c r="G63" s="448">
        <v>10</v>
      </c>
    </row>
    <row r="64" spans="2:29" s="251" customFormat="1" ht="21.75" customHeight="1" x14ac:dyDescent="0.2">
      <c r="B64" s="449" t="s">
        <v>441</v>
      </c>
      <c r="C64" s="450"/>
      <c r="D64" s="451">
        <v>0.1</v>
      </c>
      <c r="E64" s="450">
        <v>0.1</v>
      </c>
      <c r="F64" s="451"/>
      <c r="G64" s="452">
        <v>8</v>
      </c>
    </row>
    <row r="65" spans="2:8" s="251" customFormat="1" ht="21.75" customHeight="1" x14ac:dyDescent="0.2">
      <c r="B65" s="449" t="s">
        <v>441</v>
      </c>
      <c r="C65" s="450"/>
      <c r="D65" s="451"/>
      <c r="E65" s="450">
        <v>0</v>
      </c>
      <c r="F65" s="451">
        <v>9.9900000000000003E-2</v>
      </c>
      <c r="G65" s="452">
        <v>6</v>
      </c>
    </row>
    <row r="66" spans="2:8" s="251" customFormat="1" ht="21.75" customHeight="1" x14ac:dyDescent="0.2">
      <c r="B66" s="449" t="s">
        <v>441</v>
      </c>
      <c r="C66" s="450">
        <v>0</v>
      </c>
      <c r="D66" s="451"/>
      <c r="E66" s="450"/>
      <c r="F66" s="451">
        <v>-1E-4</v>
      </c>
      <c r="G66" s="452">
        <v>4</v>
      </c>
    </row>
    <row r="67" spans="2:8" s="251" customFormat="1" ht="21.75" customHeight="1" thickBot="1" x14ac:dyDescent="0.25">
      <c r="B67" s="453" t="s">
        <v>443</v>
      </c>
      <c r="C67" s="454"/>
      <c r="D67" s="455">
        <v>1E-4</v>
      </c>
      <c r="E67" s="454"/>
      <c r="F67" s="455">
        <v>1E-4</v>
      </c>
      <c r="G67" s="456">
        <v>2</v>
      </c>
    </row>
    <row r="68" spans="2:8" s="251" customFormat="1" ht="15" customHeight="1" x14ac:dyDescent="0.2">
      <c r="B68" s="258"/>
      <c r="C68" s="457"/>
      <c r="D68" s="457"/>
      <c r="E68" s="457"/>
      <c r="F68" s="457"/>
      <c r="G68" s="458"/>
    </row>
    <row r="69" spans="2:8" s="251" customFormat="1" ht="24.75" customHeight="1" x14ac:dyDescent="0.2">
      <c r="B69" s="459" t="s">
        <v>444</v>
      </c>
      <c r="E69" s="260"/>
      <c r="F69" s="260"/>
      <c r="G69" s="260"/>
      <c r="H69" s="260"/>
    </row>
    <row r="70" spans="2:8" s="251" customFormat="1" ht="24" customHeight="1" thickBot="1" x14ac:dyDescent="0.25">
      <c r="B70" s="460" t="s">
        <v>445</v>
      </c>
      <c r="E70" s="260"/>
      <c r="F70" s="260"/>
      <c r="G70" s="260"/>
      <c r="H70" s="260"/>
    </row>
    <row r="71" spans="2:8" s="251" customFormat="1" ht="21.75" customHeight="1" x14ac:dyDescent="0.2">
      <c r="B71" s="1259" t="s">
        <v>439</v>
      </c>
      <c r="C71" s="1256" t="s">
        <v>440</v>
      </c>
      <c r="D71" s="1256"/>
      <c r="E71" s="1256" t="s">
        <v>441</v>
      </c>
      <c r="F71" s="1256"/>
      <c r="G71" s="1257" t="s">
        <v>321</v>
      </c>
    </row>
    <row r="72" spans="2:8" s="251" customFormat="1" ht="21.75" customHeight="1" x14ac:dyDescent="0.2">
      <c r="B72" s="1260"/>
      <c r="C72" s="1247">
        <f>C11</f>
        <v>2021</v>
      </c>
      <c r="D72" s="1247"/>
      <c r="E72" s="1247">
        <f>E11</f>
        <v>2022</v>
      </c>
      <c r="F72" s="1247"/>
      <c r="G72" s="1258"/>
    </row>
    <row r="73" spans="2:8" s="251" customFormat="1" ht="16.5" customHeight="1" x14ac:dyDescent="0.2">
      <c r="B73" s="441"/>
      <c r="C73" s="442" t="s">
        <v>319</v>
      </c>
      <c r="D73" s="443" t="s">
        <v>442</v>
      </c>
      <c r="E73" s="442" t="s">
        <v>319</v>
      </c>
      <c r="F73" s="443" t="s">
        <v>442</v>
      </c>
      <c r="G73" s="444"/>
    </row>
    <row r="74" spans="2:8" s="251" customFormat="1" ht="21.75" customHeight="1" x14ac:dyDescent="0.2">
      <c r="B74" s="445" t="s">
        <v>443</v>
      </c>
      <c r="C74" s="446"/>
      <c r="D74" s="447">
        <v>0.5</v>
      </c>
      <c r="E74" s="446"/>
      <c r="F74" s="447">
        <v>0.5</v>
      </c>
      <c r="G74" s="448">
        <v>10</v>
      </c>
    </row>
    <row r="75" spans="2:8" s="251" customFormat="1" ht="21.75" customHeight="1" x14ac:dyDescent="0.2">
      <c r="B75" s="449" t="s">
        <v>441</v>
      </c>
      <c r="C75" s="450">
        <v>0.5</v>
      </c>
      <c r="D75" s="451"/>
      <c r="E75" s="461"/>
      <c r="F75" s="451">
        <v>0.5</v>
      </c>
      <c r="G75" s="452">
        <v>8</v>
      </c>
    </row>
    <row r="76" spans="2:8" s="251" customFormat="1" ht="21.75" customHeight="1" x14ac:dyDescent="0.2">
      <c r="B76" s="449" t="s">
        <v>441</v>
      </c>
      <c r="C76" s="450"/>
      <c r="D76" s="451"/>
      <c r="E76" s="450">
        <v>0.5</v>
      </c>
      <c r="F76" s="451">
        <v>0.6</v>
      </c>
      <c r="G76" s="452">
        <v>6</v>
      </c>
    </row>
    <row r="77" spans="2:8" s="251" customFormat="1" ht="21.75" customHeight="1" x14ac:dyDescent="0.2">
      <c r="B77" s="449" t="s">
        <v>441</v>
      </c>
      <c r="C77" s="450"/>
      <c r="D77" s="451">
        <v>0.6</v>
      </c>
      <c r="E77" s="450">
        <v>0.6</v>
      </c>
      <c r="F77" s="451"/>
      <c r="G77" s="452">
        <v>4</v>
      </c>
    </row>
    <row r="78" spans="2:8" s="251" customFormat="1" ht="21.75" customHeight="1" thickBot="1" x14ac:dyDescent="0.25">
      <c r="B78" s="453" t="s">
        <v>443</v>
      </c>
      <c r="C78" s="454">
        <v>0.6</v>
      </c>
      <c r="D78" s="455"/>
      <c r="E78" s="454">
        <v>0.6</v>
      </c>
      <c r="F78" s="455"/>
      <c r="G78" s="456">
        <v>2</v>
      </c>
    </row>
    <row r="79" spans="2:8" ht="21.75" customHeight="1" x14ac:dyDescent="0.2"/>
    <row r="80" spans="2:8" ht="21.75" customHeight="1" x14ac:dyDescent="0.2"/>
    <row r="81" spans="2:30" ht="21.75" customHeight="1" x14ac:dyDescent="0.2">
      <c r="B81" s="459" t="s">
        <v>454</v>
      </c>
    </row>
    <row r="82" spans="2:30" ht="21.75" customHeight="1" thickBot="1" x14ac:dyDescent="0.25">
      <c r="B82" s="460" t="s">
        <v>455</v>
      </c>
      <c r="I82" s="251" t="s">
        <v>456</v>
      </c>
      <c r="Q82" s="193" t="s">
        <v>457</v>
      </c>
      <c r="V82" s="470"/>
      <c r="W82" s="470"/>
      <c r="AC82" s="471"/>
    </row>
    <row r="83" spans="2:30" ht="21.75" customHeight="1" x14ac:dyDescent="0.2">
      <c r="B83" s="1267" t="s">
        <v>439</v>
      </c>
      <c r="C83" s="1266" t="s">
        <v>440</v>
      </c>
      <c r="D83" s="1266"/>
      <c r="E83" s="1266" t="s">
        <v>441</v>
      </c>
      <c r="F83" s="1266"/>
      <c r="G83" s="1263" t="s">
        <v>321</v>
      </c>
      <c r="I83" s="1267" t="s">
        <v>439</v>
      </c>
      <c r="J83" s="1266" t="s">
        <v>440</v>
      </c>
      <c r="K83" s="1266"/>
      <c r="L83" s="1266" t="s">
        <v>441</v>
      </c>
      <c r="M83" s="1266"/>
      <c r="N83" s="1263" t="s">
        <v>321</v>
      </c>
      <c r="V83" s="470"/>
      <c r="W83" s="470"/>
      <c r="X83" s="258"/>
      <c r="AC83" s="251"/>
      <c r="AD83" s="251"/>
    </row>
    <row r="84" spans="2:30" ht="21.75" customHeight="1" x14ac:dyDescent="0.2">
      <c r="B84" s="1268"/>
      <c r="C84" s="1265">
        <f>'３．志願倍率（部門）'!$I$13</f>
        <v>2022</v>
      </c>
      <c r="D84" s="1265"/>
      <c r="E84" s="1265">
        <f>'３．志願倍率（部門）'!$J$13</f>
        <v>2023</v>
      </c>
      <c r="F84" s="1265"/>
      <c r="G84" s="1264"/>
      <c r="I84" s="1268"/>
      <c r="J84" s="1265">
        <f>'３．志願倍率（部門）'!$I$13</f>
        <v>2022</v>
      </c>
      <c r="K84" s="1265"/>
      <c r="L84" s="1265">
        <f>'３．志願倍率（部門）'!$J$13</f>
        <v>2023</v>
      </c>
      <c r="M84" s="1265"/>
      <c r="N84" s="1264"/>
      <c r="Q84" s="472" t="s">
        <v>458</v>
      </c>
      <c r="R84" s="472" t="s">
        <v>459</v>
      </c>
      <c r="S84" s="472" t="s">
        <v>460</v>
      </c>
      <c r="T84" s="472" t="s">
        <v>321</v>
      </c>
      <c r="V84" s="470"/>
      <c r="W84" s="259"/>
      <c r="X84" s="258"/>
      <c r="AC84" s="251"/>
      <c r="AD84" s="251"/>
    </row>
    <row r="85" spans="2:30" ht="21.75" customHeight="1" thickBot="1" x14ac:dyDescent="0.25">
      <c r="B85" s="441"/>
      <c r="C85" s="442" t="s">
        <v>319</v>
      </c>
      <c r="D85" s="443" t="s">
        <v>442</v>
      </c>
      <c r="E85" s="442" t="s">
        <v>319</v>
      </c>
      <c r="F85" s="443" t="s">
        <v>442</v>
      </c>
      <c r="G85" s="444"/>
      <c r="I85" s="473"/>
      <c r="J85" s="442" t="s">
        <v>319</v>
      </c>
      <c r="K85" s="443" t="s">
        <v>442</v>
      </c>
      <c r="L85" s="442" t="s">
        <v>319</v>
      </c>
      <c r="M85" s="443" t="s">
        <v>442</v>
      </c>
      <c r="N85" s="444"/>
      <c r="Q85" s="474" t="s">
        <v>446</v>
      </c>
      <c r="R85" s="474" t="s">
        <v>447</v>
      </c>
      <c r="S85" s="474" t="s">
        <v>448</v>
      </c>
      <c r="T85" s="474"/>
      <c r="V85" s="470"/>
      <c r="W85" s="259"/>
      <c r="X85" s="470"/>
    </row>
    <row r="86" spans="2:30" ht="21.75" customHeight="1" x14ac:dyDescent="0.2">
      <c r="B86" s="445" t="s">
        <v>443</v>
      </c>
      <c r="C86" s="475">
        <v>5</v>
      </c>
      <c r="D86" s="476"/>
      <c r="E86" s="477">
        <v>5</v>
      </c>
      <c r="F86" s="478"/>
      <c r="G86" s="448">
        <v>10</v>
      </c>
      <c r="I86" s="479" t="s">
        <v>443</v>
      </c>
      <c r="J86" s="475">
        <v>2</v>
      </c>
      <c r="K86" s="476"/>
      <c r="L86" s="477">
        <v>2</v>
      </c>
      <c r="M86" s="478"/>
      <c r="N86" s="448">
        <v>10</v>
      </c>
      <c r="Q86" s="480">
        <v>-100</v>
      </c>
      <c r="R86" s="480">
        <v>-100</v>
      </c>
      <c r="S86" s="480">
        <v>-100</v>
      </c>
      <c r="T86" s="481" t="s">
        <v>461</v>
      </c>
      <c r="V86" s="470"/>
      <c r="W86" s="482"/>
      <c r="X86" s="483"/>
    </row>
    <row r="87" spans="2:30" ht="21.75" customHeight="1" thickBot="1" x14ac:dyDescent="0.25">
      <c r="B87" s="445" t="s">
        <v>443</v>
      </c>
      <c r="C87" s="484">
        <v>2.5</v>
      </c>
      <c r="D87" s="485">
        <v>5</v>
      </c>
      <c r="E87" s="486">
        <v>2.5</v>
      </c>
      <c r="F87" s="487">
        <v>5</v>
      </c>
      <c r="G87" s="452">
        <v>8</v>
      </c>
      <c r="I87" s="445" t="s">
        <v>443</v>
      </c>
      <c r="J87" s="484">
        <v>1.5</v>
      </c>
      <c r="K87" s="485">
        <v>2</v>
      </c>
      <c r="L87" s="486">
        <v>1.5</v>
      </c>
      <c r="M87" s="487">
        <v>2</v>
      </c>
      <c r="N87" s="452">
        <v>8</v>
      </c>
      <c r="Q87" s="488">
        <f>E87</f>
        <v>2.5</v>
      </c>
      <c r="R87" s="488">
        <f>L87</f>
        <v>1.5</v>
      </c>
      <c r="S87" s="488">
        <f>E97</f>
        <v>0</v>
      </c>
      <c r="T87" s="489" t="s">
        <v>462</v>
      </c>
      <c r="V87" s="470"/>
      <c r="W87" s="482"/>
      <c r="X87" s="483"/>
    </row>
    <row r="88" spans="2:30" ht="21.75" customHeight="1" x14ac:dyDescent="0.2">
      <c r="B88" s="449" t="s">
        <v>441</v>
      </c>
      <c r="C88" s="484"/>
      <c r="D88" s="490">
        <v>2.5</v>
      </c>
      <c r="E88" s="491">
        <v>2.5</v>
      </c>
      <c r="F88" s="490">
        <v>5</v>
      </c>
      <c r="G88" s="452">
        <v>6</v>
      </c>
      <c r="I88" s="449" t="s">
        <v>441</v>
      </c>
      <c r="J88" s="484"/>
      <c r="K88" s="490">
        <v>1.5</v>
      </c>
      <c r="L88" s="491">
        <v>1.5</v>
      </c>
      <c r="M88" s="490">
        <v>2</v>
      </c>
      <c r="N88" s="452">
        <v>6</v>
      </c>
      <c r="Q88" s="492">
        <f>E86</f>
        <v>5</v>
      </c>
      <c r="R88" s="492">
        <f>L86</f>
        <v>2</v>
      </c>
      <c r="S88" s="492">
        <f>E96</f>
        <v>0</v>
      </c>
      <c r="T88" s="430" t="s">
        <v>463</v>
      </c>
      <c r="V88" s="470"/>
      <c r="W88" s="470"/>
    </row>
    <row r="89" spans="2:30" ht="21.75" customHeight="1" x14ac:dyDescent="0.2">
      <c r="B89" s="449" t="s">
        <v>441</v>
      </c>
      <c r="C89" s="484">
        <v>2.5</v>
      </c>
      <c r="D89" s="490">
        <v>5</v>
      </c>
      <c r="E89" s="484"/>
      <c r="F89" s="490">
        <v>2.5</v>
      </c>
      <c r="G89" s="452">
        <v>4</v>
      </c>
      <c r="I89" s="449" t="s">
        <v>441</v>
      </c>
      <c r="J89" s="484">
        <v>1.5</v>
      </c>
      <c r="K89" s="490">
        <v>2</v>
      </c>
      <c r="L89" s="484"/>
      <c r="M89" s="490">
        <v>1.5</v>
      </c>
      <c r="N89" s="452">
        <v>4</v>
      </c>
    </row>
    <row r="90" spans="2:30" ht="21.75" customHeight="1" thickBot="1" x14ac:dyDescent="0.25">
      <c r="B90" s="453" t="s">
        <v>443</v>
      </c>
      <c r="C90" s="493"/>
      <c r="D90" s="494">
        <v>2.5</v>
      </c>
      <c r="E90" s="493"/>
      <c r="F90" s="494">
        <v>2.5</v>
      </c>
      <c r="G90" s="456">
        <v>2</v>
      </c>
      <c r="I90" s="453" t="s">
        <v>443</v>
      </c>
      <c r="J90" s="493"/>
      <c r="K90" s="494">
        <v>1.5</v>
      </c>
      <c r="L90" s="493"/>
      <c r="M90" s="494">
        <v>1.5</v>
      </c>
      <c r="N90" s="456">
        <v>2</v>
      </c>
      <c r="Q90" s="193" t="s">
        <v>464</v>
      </c>
    </row>
    <row r="91" spans="2:30" ht="21.75" customHeight="1" x14ac:dyDescent="0.2">
      <c r="B91" s="459"/>
      <c r="Q91" s="495" t="s">
        <v>1058</v>
      </c>
      <c r="R91" s="495" t="s">
        <v>1059</v>
      </c>
      <c r="S91" s="472" t="s">
        <v>465</v>
      </c>
      <c r="T91" s="472" t="s">
        <v>321</v>
      </c>
    </row>
    <row r="92" spans="2:30" ht="21.75" customHeight="1" x14ac:dyDescent="0.2">
      <c r="B92" s="256"/>
      <c r="C92" s="470"/>
      <c r="D92" s="470"/>
      <c r="E92" s="470"/>
      <c r="F92" s="470"/>
      <c r="G92" s="470"/>
      <c r="J92" s="530" t="s">
        <v>474</v>
      </c>
      <c r="K92" s="531"/>
      <c r="L92" s="531"/>
      <c r="Q92" s="472" t="s">
        <v>463</v>
      </c>
      <c r="R92" s="472" t="s">
        <v>463</v>
      </c>
      <c r="S92" s="496" t="str">
        <f t="shared" ref="S92:S100" si="0">Q92&amp;R92</f>
        <v>○○</v>
      </c>
      <c r="T92" s="481">
        <v>10</v>
      </c>
    </row>
    <row r="93" spans="2:30" ht="21.75" customHeight="1" x14ac:dyDescent="0.2">
      <c r="B93" s="259"/>
      <c r="C93" s="259"/>
      <c r="D93" s="259"/>
      <c r="E93" s="259"/>
      <c r="F93" s="259"/>
      <c r="G93" s="544"/>
      <c r="I93" s="1280" t="s">
        <v>477</v>
      </c>
      <c r="J93" s="1281">
        <f>'３．志願倍率（部門）'!$I$13</f>
        <v>2022</v>
      </c>
      <c r="K93" s="1281">
        <f>'３．志願倍率（部門）'!$J$13</f>
        <v>2023</v>
      </c>
      <c r="L93" s="1277" t="s">
        <v>475</v>
      </c>
      <c r="Q93" s="497" t="s">
        <v>466</v>
      </c>
      <c r="R93" s="497" t="s">
        <v>467</v>
      </c>
      <c r="S93" s="498" t="str">
        <f t="shared" si="0"/>
        <v>△○</v>
      </c>
      <c r="T93" s="499">
        <v>8</v>
      </c>
    </row>
    <row r="94" spans="2:30" ht="21.75" customHeight="1" x14ac:dyDescent="0.2">
      <c r="B94" s="259"/>
      <c r="C94" s="546"/>
      <c r="D94" s="546"/>
      <c r="E94" s="546"/>
      <c r="F94" s="546"/>
      <c r="G94" s="544"/>
      <c r="I94" s="1280"/>
      <c r="J94" s="1281"/>
      <c r="K94" s="1281"/>
      <c r="L94" s="1277"/>
      <c r="Q94" s="497" t="s">
        <v>462</v>
      </c>
      <c r="R94" s="497" t="s">
        <v>462</v>
      </c>
      <c r="S94" s="498" t="str">
        <f t="shared" si="0"/>
        <v>△△</v>
      </c>
      <c r="T94" s="499">
        <v>8</v>
      </c>
    </row>
    <row r="95" spans="2:30" ht="21.75" customHeight="1" x14ac:dyDescent="0.2">
      <c r="B95" s="259"/>
      <c r="C95" s="259"/>
      <c r="D95" s="259"/>
      <c r="E95" s="259"/>
      <c r="F95" s="259"/>
      <c r="G95" s="544"/>
      <c r="I95" s="533" t="str">
        <f>IF('学校入力シート（要入力）'!F4="大学","A",IF('学校入力シート（要入力）'!F4="短期大学および高等専門学校","B","C"))</f>
        <v>C</v>
      </c>
      <c r="J95" s="532" t="e">
        <f>IF($I$95="A",LOOKUP('３．志願倍率（部門）'!$I$16,$Q$86:$Q$88,$T$86:$T$88),IF($I$95="B",LOOKUP('３．志願倍率（部門）'!$I$16,$R$86:$R$88,$T$86:$T$88),IF($I$95="C",LOOKUP('３．志願倍率（部門）'!$I$16,$S$86:$S$88,$T$86:$T$88))))</f>
        <v>#N/A</v>
      </c>
      <c r="K95" s="532" t="e">
        <f>IF($I$95="A",LOOKUP('３．志願倍率（部門）'!$J$16,$Q$86:$Q$88,$T$86:$T$88),IF($I$95="B",LOOKUP('３．志願倍率（部門）'!$J$16,$R$86:$R$88,$T$86:$T$88),IF($I$95="C",LOOKUP('３．志願倍率（部門）'!$J$16,$S$86:$S$88,$T$86:$T$88))))</f>
        <v>#N/A</v>
      </c>
      <c r="L95" s="532" t="e">
        <f>J95&amp;K95</f>
        <v>#N/A</v>
      </c>
      <c r="Q95" s="497" t="s">
        <v>468</v>
      </c>
      <c r="R95" s="497" t="s">
        <v>469</v>
      </c>
      <c r="S95" s="498" t="str">
        <f t="shared" si="0"/>
        <v>○△</v>
      </c>
      <c r="T95" s="499">
        <v>8</v>
      </c>
    </row>
    <row r="96" spans="2:30" ht="21.75" customHeight="1" x14ac:dyDescent="0.2">
      <c r="B96" s="460"/>
      <c r="C96" s="482"/>
      <c r="D96" s="482"/>
      <c r="E96" s="482"/>
      <c r="F96" s="482"/>
      <c r="G96" s="545"/>
      <c r="Q96" s="474" t="s">
        <v>470</v>
      </c>
      <c r="R96" s="474" t="s">
        <v>468</v>
      </c>
      <c r="S96" s="500" t="str">
        <f t="shared" si="0"/>
        <v>×○</v>
      </c>
      <c r="T96" s="489">
        <v>6</v>
      </c>
    </row>
    <row r="97" spans="2:23" ht="21.75" customHeight="1" x14ac:dyDescent="0.2">
      <c r="B97" s="460"/>
      <c r="C97" s="482"/>
      <c r="D97" s="482"/>
      <c r="E97" s="482"/>
      <c r="F97" s="482"/>
      <c r="G97" s="545"/>
      <c r="Q97" s="497" t="s">
        <v>470</v>
      </c>
      <c r="R97" s="497" t="s">
        <v>469</v>
      </c>
      <c r="S97" s="498" t="str">
        <f t="shared" si="0"/>
        <v>×△</v>
      </c>
      <c r="T97" s="499">
        <v>6</v>
      </c>
    </row>
    <row r="98" spans="2:23" ht="21.75" customHeight="1" x14ac:dyDescent="0.2">
      <c r="B98" s="460"/>
      <c r="C98" s="482"/>
      <c r="D98" s="482"/>
      <c r="E98" s="482"/>
      <c r="F98" s="482"/>
      <c r="G98" s="545"/>
      <c r="Q98" s="497" t="s">
        <v>469</v>
      </c>
      <c r="R98" s="497" t="s">
        <v>470</v>
      </c>
      <c r="S98" s="498" t="str">
        <f t="shared" si="0"/>
        <v>△×</v>
      </c>
      <c r="T98" s="499">
        <v>4</v>
      </c>
      <c r="V98" s="501"/>
      <c r="W98" s="268"/>
    </row>
    <row r="99" spans="2:23" ht="21.75" customHeight="1" x14ac:dyDescent="0.2">
      <c r="B99" s="460"/>
      <c r="C99" s="482"/>
      <c r="D99" s="482"/>
      <c r="E99" s="482"/>
      <c r="F99" s="482"/>
      <c r="G99" s="545"/>
      <c r="Q99" s="497" t="s">
        <v>468</v>
      </c>
      <c r="R99" s="497" t="s">
        <v>470</v>
      </c>
      <c r="S99" s="498" t="str">
        <f t="shared" si="0"/>
        <v>○×</v>
      </c>
      <c r="T99" s="499">
        <v>4</v>
      </c>
      <c r="V99" s="501"/>
      <c r="W99" s="268"/>
    </row>
    <row r="100" spans="2:23" ht="21.75" customHeight="1" x14ac:dyDescent="0.2">
      <c r="B100" s="460"/>
      <c r="C100" s="482"/>
      <c r="D100" s="482"/>
      <c r="E100" s="482"/>
      <c r="F100" s="482"/>
      <c r="G100" s="545"/>
      <c r="Q100" s="502" t="s">
        <v>470</v>
      </c>
      <c r="R100" s="502" t="s">
        <v>470</v>
      </c>
      <c r="S100" s="503" t="str">
        <f t="shared" si="0"/>
        <v>××</v>
      </c>
      <c r="T100" s="504">
        <v>2</v>
      </c>
      <c r="V100" s="501"/>
      <c r="W100" s="268"/>
    </row>
    <row r="101" spans="2:23" ht="21.75" customHeight="1" x14ac:dyDescent="0.2">
      <c r="B101" s="459"/>
      <c r="Q101" s="505"/>
      <c r="R101" s="505"/>
      <c r="S101" s="506"/>
      <c r="T101" s="506"/>
    </row>
    <row r="102" spans="2:23" ht="21.75" customHeight="1" x14ac:dyDescent="0.2">
      <c r="B102" s="462"/>
    </row>
    <row r="103" spans="2:23" ht="21.75" customHeight="1" x14ac:dyDescent="0.2">
      <c r="B103" s="507" t="s">
        <v>471</v>
      </c>
    </row>
    <row r="104" spans="2:23" ht="21.75" customHeight="1" thickBot="1" x14ac:dyDescent="0.25">
      <c r="B104" s="507" t="s">
        <v>472</v>
      </c>
    </row>
    <row r="105" spans="2:23" ht="21.75" customHeight="1" x14ac:dyDescent="0.2">
      <c r="B105" s="1269" t="s">
        <v>439</v>
      </c>
      <c r="C105" s="1271" t="s">
        <v>319</v>
      </c>
      <c r="D105" s="1273" t="s">
        <v>442</v>
      </c>
      <c r="E105" s="1275" t="s">
        <v>321</v>
      </c>
      <c r="I105" s="1278"/>
      <c r="J105" s="1278" t="s">
        <v>321</v>
      </c>
      <c r="Q105" s="508"/>
      <c r="R105" s="508"/>
      <c r="S105" s="508"/>
    </row>
    <row r="106" spans="2:23" ht="21.75" customHeight="1" x14ac:dyDescent="0.2">
      <c r="B106" s="1270"/>
      <c r="C106" s="1272"/>
      <c r="D106" s="1274"/>
      <c r="E106" s="1276"/>
      <c r="I106" s="1279"/>
      <c r="J106" s="1279"/>
      <c r="Q106" s="457"/>
      <c r="R106" s="457"/>
      <c r="S106" s="457"/>
    </row>
    <row r="107" spans="2:23" ht="21.75" customHeight="1" x14ac:dyDescent="0.2">
      <c r="B107" s="509" t="s">
        <v>441</v>
      </c>
      <c r="C107" s="510">
        <v>1.1000000000000001</v>
      </c>
      <c r="D107" s="511"/>
      <c r="E107" s="512">
        <v>10</v>
      </c>
      <c r="I107" s="513">
        <v>-10</v>
      </c>
      <c r="J107" s="264">
        <v>2</v>
      </c>
      <c r="Q107" s="458"/>
      <c r="R107" s="458"/>
      <c r="S107" s="458"/>
    </row>
    <row r="108" spans="2:23" ht="21.75" customHeight="1" x14ac:dyDescent="0.2">
      <c r="B108" s="449" t="s">
        <v>441</v>
      </c>
      <c r="C108" s="450">
        <v>1</v>
      </c>
      <c r="D108" s="451">
        <v>1.1000000000000001</v>
      </c>
      <c r="E108" s="452">
        <v>8</v>
      </c>
      <c r="I108" s="513">
        <v>0.7</v>
      </c>
      <c r="J108" s="264">
        <v>4</v>
      </c>
    </row>
    <row r="109" spans="2:23" ht="21.75" customHeight="1" x14ac:dyDescent="0.2">
      <c r="B109" s="449" t="s">
        <v>441</v>
      </c>
      <c r="C109" s="450">
        <v>0.9</v>
      </c>
      <c r="D109" s="451">
        <v>1</v>
      </c>
      <c r="E109" s="452">
        <v>6</v>
      </c>
      <c r="I109" s="513">
        <v>0.9</v>
      </c>
      <c r="J109" s="264">
        <v>6</v>
      </c>
    </row>
    <row r="110" spans="2:23" ht="21.75" customHeight="1" x14ac:dyDescent="0.2">
      <c r="B110" s="449" t="s">
        <v>441</v>
      </c>
      <c r="C110" s="450">
        <v>0.7</v>
      </c>
      <c r="D110" s="451">
        <v>0.9</v>
      </c>
      <c r="E110" s="452">
        <v>4</v>
      </c>
      <c r="I110" s="513">
        <v>1</v>
      </c>
      <c r="J110" s="264">
        <v>8</v>
      </c>
    </row>
    <row r="111" spans="2:23" ht="21.75" customHeight="1" thickBot="1" x14ac:dyDescent="0.25">
      <c r="B111" s="453" t="s">
        <v>441</v>
      </c>
      <c r="C111" s="454"/>
      <c r="D111" s="455">
        <v>0.7</v>
      </c>
      <c r="E111" s="456">
        <v>2</v>
      </c>
      <c r="I111" s="513">
        <v>1.1000000000000001</v>
      </c>
      <c r="J111" s="264">
        <v>10</v>
      </c>
    </row>
    <row r="112" spans="2:23" ht="21.75" customHeight="1" x14ac:dyDescent="0.2"/>
    <row r="113" ht="21" customHeight="1" x14ac:dyDescent="0.2"/>
    <row r="114" ht="21" customHeight="1" x14ac:dyDescent="0.2"/>
    <row r="115" ht="21" customHeight="1" x14ac:dyDescent="0.2"/>
    <row r="116" ht="21" customHeight="1" x14ac:dyDescent="0.2"/>
  </sheetData>
  <mergeCells count="58">
    <mergeCell ref="B105:B106"/>
    <mergeCell ref="C105:C106"/>
    <mergeCell ref="D105:D106"/>
    <mergeCell ref="E105:E106"/>
    <mergeCell ref="L83:M83"/>
    <mergeCell ref="L93:L94"/>
    <mergeCell ref="B83:B84"/>
    <mergeCell ref="J105:J106"/>
    <mergeCell ref="I105:I106"/>
    <mergeCell ref="I93:I94"/>
    <mergeCell ref="J93:J94"/>
    <mergeCell ref="K93:K94"/>
    <mergeCell ref="N83:N84"/>
    <mergeCell ref="C84:D84"/>
    <mergeCell ref="E84:F84"/>
    <mergeCell ref="J84:K84"/>
    <mergeCell ref="L84:M84"/>
    <mergeCell ref="J83:K83"/>
    <mergeCell ref="C83:D83"/>
    <mergeCell ref="E83:F83"/>
    <mergeCell ref="G83:G84"/>
    <mergeCell ref="I83:I84"/>
    <mergeCell ref="G71:G72"/>
    <mergeCell ref="B60:B61"/>
    <mergeCell ref="C60:D60"/>
    <mergeCell ref="E60:F60"/>
    <mergeCell ref="G60:G61"/>
    <mergeCell ref="C61:D61"/>
    <mergeCell ref="E61:F61"/>
    <mergeCell ref="C72:D72"/>
    <mergeCell ref="E72:F72"/>
    <mergeCell ref="B71:B72"/>
    <mergeCell ref="C71:D71"/>
    <mergeCell ref="E71:F71"/>
    <mergeCell ref="E22:F22"/>
    <mergeCell ref="E21:F21"/>
    <mergeCell ref="G21:G22"/>
    <mergeCell ref="C21:D21"/>
    <mergeCell ref="B34:B35"/>
    <mergeCell ref="C34:D34"/>
    <mergeCell ref="E34:F34"/>
    <mergeCell ref="G34:G35"/>
    <mergeCell ref="C35:D35"/>
    <mergeCell ref="E35:F35"/>
    <mergeCell ref="B21:B22"/>
    <mergeCell ref="C22:D22"/>
    <mergeCell ref="B7:C7"/>
    <mergeCell ref="B2:C2"/>
    <mergeCell ref="B3:C3"/>
    <mergeCell ref="B4:C4"/>
    <mergeCell ref="B5:C5"/>
    <mergeCell ref="B6:C6"/>
    <mergeCell ref="B10:B11"/>
    <mergeCell ref="C10:D10"/>
    <mergeCell ref="E10:F10"/>
    <mergeCell ref="G10:G11"/>
    <mergeCell ref="C11:D11"/>
    <mergeCell ref="E11:F11"/>
  </mergeCells>
  <phoneticPr fontId="1"/>
  <pageMargins left="0.39370078740157483" right="0.39370078740157483" top="0.39370078740157483" bottom="0.39370078740157483" header="0" footer="0.19685039370078741"/>
  <pageSetup paperSize="9" scale="63" orientation="landscape" r:id="rId1"/>
  <headerFooter scaleWithDoc="0">
    <oddFooter>&amp;P / &amp;N ページ</oddFooter>
  </headerFooter>
  <rowBreaks count="3" manualBreakCount="3">
    <brk id="29" max="16383" man="1"/>
    <brk id="56" max="16383" man="1"/>
    <brk id="79"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CC"/>
  </sheetPr>
  <dimension ref="A1:BY36"/>
  <sheetViews>
    <sheetView showGridLines="0" zoomScaleNormal="100" zoomScaleSheetLayoutView="100" workbookViewId="0">
      <selection activeCell="R16" sqref="R16:T17"/>
    </sheetView>
  </sheetViews>
  <sheetFormatPr defaultColWidth="2.21875" defaultRowHeight="13.2" x14ac:dyDescent="0.2"/>
  <cols>
    <col min="1" max="1" width="2.21875" style="13"/>
    <col min="2" max="14" width="2.109375" style="13" customWidth="1"/>
    <col min="15" max="19" width="2.21875" style="15"/>
    <col min="20" max="20" width="2.21875" style="15" customWidth="1"/>
    <col min="21" max="41" width="2.21875" style="15"/>
    <col min="42" max="46" width="2.21875" style="13" customWidth="1"/>
    <col min="47" max="64" width="2.21875" style="13"/>
    <col min="65" max="65" width="2.21875" style="13" customWidth="1"/>
    <col min="66" max="67" width="2.21875" style="13"/>
    <col min="68" max="68" width="2.44140625" style="13" customWidth="1"/>
    <col min="69" max="71" width="3.6640625" style="13" customWidth="1"/>
    <col min="72" max="16384" width="2.21875" style="13"/>
  </cols>
  <sheetData>
    <row r="1" spans="1:77" x14ac:dyDescent="0.2">
      <c r="A1" s="1294" t="s">
        <v>22</v>
      </c>
      <c r="B1" s="1295"/>
      <c r="C1" s="1295"/>
      <c r="D1" s="1295"/>
      <c r="E1" s="1296"/>
      <c r="F1" s="1300" t="str">
        <f>IF('法人入力シート（要入力）'!E4="","",'法人入力シート（要入力）'!E4)</f>
        <v/>
      </c>
      <c r="G1" s="1301"/>
      <c r="H1" s="1301"/>
      <c r="I1" s="1301"/>
      <c r="J1" s="1301"/>
      <c r="K1" s="1301"/>
      <c r="L1" s="1301"/>
      <c r="M1" s="1301"/>
      <c r="N1" s="1301"/>
      <c r="O1" s="1301"/>
      <c r="P1" s="1301"/>
      <c r="Q1" s="1301"/>
      <c r="R1" s="1301"/>
      <c r="S1" s="1301"/>
      <c r="T1" s="1301"/>
      <c r="U1" s="1301"/>
      <c r="V1" s="1301"/>
      <c r="W1" s="1302"/>
      <c r="X1" s="13"/>
      <c r="Y1" s="13"/>
      <c r="Z1" s="13"/>
      <c r="AA1" s="13"/>
      <c r="AB1" s="13"/>
      <c r="AC1" s="13"/>
      <c r="AD1" s="13"/>
      <c r="AE1" s="13"/>
      <c r="AF1" s="13"/>
      <c r="AG1" s="13"/>
      <c r="AH1" s="13"/>
      <c r="AI1" s="13"/>
      <c r="AJ1" s="13"/>
      <c r="AK1" s="13"/>
      <c r="AL1" s="13"/>
      <c r="AM1" s="13"/>
      <c r="AN1" s="13"/>
      <c r="AO1" s="13"/>
    </row>
    <row r="2" spans="1:77" x14ac:dyDescent="0.2">
      <c r="A2" s="1297"/>
      <c r="B2" s="1298"/>
      <c r="C2" s="1298"/>
      <c r="D2" s="1298"/>
      <c r="E2" s="1299"/>
      <c r="F2" s="1303"/>
      <c r="G2" s="1304"/>
      <c r="H2" s="1304"/>
      <c r="I2" s="1304"/>
      <c r="J2" s="1304"/>
      <c r="K2" s="1304"/>
      <c r="L2" s="1304"/>
      <c r="M2" s="1304"/>
      <c r="N2" s="1304"/>
      <c r="O2" s="1304"/>
      <c r="P2" s="1304"/>
      <c r="Q2" s="1304"/>
      <c r="R2" s="1304"/>
      <c r="S2" s="1304"/>
      <c r="T2" s="1304"/>
      <c r="U2" s="1304"/>
      <c r="V2" s="1304"/>
      <c r="W2" s="1305"/>
      <c r="X2" s="13"/>
      <c r="Y2" s="13"/>
      <c r="Z2" s="13"/>
      <c r="AA2" s="13"/>
      <c r="AB2" s="13"/>
      <c r="AC2" s="13"/>
      <c r="AD2" s="13"/>
      <c r="AE2" s="13"/>
      <c r="AF2" s="13"/>
      <c r="AG2" s="13"/>
      <c r="AH2" s="13"/>
      <c r="AI2" s="13"/>
      <c r="AJ2" s="13"/>
      <c r="AK2" s="13"/>
      <c r="AL2" s="13"/>
      <c r="AM2" s="13"/>
      <c r="AN2" s="13"/>
      <c r="AO2" s="13"/>
    </row>
    <row r="3" spans="1:77" ht="13.5" customHeight="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row>
    <row r="4" spans="1:77" x14ac:dyDescent="0.2">
      <c r="A4" s="1306" t="s">
        <v>23</v>
      </c>
      <c r="B4" s="1306"/>
      <c r="C4" s="1306"/>
      <c r="D4" s="1307" t="s">
        <v>24</v>
      </c>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row>
    <row r="5" spans="1:77" x14ac:dyDescent="0.2">
      <c r="A5" s="1306"/>
      <c r="B5" s="1306"/>
      <c r="C5" s="1306"/>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row>
    <row r="6" spans="1:77" ht="13.5" customHeight="1" x14ac:dyDescent="0.2">
      <c r="A6" s="1307" t="s">
        <v>25</v>
      </c>
      <c r="B6" s="130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row>
    <row r="7" spans="1:77" ht="13.5" customHeight="1" x14ac:dyDescent="0.2">
      <c r="A7" s="1307"/>
      <c r="B7" s="130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X7" s="1443"/>
      <c r="BY7" s="1443"/>
    </row>
    <row r="8" spans="1:77" ht="13.5" customHeight="1" x14ac:dyDescent="0.2">
      <c r="A8" s="1308" t="s">
        <v>26</v>
      </c>
      <c r="B8" s="1309"/>
      <c r="C8" s="1309"/>
      <c r="D8" s="1309"/>
      <c r="E8" s="1309"/>
      <c r="F8" s="1309"/>
      <c r="G8" s="1309"/>
      <c r="H8" s="1309"/>
      <c r="I8" s="1309"/>
      <c r="J8" s="1309"/>
      <c r="K8" s="1309"/>
      <c r="L8" s="1309"/>
      <c r="M8" s="1309"/>
      <c r="N8" s="1310"/>
      <c r="O8" s="1317">
        <f>'法人入力シート（要入力）'!$D$11</f>
        <v>2018</v>
      </c>
      <c r="P8" s="1317"/>
      <c r="Q8" s="1317"/>
      <c r="R8" s="1317">
        <f>'法人入力シート（要入力）'!$E$11</f>
        <v>2019</v>
      </c>
      <c r="S8" s="1317"/>
      <c r="T8" s="1317"/>
      <c r="U8" s="1317">
        <f>'法人入力シート（要入力）'!$F$11</f>
        <v>2020</v>
      </c>
      <c r="V8" s="1317"/>
      <c r="W8" s="1317"/>
      <c r="X8" s="1317">
        <f>'法人入力シート（要入力）'!$G$11</f>
        <v>2021</v>
      </c>
      <c r="Y8" s="1317"/>
      <c r="Z8" s="1317"/>
      <c r="AA8" s="1317">
        <f>'法人入力シート（要入力）'!$H$11</f>
        <v>2022</v>
      </c>
      <c r="AB8" s="1317"/>
      <c r="AC8" s="1320"/>
      <c r="AD8" s="1323" t="str">
        <f>"増減"&amp;$AA$8&amp;"-"&amp;$O$8</f>
        <v>増減2022-2018</v>
      </c>
      <c r="AE8" s="1324"/>
      <c r="AF8" s="1325"/>
      <c r="AG8" s="1332" t="str">
        <f>"伸び率/"&amp;$O$8&amp;" (%)"</f>
        <v>伸び率/2018 (%)</v>
      </c>
      <c r="AH8" s="1333"/>
      <c r="AI8" s="1334"/>
      <c r="AJ8" s="1324" t="s">
        <v>102</v>
      </c>
      <c r="AK8" s="1341"/>
      <c r="AL8" s="1346" t="s">
        <v>103</v>
      </c>
      <c r="AM8" s="1341"/>
      <c r="AN8" s="1349" t="s">
        <v>104</v>
      </c>
      <c r="AO8" s="1350"/>
      <c r="AT8" s="55"/>
      <c r="AU8" s="55"/>
      <c r="AV8" s="55"/>
      <c r="AW8" s="55"/>
      <c r="AX8" s="55"/>
      <c r="BB8" s="55"/>
      <c r="BC8" s="55"/>
      <c r="BD8" s="55"/>
      <c r="BE8" s="55"/>
      <c r="BF8" s="55"/>
      <c r="BG8" s="55"/>
      <c r="BH8" s="55"/>
      <c r="BI8" s="54"/>
      <c r="BJ8" s="54"/>
      <c r="BK8" s="54"/>
      <c r="BL8" s="54"/>
      <c r="BM8" s="54"/>
      <c r="BP8" s="238"/>
      <c r="BQ8" s="239" t="s">
        <v>310</v>
      </c>
      <c r="BR8" s="240" t="s">
        <v>311</v>
      </c>
      <c r="BS8" s="241" t="s">
        <v>312</v>
      </c>
      <c r="BX8" s="1443"/>
      <c r="BY8" s="1443"/>
    </row>
    <row r="9" spans="1:77" ht="13.5" customHeight="1" x14ac:dyDescent="0.2">
      <c r="A9" s="1311"/>
      <c r="B9" s="1312"/>
      <c r="C9" s="1312"/>
      <c r="D9" s="1312"/>
      <c r="E9" s="1312"/>
      <c r="F9" s="1312"/>
      <c r="G9" s="1312"/>
      <c r="H9" s="1312"/>
      <c r="I9" s="1312"/>
      <c r="J9" s="1312"/>
      <c r="K9" s="1312"/>
      <c r="L9" s="1312"/>
      <c r="M9" s="1312"/>
      <c r="N9" s="1313"/>
      <c r="O9" s="1318"/>
      <c r="P9" s="1318"/>
      <c r="Q9" s="1318"/>
      <c r="R9" s="1318"/>
      <c r="S9" s="1318"/>
      <c r="T9" s="1318"/>
      <c r="U9" s="1318"/>
      <c r="V9" s="1318"/>
      <c r="W9" s="1318"/>
      <c r="X9" s="1318"/>
      <c r="Y9" s="1318"/>
      <c r="Z9" s="1318"/>
      <c r="AA9" s="1318"/>
      <c r="AB9" s="1318"/>
      <c r="AC9" s="1321"/>
      <c r="AD9" s="1326"/>
      <c r="AE9" s="1327"/>
      <c r="AF9" s="1328"/>
      <c r="AG9" s="1335"/>
      <c r="AH9" s="1336"/>
      <c r="AI9" s="1337"/>
      <c r="AJ9" s="1342"/>
      <c r="AK9" s="1343"/>
      <c r="AL9" s="1347"/>
      <c r="AM9" s="1343"/>
      <c r="AN9" s="1350"/>
      <c r="AO9" s="1350"/>
      <c r="BB9" s="56"/>
      <c r="BC9" s="56"/>
      <c r="BD9" s="56"/>
      <c r="BE9" s="56"/>
      <c r="BF9" s="56"/>
      <c r="BG9" s="56"/>
      <c r="BH9" s="56"/>
      <c r="BI9" s="56"/>
      <c r="BJ9" s="56"/>
      <c r="BK9" s="56"/>
      <c r="BL9" s="56"/>
      <c r="BM9" s="56"/>
      <c r="BP9" s="238" t="s">
        <v>313</v>
      </c>
      <c r="BQ9" s="242" t="str">
        <f>AJ12</f>
        <v>－</v>
      </c>
      <c r="BR9" s="243" t="str">
        <f>AL12</f>
        <v>－</v>
      </c>
      <c r="BS9" s="243" t="str">
        <f ca="1">AN12</f>
        <v>－</v>
      </c>
      <c r="BX9" s="1443"/>
      <c r="BY9" s="1443"/>
    </row>
    <row r="10" spans="1:77" ht="13.5" customHeight="1" x14ac:dyDescent="0.2">
      <c r="A10" s="1314"/>
      <c r="B10" s="1315"/>
      <c r="C10" s="1315"/>
      <c r="D10" s="1315"/>
      <c r="E10" s="1315"/>
      <c r="F10" s="1315"/>
      <c r="G10" s="1315"/>
      <c r="H10" s="1315"/>
      <c r="I10" s="1315"/>
      <c r="J10" s="1315"/>
      <c r="K10" s="1315"/>
      <c r="L10" s="1315"/>
      <c r="M10" s="1315"/>
      <c r="N10" s="1316"/>
      <c r="O10" s="1319"/>
      <c r="P10" s="1319"/>
      <c r="Q10" s="1319"/>
      <c r="R10" s="1319"/>
      <c r="S10" s="1319"/>
      <c r="T10" s="1319"/>
      <c r="U10" s="1319"/>
      <c r="V10" s="1319"/>
      <c r="W10" s="1319"/>
      <c r="X10" s="1319"/>
      <c r="Y10" s="1319"/>
      <c r="Z10" s="1319"/>
      <c r="AA10" s="1319"/>
      <c r="AB10" s="1319"/>
      <c r="AC10" s="1322"/>
      <c r="AD10" s="1329"/>
      <c r="AE10" s="1330"/>
      <c r="AF10" s="1331"/>
      <c r="AG10" s="1338"/>
      <c r="AH10" s="1339"/>
      <c r="AI10" s="1340"/>
      <c r="AJ10" s="1344"/>
      <c r="AK10" s="1345"/>
      <c r="AL10" s="1348"/>
      <c r="AM10" s="1345"/>
      <c r="AN10" s="1350"/>
      <c r="AO10" s="1350"/>
      <c r="BB10" s="56"/>
      <c r="BC10" s="56"/>
      <c r="BD10" s="56"/>
      <c r="BE10" s="56"/>
      <c r="BF10" s="56"/>
      <c r="BG10" s="56"/>
      <c r="BH10" s="56"/>
      <c r="BI10" s="56"/>
      <c r="BJ10" s="56"/>
      <c r="BK10" s="56"/>
      <c r="BL10" s="56"/>
      <c r="BM10" s="56"/>
      <c r="BP10" s="238" t="s">
        <v>314</v>
      </c>
      <c r="BQ10" s="244" t="str">
        <f>AJ14</f>
        <v>－</v>
      </c>
      <c r="BR10" s="245" t="str">
        <f>AL14</f>
        <v>－</v>
      </c>
      <c r="BS10" s="245" t="str">
        <f ca="1">AN14</f>
        <v>－</v>
      </c>
    </row>
    <row r="11" spans="1:77" ht="15.9" customHeight="1" x14ac:dyDescent="0.2">
      <c r="A11" s="849" t="s">
        <v>939</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BB11" s="57"/>
      <c r="BC11" s="57"/>
      <c r="BD11" s="57"/>
      <c r="BE11" s="57"/>
      <c r="BF11" s="57"/>
      <c r="BG11" s="57"/>
      <c r="BH11" s="57"/>
      <c r="BI11" s="57"/>
      <c r="BJ11" s="57"/>
      <c r="BK11" s="57"/>
      <c r="BL11" s="57"/>
      <c r="BM11" s="57"/>
      <c r="BP11" s="238" t="s">
        <v>315</v>
      </c>
      <c r="BQ11" s="244" t="str">
        <f>AJ19</f>
        <v>－</v>
      </c>
      <c r="BR11" s="245" t="str">
        <f>AL19</f>
        <v>－</v>
      </c>
      <c r="BS11" s="245" t="str">
        <f ca="1">AN19</f>
        <v>－</v>
      </c>
    </row>
    <row r="12" spans="1:77" s="15" customFormat="1" ht="15.9" customHeight="1" x14ac:dyDescent="0.2">
      <c r="A12" s="19"/>
      <c r="B12" s="1282" t="s">
        <v>1125</v>
      </c>
      <c r="C12" s="1283"/>
      <c r="D12" s="1283"/>
      <c r="E12" s="1283"/>
      <c r="F12" s="1283"/>
      <c r="G12" s="1283"/>
      <c r="H12" s="1283"/>
      <c r="I12" s="1283"/>
      <c r="J12" s="1283"/>
      <c r="K12" s="1283"/>
      <c r="L12" s="1283"/>
      <c r="M12" s="1283"/>
      <c r="N12" s="1284"/>
      <c r="O12" s="1351" t="str">
        <f>'１．経常収支差額比率（法人）'!F15</f>
        <v>－</v>
      </c>
      <c r="P12" s="1352"/>
      <c r="Q12" s="1353"/>
      <c r="R12" s="1351" t="str">
        <f>'１．経常収支差額比率（法人）'!G15</f>
        <v>－</v>
      </c>
      <c r="S12" s="1352"/>
      <c r="T12" s="1353"/>
      <c r="U12" s="1351" t="str">
        <f>'１．経常収支差額比率（法人）'!H15</f>
        <v>－</v>
      </c>
      <c r="V12" s="1352"/>
      <c r="W12" s="1353"/>
      <c r="X12" s="1351" t="str">
        <f>'１．経常収支差額比率（法人）'!I15</f>
        <v>－</v>
      </c>
      <c r="Y12" s="1352"/>
      <c r="Z12" s="1353"/>
      <c r="AA12" s="1351" t="str">
        <f>'１．経常収支差額比率（法人）'!J15</f>
        <v>－</v>
      </c>
      <c r="AB12" s="1352"/>
      <c r="AC12" s="1352"/>
      <c r="AD12" s="1379" t="str">
        <f>'１．経常収支差額比率（法人）'!K15</f>
        <v>－</v>
      </c>
      <c r="AE12" s="1380"/>
      <c r="AF12" s="1381"/>
      <c r="AG12" s="1404"/>
      <c r="AH12" s="1405"/>
      <c r="AI12" s="1406"/>
      <c r="AJ12" s="1357" t="str">
        <f>'１．経常収支差額比率（法人）'!M15</f>
        <v>－</v>
      </c>
      <c r="AK12" s="1358"/>
      <c r="AL12" s="1361" t="str">
        <f>'１．経常収支差額比率（法人）'!N15</f>
        <v>－</v>
      </c>
      <c r="AM12" s="1358"/>
      <c r="AN12" s="1361" t="str">
        <f ca="1">'１．経常収支差額比率（法人）'!O15</f>
        <v>－</v>
      </c>
      <c r="AO12" s="1358"/>
      <c r="AP12" s="14"/>
      <c r="AQ12" s="14"/>
      <c r="AR12" s="14"/>
      <c r="BB12" s="57"/>
      <c r="BC12" s="57"/>
      <c r="BD12" s="57"/>
      <c r="BE12" s="57"/>
      <c r="BF12" s="57"/>
      <c r="BG12" s="57"/>
      <c r="BH12" s="57"/>
      <c r="BI12" s="57"/>
      <c r="BJ12" s="57"/>
      <c r="BK12" s="57"/>
      <c r="BL12" s="57"/>
      <c r="BM12" s="57"/>
      <c r="BP12" s="246" t="s">
        <v>316</v>
      </c>
      <c r="BQ12" s="244" t="str">
        <f>AJ22</f>
        <v>－</v>
      </c>
      <c r="BR12" s="245" t="str">
        <f>AL22</f>
        <v>－</v>
      </c>
      <c r="BS12" s="245" t="str">
        <f ca="1">AN22</f>
        <v>－</v>
      </c>
    </row>
    <row r="13" spans="1:77" s="15" customFormat="1" ht="15.9" customHeight="1" x14ac:dyDescent="0.2">
      <c r="A13" s="19"/>
      <c r="B13" s="1285"/>
      <c r="C13" s="1286"/>
      <c r="D13" s="1286"/>
      <c r="E13" s="1286"/>
      <c r="F13" s="1286"/>
      <c r="G13" s="1286"/>
      <c r="H13" s="1286"/>
      <c r="I13" s="1286"/>
      <c r="J13" s="1286"/>
      <c r="K13" s="1286"/>
      <c r="L13" s="1286"/>
      <c r="M13" s="1286"/>
      <c r="N13" s="1287"/>
      <c r="O13" s="1354"/>
      <c r="P13" s="1355"/>
      <c r="Q13" s="1356"/>
      <c r="R13" s="1354"/>
      <c r="S13" s="1355"/>
      <c r="T13" s="1356"/>
      <c r="U13" s="1354"/>
      <c r="V13" s="1355"/>
      <c r="W13" s="1356"/>
      <c r="X13" s="1354"/>
      <c r="Y13" s="1355"/>
      <c r="Z13" s="1356"/>
      <c r="AA13" s="1354"/>
      <c r="AB13" s="1355"/>
      <c r="AC13" s="1355"/>
      <c r="AD13" s="1382"/>
      <c r="AE13" s="1383"/>
      <c r="AF13" s="1384"/>
      <c r="AG13" s="1407"/>
      <c r="AH13" s="1408"/>
      <c r="AI13" s="1409"/>
      <c r="AJ13" s="1391"/>
      <c r="AK13" s="1363"/>
      <c r="AL13" s="1362"/>
      <c r="AM13" s="1363"/>
      <c r="AN13" s="1362"/>
      <c r="AO13" s="1363"/>
      <c r="AP13" s="14"/>
      <c r="AQ13" s="14"/>
      <c r="AR13" s="14"/>
      <c r="BP13" s="246" t="s">
        <v>317</v>
      </c>
      <c r="BQ13" s="247" t="str">
        <f>AJ31</f>
        <v>－</v>
      </c>
      <c r="BR13" s="248" t="str">
        <f>AL31</f>
        <v>－</v>
      </c>
      <c r="BS13" s="248" t="str">
        <f ca="1">AN31</f>
        <v>－</v>
      </c>
    </row>
    <row r="14" spans="1:77" s="15" customFormat="1" ht="15.9" customHeight="1" x14ac:dyDescent="0.2">
      <c r="A14" s="19"/>
      <c r="B14" s="1282" t="s">
        <v>1109</v>
      </c>
      <c r="C14" s="1283"/>
      <c r="D14" s="1283"/>
      <c r="E14" s="1283"/>
      <c r="F14" s="1283"/>
      <c r="G14" s="1283"/>
      <c r="H14" s="1283"/>
      <c r="I14" s="1283"/>
      <c r="J14" s="1283"/>
      <c r="K14" s="1283"/>
      <c r="L14" s="1283"/>
      <c r="M14" s="1283"/>
      <c r="N14" s="1284"/>
      <c r="O14" s="1288" t="str">
        <f>'２．人件費比率（法人）'!F16</f>
        <v>－</v>
      </c>
      <c r="P14" s="1289"/>
      <c r="Q14" s="1290"/>
      <c r="R14" s="1288" t="str">
        <f>'２．人件費比率（法人）'!G16</f>
        <v>－</v>
      </c>
      <c r="S14" s="1289"/>
      <c r="T14" s="1290"/>
      <c r="U14" s="1288" t="str">
        <f>'２．人件費比率（法人）'!H16</f>
        <v>－</v>
      </c>
      <c r="V14" s="1289"/>
      <c r="W14" s="1290"/>
      <c r="X14" s="1288" t="str">
        <f>'２．人件費比率（法人）'!I16</f>
        <v>－</v>
      </c>
      <c r="Y14" s="1289"/>
      <c r="Z14" s="1290"/>
      <c r="AA14" s="1288" t="str">
        <f>'２．人件費比率（法人）'!J16</f>
        <v>－</v>
      </c>
      <c r="AB14" s="1289"/>
      <c r="AC14" s="1289"/>
      <c r="AD14" s="1379" t="str">
        <f>'２．人件費比率（法人）'!K16</f>
        <v>－</v>
      </c>
      <c r="AE14" s="1380"/>
      <c r="AF14" s="1381"/>
      <c r="AG14" s="1385"/>
      <c r="AH14" s="1386"/>
      <c r="AI14" s="1387"/>
      <c r="AJ14" s="1357" t="str">
        <f>'２．人件費比率（法人）'!M16</f>
        <v>－</v>
      </c>
      <c r="AK14" s="1358"/>
      <c r="AL14" s="1361" t="str">
        <f>'２．人件費比率（法人）'!N16</f>
        <v>－</v>
      </c>
      <c r="AM14" s="1358"/>
      <c r="AN14" s="1361" t="str">
        <f ca="1">'２．人件費比率（法人）'!O16</f>
        <v>－</v>
      </c>
      <c r="AO14" s="1358"/>
      <c r="AP14" s="14"/>
      <c r="AQ14" s="14"/>
      <c r="AR14" s="14"/>
    </row>
    <row r="15" spans="1:77" s="15" customFormat="1" ht="15.9" customHeight="1" x14ac:dyDescent="0.2">
      <c r="A15" s="19"/>
      <c r="B15" s="1285"/>
      <c r="C15" s="1286"/>
      <c r="D15" s="1286"/>
      <c r="E15" s="1286"/>
      <c r="F15" s="1286"/>
      <c r="G15" s="1286"/>
      <c r="H15" s="1286"/>
      <c r="I15" s="1286"/>
      <c r="J15" s="1286"/>
      <c r="K15" s="1286"/>
      <c r="L15" s="1286"/>
      <c r="M15" s="1286"/>
      <c r="N15" s="1287"/>
      <c r="O15" s="1291"/>
      <c r="P15" s="1292"/>
      <c r="Q15" s="1293"/>
      <c r="R15" s="1291"/>
      <c r="S15" s="1292"/>
      <c r="T15" s="1293"/>
      <c r="U15" s="1291"/>
      <c r="V15" s="1292"/>
      <c r="W15" s="1293"/>
      <c r="X15" s="1291"/>
      <c r="Y15" s="1292"/>
      <c r="Z15" s="1293"/>
      <c r="AA15" s="1291"/>
      <c r="AB15" s="1292"/>
      <c r="AC15" s="1292"/>
      <c r="AD15" s="1382"/>
      <c r="AE15" s="1383"/>
      <c r="AF15" s="1384"/>
      <c r="AG15" s="1388"/>
      <c r="AH15" s="1389"/>
      <c r="AI15" s="1390"/>
      <c r="AJ15" s="1391"/>
      <c r="AK15" s="1363"/>
      <c r="AL15" s="1362"/>
      <c r="AM15" s="1363"/>
      <c r="AN15" s="1362"/>
      <c r="AO15" s="1363"/>
      <c r="AP15" s="14"/>
      <c r="AQ15" s="14"/>
      <c r="AR15" s="14"/>
    </row>
    <row r="16" spans="1:77" s="15" customFormat="1" ht="15.9" customHeight="1" x14ac:dyDescent="0.2">
      <c r="A16" s="19"/>
      <c r="B16" s="1370" t="s">
        <v>63</v>
      </c>
      <c r="C16" s="1371"/>
      <c r="D16" s="1371"/>
      <c r="E16" s="1371"/>
      <c r="F16" s="1371"/>
      <c r="G16" s="1371"/>
      <c r="H16" s="1371"/>
      <c r="I16" s="1371"/>
      <c r="J16" s="1371"/>
      <c r="K16" s="1371"/>
      <c r="L16" s="1371"/>
      <c r="M16" s="1371"/>
      <c r="N16" s="1372"/>
      <c r="O16" s="1288" t="str">
        <f>'３．人件費依存率（法人）'!F16</f>
        <v>－</v>
      </c>
      <c r="P16" s="1289"/>
      <c r="Q16" s="1290"/>
      <c r="R16" s="1288" t="str">
        <f>'３．人件費依存率（法人）'!G16</f>
        <v>－</v>
      </c>
      <c r="S16" s="1289"/>
      <c r="T16" s="1290"/>
      <c r="U16" s="1288" t="str">
        <f>'３．人件費依存率（法人）'!H16</f>
        <v>－</v>
      </c>
      <c r="V16" s="1289"/>
      <c r="W16" s="1290"/>
      <c r="X16" s="1288" t="str">
        <f>'３．人件費依存率（法人）'!I16</f>
        <v>－</v>
      </c>
      <c r="Y16" s="1289"/>
      <c r="Z16" s="1290"/>
      <c r="AA16" s="1288" t="str">
        <f>'３．人件費依存率（法人）'!J16</f>
        <v>－</v>
      </c>
      <c r="AB16" s="1289"/>
      <c r="AC16" s="1289"/>
      <c r="AD16" s="1379" t="str">
        <f>'３．人件費依存率（法人）'!K16</f>
        <v>－</v>
      </c>
      <c r="AE16" s="1380"/>
      <c r="AF16" s="1381"/>
      <c r="AG16" s="1385"/>
      <c r="AH16" s="1386"/>
      <c r="AI16" s="1387"/>
      <c r="AJ16" s="1398" t="str">
        <f>'３．人件費依存率（法人）'!M16</f>
        <v>目標入力</v>
      </c>
      <c r="AK16" s="1399"/>
      <c r="AL16" s="1402" t="str">
        <f>'３．人件費依存率（法人）'!N16</f>
        <v>－</v>
      </c>
      <c r="AM16" s="1399"/>
      <c r="AN16" s="1402" t="str">
        <f ca="1">'３．人件費依存率（法人）'!O16</f>
        <v>－</v>
      </c>
      <c r="AO16" s="1399"/>
      <c r="AP16" s="14"/>
      <c r="AQ16" s="14"/>
      <c r="AR16" s="14"/>
    </row>
    <row r="17" spans="1:65" s="15" customFormat="1" ht="15.9" customHeight="1" x14ac:dyDescent="0.2">
      <c r="A17" s="20"/>
      <c r="B17" s="1373"/>
      <c r="C17" s="1374"/>
      <c r="D17" s="1374"/>
      <c r="E17" s="1374"/>
      <c r="F17" s="1374"/>
      <c r="G17" s="1374"/>
      <c r="H17" s="1374"/>
      <c r="I17" s="1374"/>
      <c r="J17" s="1374"/>
      <c r="K17" s="1374"/>
      <c r="L17" s="1374"/>
      <c r="M17" s="1374"/>
      <c r="N17" s="1375"/>
      <c r="O17" s="1376"/>
      <c r="P17" s="1377"/>
      <c r="Q17" s="1378"/>
      <c r="R17" s="1376"/>
      <c r="S17" s="1377"/>
      <c r="T17" s="1378"/>
      <c r="U17" s="1376"/>
      <c r="V17" s="1377"/>
      <c r="W17" s="1378"/>
      <c r="X17" s="1376"/>
      <c r="Y17" s="1377"/>
      <c r="Z17" s="1378"/>
      <c r="AA17" s="1376"/>
      <c r="AB17" s="1377"/>
      <c r="AC17" s="1377"/>
      <c r="AD17" s="1392"/>
      <c r="AE17" s="1393"/>
      <c r="AF17" s="1394"/>
      <c r="AG17" s="1395"/>
      <c r="AH17" s="1396"/>
      <c r="AI17" s="1397"/>
      <c r="AJ17" s="1400"/>
      <c r="AK17" s="1401"/>
      <c r="AL17" s="1403"/>
      <c r="AM17" s="1401"/>
      <c r="AN17" s="1403"/>
      <c r="AO17" s="1401"/>
      <c r="AP17" s="14"/>
      <c r="AQ17" s="14"/>
      <c r="AR17" s="14"/>
    </row>
    <row r="18" spans="1:65" s="15" customFormat="1" ht="15.9" customHeight="1" x14ac:dyDescent="0.2">
      <c r="A18" s="21" t="s">
        <v>27</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19"/>
      <c r="AK18" s="219"/>
      <c r="AL18" s="219"/>
      <c r="AM18" s="219"/>
      <c r="AN18" s="219"/>
      <c r="AO18" s="220"/>
      <c r="AP18" s="14"/>
      <c r="AQ18" s="14"/>
      <c r="AR18" s="14"/>
    </row>
    <row r="19" spans="1:65" s="15" customFormat="1" ht="15.9" customHeight="1" x14ac:dyDescent="0.2">
      <c r="A19" s="24"/>
      <c r="B19" s="1364" t="s">
        <v>1110</v>
      </c>
      <c r="C19" s="1365"/>
      <c r="D19" s="1365"/>
      <c r="E19" s="1365"/>
      <c r="F19" s="1365"/>
      <c r="G19" s="1365"/>
      <c r="H19" s="1365"/>
      <c r="I19" s="1365"/>
      <c r="J19" s="1365"/>
      <c r="K19" s="1365"/>
      <c r="L19" s="1365"/>
      <c r="M19" s="1365"/>
      <c r="N19" s="1366"/>
      <c r="O19" s="1288" t="str">
        <f>'４．教育活動資金収支差額比率（法人）'!F16</f>
        <v>－</v>
      </c>
      <c r="P19" s="1289"/>
      <c r="Q19" s="1290"/>
      <c r="R19" s="1288" t="str">
        <f>'４．教育活動資金収支差額比率（法人）'!G16</f>
        <v>－</v>
      </c>
      <c r="S19" s="1289"/>
      <c r="T19" s="1290"/>
      <c r="U19" s="1288" t="str">
        <f>'４．教育活動資金収支差額比率（法人）'!H16</f>
        <v>－</v>
      </c>
      <c r="V19" s="1289"/>
      <c r="W19" s="1290"/>
      <c r="X19" s="1288" t="str">
        <f>'４．教育活動資金収支差額比率（法人）'!I16</f>
        <v>－</v>
      </c>
      <c r="Y19" s="1289"/>
      <c r="Z19" s="1290"/>
      <c r="AA19" s="1288" t="str">
        <f>'４．教育活動資金収支差額比率（法人）'!J16</f>
        <v>－</v>
      </c>
      <c r="AB19" s="1289"/>
      <c r="AC19" s="1289"/>
      <c r="AD19" s="1379" t="str">
        <f>'４．教育活動資金収支差額比率（法人）'!K16</f>
        <v>－</v>
      </c>
      <c r="AE19" s="1380"/>
      <c r="AF19" s="1380"/>
      <c r="AG19" s="1385"/>
      <c r="AH19" s="1386"/>
      <c r="AI19" s="1387"/>
      <c r="AJ19" s="1357" t="str">
        <f>'４．教育活動資金収支差額比率（法人）'!M16</f>
        <v>－</v>
      </c>
      <c r="AK19" s="1358"/>
      <c r="AL19" s="1361" t="str">
        <f>'４．教育活動資金収支差額比率（法人）'!N16</f>
        <v>－</v>
      </c>
      <c r="AM19" s="1358"/>
      <c r="AN19" s="1361" t="str">
        <f ca="1">'４．教育活動資金収支差額比率（法人）'!O16</f>
        <v>－</v>
      </c>
      <c r="AO19" s="1358"/>
      <c r="AP19" s="25"/>
      <c r="AQ19" s="14"/>
      <c r="AR19" s="14"/>
    </row>
    <row r="20" spans="1:65" s="15" customFormat="1" ht="15.9" customHeight="1" x14ac:dyDescent="0.2">
      <c r="A20" s="24"/>
      <c r="B20" s="1367"/>
      <c r="C20" s="1368"/>
      <c r="D20" s="1368"/>
      <c r="E20" s="1368"/>
      <c r="F20" s="1368"/>
      <c r="G20" s="1368"/>
      <c r="H20" s="1368"/>
      <c r="I20" s="1368"/>
      <c r="J20" s="1368"/>
      <c r="K20" s="1368"/>
      <c r="L20" s="1368"/>
      <c r="M20" s="1368"/>
      <c r="N20" s="1369"/>
      <c r="O20" s="1291"/>
      <c r="P20" s="1292"/>
      <c r="Q20" s="1293"/>
      <c r="R20" s="1291"/>
      <c r="S20" s="1292"/>
      <c r="T20" s="1293"/>
      <c r="U20" s="1291"/>
      <c r="V20" s="1292"/>
      <c r="W20" s="1293"/>
      <c r="X20" s="1291"/>
      <c r="Y20" s="1292"/>
      <c r="Z20" s="1293"/>
      <c r="AA20" s="1291"/>
      <c r="AB20" s="1292"/>
      <c r="AC20" s="1292"/>
      <c r="AD20" s="1392"/>
      <c r="AE20" s="1393"/>
      <c r="AF20" s="1410"/>
      <c r="AG20" s="1395"/>
      <c r="AH20" s="1396"/>
      <c r="AI20" s="1397"/>
      <c r="AJ20" s="1359"/>
      <c r="AK20" s="1360"/>
      <c r="AL20" s="1362"/>
      <c r="AM20" s="1363"/>
      <c r="AN20" s="1362"/>
      <c r="AO20" s="1363"/>
      <c r="AP20" s="25"/>
      <c r="AQ20" s="14"/>
      <c r="AR20" s="14"/>
    </row>
    <row r="21" spans="1:65" s="15" customFormat="1" ht="15.9" customHeight="1" x14ac:dyDescent="0.2">
      <c r="A21" s="21" t="s">
        <v>49</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19"/>
      <c r="AK21" s="219"/>
      <c r="AL21" s="219"/>
      <c r="AM21" s="219"/>
      <c r="AN21" s="219"/>
      <c r="AO21" s="220"/>
      <c r="AP21" s="14"/>
      <c r="AQ21" s="14"/>
      <c r="AR21" s="14"/>
    </row>
    <row r="22" spans="1:65" s="15" customFormat="1" ht="15.9" customHeight="1" x14ac:dyDescent="0.2">
      <c r="A22" s="24"/>
      <c r="B22" s="1282" t="s">
        <v>64</v>
      </c>
      <c r="C22" s="1283"/>
      <c r="D22" s="1283"/>
      <c r="E22" s="1283"/>
      <c r="F22" s="1283"/>
      <c r="G22" s="1283"/>
      <c r="H22" s="1283"/>
      <c r="I22" s="1283"/>
      <c r="J22" s="1283"/>
      <c r="K22" s="1283"/>
      <c r="L22" s="1283"/>
      <c r="M22" s="1283"/>
      <c r="N22" s="1284"/>
      <c r="O22" s="1288" t="str">
        <f>'５．積立率＆参考）減価償却比率（法人）'!G15</f>
        <v>－</v>
      </c>
      <c r="P22" s="1289"/>
      <c r="Q22" s="1290"/>
      <c r="R22" s="1288" t="str">
        <f>'５．積立率＆参考）減価償却比率（法人）'!H15</f>
        <v>－</v>
      </c>
      <c r="S22" s="1289"/>
      <c r="T22" s="1290"/>
      <c r="U22" s="1288" t="str">
        <f>'５．積立率＆参考）減価償却比率（法人）'!I15</f>
        <v>－</v>
      </c>
      <c r="V22" s="1289"/>
      <c r="W22" s="1290"/>
      <c r="X22" s="1288" t="str">
        <f>'５．積立率＆参考）減価償却比率（法人）'!J15</f>
        <v>－</v>
      </c>
      <c r="Y22" s="1289"/>
      <c r="Z22" s="1290"/>
      <c r="AA22" s="1288" t="str">
        <f>'５．積立率＆参考）減価償却比率（法人）'!K15</f>
        <v>－</v>
      </c>
      <c r="AB22" s="1289"/>
      <c r="AC22" s="1289"/>
      <c r="AD22" s="1379" t="str">
        <f>'５．積立率＆参考）減価償却比率（法人）'!L15</f>
        <v>－</v>
      </c>
      <c r="AE22" s="1380"/>
      <c r="AF22" s="1381"/>
      <c r="AG22" s="1385"/>
      <c r="AH22" s="1386"/>
      <c r="AI22" s="1387"/>
      <c r="AJ22" s="1357" t="str">
        <f>'５．積立率＆参考）減価償却比率（法人）'!N15</f>
        <v>－</v>
      </c>
      <c r="AK22" s="1358"/>
      <c r="AL22" s="1361" t="str">
        <f>'５．積立率＆参考）減価償却比率（法人）'!O15</f>
        <v>－</v>
      </c>
      <c r="AM22" s="1358"/>
      <c r="AN22" s="1361" t="str">
        <f ca="1">'５．積立率＆参考）減価償却比率（法人）'!P15</f>
        <v>－</v>
      </c>
      <c r="AO22" s="1358"/>
      <c r="AP22" s="25"/>
      <c r="AQ22" s="14"/>
      <c r="AR22" s="14"/>
    </row>
    <row r="23" spans="1:65" s="15" customFormat="1" ht="15.9" customHeight="1" x14ac:dyDescent="0.2">
      <c r="A23" s="24"/>
      <c r="B23" s="1285"/>
      <c r="C23" s="1286"/>
      <c r="D23" s="1286"/>
      <c r="E23" s="1286"/>
      <c r="F23" s="1286"/>
      <c r="G23" s="1286"/>
      <c r="H23" s="1286"/>
      <c r="I23" s="1286"/>
      <c r="J23" s="1286"/>
      <c r="K23" s="1286"/>
      <c r="L23" s="1286"/>
      <c r="M23" s="1286"/>
      <c r="N23" s="1287"/>
      <c r="O23" s="1291"/>
      <c r="P23" s="1292"/>
      <c r="Q23" s="1293"/>
      <c r="R23" s="1291"/>
      <c r="S23" s="1292"/>
      <c r="T23" s="1293"/>
      <c r="U23" s="1291"/>
      <c r="V23" s="1292"/>
      <c r="W23" s="1293"/>
      <c r="X23" s="1291"/>
      <c r="Y23" s="1292"/>
      <c r="Z23" s="1293"/>
      <c r="AA23" s="1291"/>
      <c r="AB23" s="1292"/>
      <c r="AC23" s="1292"/>
      <c r="AD23" s="1382"/>
      <c r="AE23" s="1383"/>
      <c r="AF23" s="1384"/>
      <c r="AG23" s="1388"/>
      <c r="AH23" s="1389"/>
      <c r="AI23" s="1390"/>
      <c r="AJ23" s="1391"/>
      <c r="AK23" s="1363"/>
      <c r="AL23" s="1362"/>
      <c r="AM23" s="1363"/>
      <c r="AN23" s="1362"/>
      <c r="AO23" s="1363"/>
      <c r="AP23" s="25"/>
      <c r="AQ23" s="14"/>
      <c r="AR23" s="14"/>
    </row>
    <row r="24" spans="1:65" s="15" customFormat="1" ht="15.9" customHeight="1" x14ac:dyDescent="0.2">
      <c r="A24" s="24"/>
      <c r="B24" s="102"/>
      <c r="C24" s="1370" t="s">
        <v>56</v>
      </c>
      <c r="D24" s="1371"/>
      <c r="E24" s="1371"/>
      <c r="F24" s="1371"/>
      <c r="G24" s="1371"/>
      <c r="H24" s="1371"/>
      <c r="I24" s="1371"/>
      <c r="J24" s="1371"/>
      <c r="K24" s="1371"/>
      <c r="L24" s="1371"/>
      <c r="M24" s="1371"/>
      <c r="N24" s="1372"/>
      <c r="O24" s="1288" t="str">
        <f>'５．積立率＆参考）減価償却比率（法人）'!G26</f>
        <v>－</v>
      </c>
      <c r="P24" s="1289"/>
      <c r="Q24" s="1290"/>
      <c r="R24" s="1288" t="str">
        <f>'５．積立率＆参考）減価償却比率（法人）'!H26</f>
        <v>－</v>
      </c>
      <c r="S24" s="1289"/>
      <c r="T24" s="1290"/>
      <c r="U24" s="1288" t="str">
        <f>'５．積立率＆参考）減価償却比率（法人）'!I26</f>
        <v>－</v>
      </c>
      <c r="V24" s="1289"/>
      <c r="W24" s="1290"/>
      <c r="X24" s="1288" t="str">
        <f>'５．積立率＆参考）減価償却比率（法人）'!J26</f>
        <v>－</v>
      </c>
      <c r="Y24" s="1289"/>
      <c r="Z24" s="1290"/>
      <c r="AA24" s="1288" t="str">
        <f>'５．積立率＆参考）減価償却比率（法人）'!K26</f>
        <v>－</v>
      </c>
      <c r="AB24" s="1289"/>
      <c r="AC24" s="1289"/>
      <c r="AD24" s="1379" t="str">
        <f>'５．積立率＆参考）減価償却比率（法人）'!L26</f>
        <v>－</v>
      </c>
      <c r="AE24" s="1380"/>
      <c r="AF24" s="1381"/>
      <c r="AG24" s="1385"/>
      <c r="AH24" s="1386"/>
      <c r="AI24" s="1387"/>
      <c r="AJ24" s="1421"/>
      <c r="AK24" s="1418"/>
      <c r="AL24" s="1417"/>
      <c r="AM24" s="1418"/>
      <c r="AN24" s="1402" t="str">
        <f ca="1">'５．積立率＆参考）減価償却比率（法人）'!P26</f>
        <v>－</v>
      </c>
      <c r="AO24" s="1399"/>
      <c r="AP24" s="14"/>
      <c r="AQ24" s="14"/>
      <c r="AR24" s="14"/>
    </row>
    <row r="25" spans="1:65" s="15" customFormat="1" ht="15.9" customHeight="1" x14ac:dyDescent="0.2">
      <c r="A25" s="24"/>
      <c r="B25" s="103"/>
      <c r="C25" s="1373"/>
      <c r="D25" s="1374"/>
      <c r="E25" s="1374"/>
      <c r="F25" s="1374"/>
      <c r="G25" s="1374"/>
      <c r="H25" s="1374"/>
      <c r="I25" s="1374"/>
      <c r="J25" s="1374"/>
      <c r="K25" s="1374"/>
      <c r="L25" s="1374"/>
      <c r="M25" s="1374"/>
      <c r="N25" s="1375"/>
      <c r="O25" s="1376"/>
      <c r="P25" s="1377"/>
      <c r="Q25" s="1378"/>
      <c r="R25" s="1376"/>
      <c r="S25" s="1377"/>
      <c r="T25" s="1378"/>
      <c r="U25" s="1376"/>
      <c r="V25" s="1377"/>
      <c r="W25" s="1378"/>
      <c r="X25" s="1376"/>
      <c r="Y25" s="1377"/>
      <c r="Z25" s="1378"/>
      <c r="AA25" s="1376"/>
      <c r="AB25" s="1377"/>
      <c r="AC25" s="1377"/>
      <c r="AD25" s="1392"/>
      <c r="AE25" s="1393"/>
      <c r="AF25" s="1394"/>
      <c r="AG25" s="1395"/>
      <c r="AH25" s="1396"/>
      <c r="AI25" s="1397"/>
      <c r="AJ25" s="1422"/>
      <c r="AK25" s="1420"/>
      <c r="AL25" s="1419"/>
      <c r="AM25" s="1420"/>
      <c r="AN25" s="1423"/>
      <c r="AO25" s="1424"/>
      <c r="AP25" s="14"/>
      <c r="AQ25" s="14"/>
      <c r="AR25" s="14"/>
    </row>
    <row r="26" spans="1:65" s="15" customFormat="1" ht="15.9" customHeight="1" x14ac:dyDescent="0.2">
      <c r="A26" s="24"/>
      <c r="B26" s="1433" t="s">
        <v>1111</v>
      </c>
      <c r="C26" s="1371"/>
      <c r="D26" s="1371"/>
      <c r="E26" s="1371"/>
      <c r="F26" s="1371"/>
      <c r="G26" s="1371"/>
      <c r="H26" s="1371"/>
      <c r="I26" s="1371"/>
      <c r="J26" s="1371"/>
      <c r="K26" s="1371"/>
      <c r="L26" s="1371"/>
      <c r="M26" s="1371"/>
      <c r="N26" s="1372"/>
      <c r="O26" s="1411" t="str">
        <f>'６．運用資産超過額対教育活動資金収支差額比（法人）'!F16</f>
        <v>－</v>
      </c>
      <c r="P26" s="1412"/>
      <c r="Q26" s="1413"/>
      <c r="R26" s="1411" t="str">
        <f>'６．運用資産超過額対教育活動資金収支差額比（法人）'!G16</f>
        <v>－</v>
      </c>
      <c r="S26" s="1412"/>
      <c r="T26" s="1413"/>
      <c r="U26" s="1411" t="str">
        <f>'６．運用資産超過額対教育活動資金収支差額比（法人）'!H16</f>
        <v>－</v>
      </c>
      <c r="V26" s="1412"/>
      <c r="W26" s="1413"/>
      <c r="X26" s="1411" t="str">
        <f>'６．運用資産超過額対教育活動資金収支差額比（法人）'!I16</f>
        <v>－</v>
      </c>
      <c r="Y26" s="1412"/>
      <c r="Z26" s="1413"/>
      <c r="AA26" s="1437" t="str">
        <f>'６．運用資産超過額対教育活動資金収支差額比（法人）'!J16</f>
        <v>－</v>
      </c>
      <c r="AB26" s="1426"/>
      <c r="AC26" s="1426"/>
      <c r="AD26" s="1425" t="str">
        <f>'６．運用資産超過額対教育活動資金収支差額比（法人）'!K16</f>
        <v>－</v>
      </c>
      <c r="AE26" s="1426"/>
      <c r="AF26" s="1427"/>
      <c r="AG26" s="1288" t="str">
        <f>'６．運用資産超過額対教育活動資金収支差額比（法人）'!L16</f>
        <v>－</v>
      </c>
      <c r="AH26" s="1289"/>
      <c r="AI26" s="1431"/>
      <c r="AJ26" s="1398" t="str">
        <f>'６．運用資産超過額対教育活動資金収支差額比（法人）'!M16</f>
        <v>－</v>
      </c>
      <c r="AK26" s="1399"/>
      <c r="AL26" s="1402" t="str">
        <f>'６．運用資産超過額対教育活動資金収支差額比（法人）'!N16</f>
        <v>－</v>
      </c>
      <c r="AM26" s="1399"/>
      <c r="AN26" s="1417"/>
      <c r="AO26" s="1418"/>
      <c r="AP26" s="14"/>
      <c r="AQ26" s="14"/>
      <c r="AR26" s="14"/>
    </row>
    <row r="27" spans="1:65" s="15" customFormat="1" ht="15.9" customHeight="1" x14ac:dyDescent="0.2">
      <c r="A27" s="24"/>
      <c r="B27" s="1373"/>
      <c r="C27" s="1374"/>
      <c r="D27" s="1374"/>
      <c r="E27" s="1374"/>
      <c r="F27" s="1374"/>
      <c r="G27" s="1374"/>
      <c r="H27" s="1374"/>
      <c r="I27" s="1374"/>
      <c r="J27" s="1374"/>
      <c r="K27" s="1374"/>
      <c r="L27" s="1374"/>
      <c r="M27" s="1374"/>
      <c r="N27" s="1375"/>
      <c r="O27" s="1414"/>
      <c r="P27" s="1415"/>
      <c r="Q27" s="1416"/>
      <c r="R27" s="1414"/>
      <c r="S27" s="1415"/>
      <c r="T27" s="1416"/>
      <c r="U27" s="1414"/>
      <c r="V27" s="1415"/>
      <c r="W27" s="1416"/>
      <c r="X27" s="1414"/>
      <c r="Y27" s="1415"/>
      <c r="Z27" s="1416"/>
      <c r="AA27" s="1438"/>
      <c r="AB27" s="1429"/>
      <c r="AC27" s="1429"/>
      <c r="AD27" s="1428"/>
      <c r="AE27" s="1429"/>
      <c r="AF27" s="1430"/>
      <c r="AG27" s="1376"/>
      <c r="AH27" s="1377"/>
      <c r="AI27" s="1432"/>
      <c r="AJ27" s="1400"/>
      <c r="AK27" s="1401"/>
      <c r="AL27" s="1403"/>
      <c r="AM27" s="1401"/>
      <c r="AN27" s="1419"/>
      <c r="AO27" s="1420"/>
      <c r="AP27" s="14"/>
      <c r="AQ27" s="14"/>
      <c r="AR27" s="14"/>
    </row>
    <row r="28" spans="1:65" s="15" customFormat="1" ht="15.9" customHeight="1" x14ac:dyDescent="0.2">
      <c r="A28" s="24"/>
      <c r="B28" s="1433" t="s">
        <v>1112</v>
      </c>
      <c r="C28" s="1371"/>
      <c r="D28" s="1371"/>
      <c r="E28" s="1371"/>
      <c r="F28" s="1371"/>
      <c r="G28" s="1371"/>
      <c r="H28" s="1371"/>
      <c r="I28" s="1371"/>
      <c r="J28" s="1371"/>
      <c r="K28" s="1371"/>
      <c r="L28" s="1371"/>
      <c r="M28" s="1371"/>
      <c r="N28" s="1372"/>
      <c r="O28" s="1411" t="str">
        <f>'７．運用資産対教育活動資金収支差額比（法人）'!F16</f>
        <v>－</v>
      </c>
      <c r="P28" s="1412"/>
      <c r="Q28" s="1413"/>
      <c r="R28" s="1411" t="str">
        <f>'７．運用資産対教育活動資金収支差額比（法人）'!G16</f>
        <v>－</v>
      </c>
      <c r="S28" s="1412"/>
      <c r="T28" s="1413"/>
      <c r="U28" s="1411" t="str">
        <f>'７．運用資産対教育活動資金収支差額比（法人）'!H16</f>
        <v>－</v>
      </c>
      <c r="V28" s="1412"/>
      <c r="W28" s="1413"/>
      <c r="X28" s="1411" t="str">
        <f>'７．運用資産対教育活動資金収支差額比（法人）'!I16</f>
        <v>－</v>
      </c>
      <c r="Y28" s="1412"/>
      <c r="Z28" s="1413"/>
      <c r="AA28" s="1437" t="str">
        <f>'７．運用資産対教育活動資金収支差額比（法人）'!J16</f>
        <v>－</v>
      </c>
      <c r="AB28" s="1426"/>
      <c r="AC28" s="1426"/>
      <c r="AD28" s="1425" t="str">
        <f>'７．運用資産対教育活動資金収支差額比（法人）'!K16</f>
        <v>－</v>
      </c>
      <c r="AE28" s="1426"/>
      <c r="AF28" s="1427"/>
      <c r="AG28" s="1288" t="str">
        <f>'７．運用資産対教育活動資金収支差額比（法人）'!L16</f>
        <v>－</v>
      </c>
      <c r="AH28" s="1289"/>
      <c r="AI28" s="1431"/>
      <c r="AJ28" s="1398" t="str">
        <f>'７．運用資産対教育活動資金収支差額比（法人）'!M16</f>
        <v>－</v>
      </c>
      <c r="AK28" s="1399"/>
      <c r="AL28" s="1402" t="str">
        <f>'７．運用資産対教育活動資金収支差額比（法人）'!N16</f>
        <v>－</v>
      </c>
      <c r="AM28" s="1399"/>
      <c r="AN28" s="1417"/>
      <c r="AO28" s="1418"/>
      <c r="AP28" s="14"/>
      <c r="AQ28" s="14"/>
      <c r="AR28" s="14"/>
    </row>
    <row r="29" spans="1:65" s="15" customFormat="1" ht="15.9" customHeight="1" x14ac:dyDescent="0.2">
      <c r="A29" s="20"/>
      <c r="B29" s="1373"/>
      <c r="C29" s="1374"/>
      <c r="D29" s="1374"/>
      <c r="E29" s="1374"/>
      <c r="F29" s="1374"/>
      <c r="G29" s="1374"/>
      <c r="H29" s="1374"/>
      <c r="I29" s="1374"/>
      <c r="J29" s="1374"/>
      <c r="K29" s="1374"/>
      <c r="L29" s="1374"/>
      <c r="M29" s="1374"/>
      <c r="N29" s="1375"/>
      <c r="O29" s="1414"/>
      <c r="P29" s="1415"/>
      <c r="Q29" s="1416"/>
      <c r="R29" s="1414"/>
      <c r="S29" s="1415"/>
      <c r="T29" s="1416"/>
      <c r="U29" s="1414"/>
      <c r="V29" s="1415"/>
      <c r="W29" s="1416"/>
      <c r="X29" s="1414"/>
      <c r="Y29" s="1415"/>
      <c r="Z29" s="1416"/>
      <c r="AA29" s="1438"/>
      <c r="AB29" s="1429"/>
      <c r="AC29" s="1429"/>
      <c r="AD29" s="1428"/>
      <c r="AE29" s="1429"/>
      <c r="AF29" s="1430"/>
      <c r="AG29" s="1376"/>
      <c r="AH29" s="1377"/>
      <c r="AI29" s="1432"/>
      <c r="AJ29" s="1400"/>
      <c r="AK29" s="1401"/>
      <c r="AL29" s="1403"/>
      <c r="AM29" s="1401"/>
      <c r="AN29" s="1419"/>
      <c r="AO29" s="1420"/>
      <c r="AP29" s="14"/>
      <c r="AQ29" s="14"/>
      <c r="AR29" s="14"/>
    </row>
    <row r="30" spans="1:65" s="15" customFormat="1" ht="15.9" customHeight="1" x14ac:dyDescent="0.2">
      <c r="A30" s="21" t="s">
        <v>28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19"/>
      <c r="AK30" s="219"/>
      <c r="AL30" s="219"/>
      <c r="AM30" s="219"/>
      <c r="AN30" s="219"/>
      <c r="AO30" s="220"/>
      <c r="AP30" s="14"/>
      <c r="AQ30" s="14"/>
      <c r="AR30" s="14"/>
      <c r="BM30" s="26"/>
    </row>
    <row r="31" spans="1:65" s="15" customFormat="1" ht="15.9" customHeight="1" x14ac:dyDescent="0.2">
      <c r="A31" s="24"/>
      <c r="B31" s="1282" t="s">
        <v>65</v>
      </c>
      <c r="C31" s="1283"/>
      <c r="D31" s="1283"/>
      <c r="E31" s="1283"/>
      <c r="F31" s="1283"/>
      <c r="G31" s="1283"/>
      <c r="H31" s="1283"/>
      <c r="I31" s="1283"/>
      <c r="J31" s="1283"/>
      <c r="K31" s="1283"/>
      <c r="L31" s="1283"/>
      <c r="M31" s="1283"/>
      <c r="N31" s="1284"/>
      <c r="O31" s="1288" t="str">
        <f>'８．流動比率（法人）'!F16</f>
        <v>－</v>
      </c>
      <c r="P31" s="1289"/>
      <c r="Q31" s="1290"/>
      <c r="R31" s="1288" t="str">
        <f>'８．流動比率（法人）'!G16</f>
        <v>－</v>
      </c>
      <c r="S31" s="1289"/>
      <c r="T31" s="1290"/>
      <c r="U31" s="1288" t="str">
        <f>'８．流動比率（法人）'!H16</f>
        <v>－</v>
      </c>
      <c r="V31" s="1289"/>
      <c r="W31" s="1290"/>
      <c r="X31" s="1288" t="str">
        <f>'８．流動比率（法人）'!I16</f>
        <v>－</v>
      </c>
      <c r="Y31" s="1289"/>
      <c r="Z31" s="1290"/>
      <c r="AA31" s="1288" t="str">
        <f>'８．流動比率（法人）'!J16</f>
        <v>－</v>
      </c>
      <c r="AB31" s="1289"/>
      <c r="AC31" s="1289"/>
      <c r="AD31" s="1446" t="str">
        <f>'８．流動比率（法人）'!K16</f>
        <v>－</v>
      </c>
      <c r="AE31" s="1447"/>
      <c r="AF31" s="1448"/>
      <c r="AG31" s="1385"/>
      <c r="AH31" s="1386"/>
      <c r="AI31" s="1387"/>
      <c r="AJ31" s="1357" t="str">
        <f>'８．流動比率（法人）'!M16</f>
        <v>－</v>
      </c>
      <c r="AK31" s="1358"/>
      <c r="AL31" s="1361" t="str">
        <f>'８．流動比率（法人）'!N16</f>
        <v>－</v>
      </c>
      <c r="AM31" s="1358"/>
      <c r="AN31" s="1361" t="str">
        <f ca="1">'８．流動比率（法人）'!O16</f>
        <v>－</v>
      </c>
      <c r="AO31" s="1358"/>
      <c r="AP31" s="14"/>
      <c r="BM31" s="26"/>
    </row>
    <row r="32" spans="1:65" s="15" customFormat="1" ht="15.9" customHeight="1" x14ac:dyDescent="0.2">
      <c r="A32" s="24"/>
      <c r="B32" s="1285"/>
      <c r="C32" s="1444"/>
      <c r="D32" s="1444"/>
      <c r="E32" s="1444"/>
      <c r="F32" s="1444"/>
      <c r="G32" s="1444"/>
      <c r="H32" s="1444"/>
      <c r="I32" s="1444"/>
      <c r="J32" s="1444"/>
      <c r="K32" s="1444"/>
      <c r="L32" s="1444"/>
      <c r="M32" s="1444"/>
      <c r="N32" s="1445"/>
      <c r="O32" s="1291"/>
      <c r="P32" s="1292"/>
      <c r="Q32" s="1293"/>
      <c r="R32" s="1291"/>
      <c r="S32" s="1292"/>
      <c r="T32" s="1293"/>
      <c r="U32" s="1291"/>
      <c r="V32" s="1292"/>
      <c r="W32" s="1293"/>
      <c r="X32" s="1291"/>
      <c r="Y32" s="1292"/>
      <c r="Z32" s="1293"/>
      <c r="AA32" s="1291"/>
      <c r="AB32" s="1292"/>
      <c r="AC32" s="1292"/>
      <c r="AD32" s="1449"/>
      <c r="AE32" s="1450"/>
      <c r="AF32" s="1451"/>
      <c r="AG32" s="1395"/>
      <c r="AH32" s="1396"/>
      <c r="AI32" s="1397"/>
      <c r="AJ32" s="1391"/>
      <c r="AK32" s="1363"/>
      <c r="AL32" s="1362"/>
      <c r="AM32" s="1363"/>
      <c r="AN32" s="1362"/>
      <c r="AO32" s="1363"/>
      <c r="AP32" s="14"/>
      <c r="AQ32" s="27"/>
      <c r="BM32" s="26"/>
    </row>
    <row r="33" spans="1:65" s="15" customFormat="1" ht="15.9" customHeight="1" x14ac:dyDescent="0.2">
      <c r="A33" s="24"/>
      <c r="B33" s="1433" t="s">
        <v>1113</v>
      </c>
      <c r="C33" s="1434"/>
      <c r="D33" s="1434"/>
      <c r="E33" s="1434"/>
      <c r="F33" s="1434"/>
      <c r="G33" s="1434"/>
      <c r="H33" s="1434"/>
      <c r="I33" s="1434"/>
      <c r="J33" s="1434"/>
      <c r="K33" s="1434"/>
      <c r="L33" s="1434"/>
      <c r="M33" s="1434"/>
      <c r="N33" s="1434"/>
      <c r="O33" s="1411" t="str">
        <f>'９．外部負債超過額対教育活動資金収支差額比（法人）'!F16</f>
        <v>－</v>
      </c>
      <c r="P33" s="1412"/>
      <c r="Q33" s="1413"/>
      <c r="R33" s="1437" t="str">
        <f>'９．外部負債超過額対教育活動資金収支差額比（法人）'!G16</f>
        <v>－</v>
      </c>
      <c r="S33" s="1426"/>
      <c r="T33" s="1427"/>
      <c r="U33" s="1437" t="str">
        <f>'９．外部負債超過額対教育活動資金収支差額比（法人）'!H16</f>
        <v>－</v>
      </c>
      <c r="V33" s="1426"/>
      <c r="W33" s="1427"/>
      <c r="X33" s="1437" t="str">
        <f>'９．外部負債超過額対教育活動資金収支差額比（法人）'!I16</f>
        <v>－</v>
      </c>
      <c r="Y33" s="1426"/>
      <c r="Z33" s="1427"/>
      <c r="AA33" s="1437" t="str">
        <f>'９．外部負債超過額対教育活動資金収支差額比（法人）'!J16</f>
        <v>－</v>
      </c>
      <c r="AB33" s="1426"/>
      <c r="AC33" s="1426"/>
      <c r="AD33" s="1425" t="str">
        <f>'９．外部負債超過額対教育活動資金収支差額比（法人）'!K16</f>
        <v>－</v>
      </c>
      <c r="AE33" s="1426"/>
      <c r="AF33" s="1427"/>
      <c r="AG33" s="1351" t="str">
        <f>'９．外部負債超過額対教育活動資金収支差額比（法人）'!L16</f>
        <v>－</v>
      </c>
      <c r="AH33" s="1352"/>
      <c r="AI33" s="1439"/>
      <c r="AJ33" s="1398" t="str">
        <f>'９．外部負債超過額対教育活動資金収支差額比（法人）'!M16</f>
        <v>－</v>
      </c>
      <c r="AK33" s="1399"/>
      <c r="AL33" s="1402" t="str">
        <f>'９．外部負債超過額対教育活動資金収支差額比（法人）'!N16</f>
        <v>－</v>
      </c>
      <c r="AM33" s="1399"/>
      <c r="AN33" s="1417"/>
      <c r="AO33" s="1418"/>
      <c r="AP33" s="14"/>
      <c r="AQ33" s="28"/>
    </row>
    <row r="34" spans="1:65" s="15" customFormat="1" ht="15.9" customHeight="1" x14ac:dyDescent="0.2">
      <c r="A34" s="20"/>
      <c r="B34" s="1435"/>
      <c r="C34" s="1436"/>
      <c r="D34" s="1436"/>
      <c r="E34" s="1436"/>
      <c r="F34" s="1436"/>
      <c r="G34" s="1436"/>
      <c r="H34" s="1436"/>
      <c r="I34" s="1436"/>
      <c r="J34" s="1436"/>
      <c r="K34" s="1436"/>
      <c r="L34" s="1436"/>
      <c r="M34" s="1436"/>
      <c r="N34" s="1436"/>
      <c r="O34" s="1414"/>
      <c r="P34" s="1415"/>
      <c r="Q34" s="1416"/>
      <c r="R34" s="1438"/>
      <c r="S34" s="1429"/>
      <c r="T34" s="1430"/>
      <c r="U34" s="1438"/>
      <c r="V34" s="1429"/>
      <c r="W34" s="1430"/>
      <c r="X34" s="1438"/>
      <c r="Y34" s="1429"/>
      <c r="Z34" s="1430"/>
      <c r="AA34" s="1438"/>
      <c r="AB34" s="1429"/>
      <c r="AC34" s="1429"/>
      <c r="AD34" s="1428"/>
      <c r="AE34" s="1429"/>
      <c r="AF34" s="1430"/>
      <c r="AG34" s="1440"/>
      <c r="AH34" s="1441"/>
      <c r="AI34" s="1442"/>
      <c r="AJ34" s="1400"/>
      <c r="AK34" s="1401"/>
      <c r="AL34" s="1403"/>
      <c r="AM34" s="1401"/>
      <c r="AN34" s="1419"/>
      <c r="AO34" s="1420"/>
      <c r="AP34" s="14"/>
      <c r="AQ34" s="28"/>
    </row>
    <row r="35" spans="1:65" s="15" customFormat="1" x14ac:dyDescent="0.2">
      <c r="A35" s="13"/>
      <c r="B35" s="29"/>
      <c r="C35" s="13" t="s">
        <v>29</v>
      </c>
      <c r="D35" s="13"/>
      <c r="E35" s="13"/>
      <c r="F35" s="13"/>
      <c r="G35" s="13"/>
      <c r="H35" s="13"/>
      <c r="I35" s="13"/>
      <c r="J35" s="13"/>
      <c r="K35" s="13"/>
      <c r="L35" s="13"/>
      <c r="M35" s="13"/>
      <c r="N35" s="13"/>
      <c r="AP35" s="14"/>
      <c r="AQ35" s="28"/>
      <c r="AY35" s="13"/>
      <c r="AZ35" s="13"/>
      <c r="BA35" s="13"/>
      <c r="BB35" s="13"/>
      <c r="BC35" s="13"/>
      <c r="BD35" s="13"/>
      <c r="BE35" s="13"/>
      <c r="BF35" s="13"/>
      <c r="BG35" s="13"/>
      <c r="BH35" s="13"/>
      <c r="BI35" s="13"/>
      <c r="BJ35" s="13"/>
      <c r="BK35" s="13"/>
      <c r="BL35" s="13"/>
      <c r="BM35" s="13"/>
    </row>
    <row r="36" spans="1:65" x14ac:dyDescent="0.2">
      <c r="B36" s="58"/>
    </row>
  </sheetData>
  <mergeCells count="127">
    <mergeCell ref="B26:N27"/>
    <mergeCell ref="O26:Q27"/>
    <mergeCell ref="AL24:AM25"/>
    <mergeCell ref="C24:N25"/>
    <mergeCell ref="AN31:AO32"/>
    <mergeCell ref="AN33:AO34"/>
    <mergeCell ref="BX7:BY9"/>
    <mergeCell ref="B31:N32"/>
    <mergeCell ref="O31:Q32"/>
    <mergeCell ref="R31:T32"/>
    <mergeCell ref="U31:W32"/>
    <mergeCell ref="X31:Z32"/>
    <mergeCell ref="AA31:AC32"/>
    <mergeCell ref="AD31:AF32"/>
    <mergeCell ref="AG31:AI32"/>
    <mergeCell ref="AJ31:AK32"/>
    <mergeCell ref="AA26:AC27"/>
    <mergeCell ref="AA28:AC29"/>
    <mergeCell ref="AD28:AF29"/>
    <mergeCell ref="AG28:AI29"/>
    <mergeCell ref="AJ28:AK29"/>
    <mergeCell ref="AL28:AM29"/>
    <mergeCell ref="B28:N29"/>
    <mergeCell ref="O28:Q29"/>
    <mergeCell ref="B33:N34"/>
    <mergeCell ref="O33:Q34"/>
    <mergeCell ref="R33:T34"/>
    <mergeCell ref="AL31:AM32"/>
    <mergeCell ref="U33:W34"/>
    <mergeCell ref="X33:Z34"/>
    <mergeCell ref="AA33:AC34"/>
    <mergeCell ref="AJ33:AK34"/>
    <mergeCell ref="AL33:AM34"/>
    <mergeCell ref="AD33:AF34"/>
    <mergeCell ref="AG33:AI34"/>
    <mergeCell ref="O24:Q25"/>
    <mergeCell ref="R24:T25"/>
    <mergeCell ref="U24:W25"/>
    <mergeCell ref="X24:Z25"/>
    <mergeCell ref="AA24:AC25"/>
    <mergeCell ref="AN24:AO25"/>
    <mergeCell ref="AD26:AF27"/>
    <mergeCell ref="AG26:AI27"/>
    <mergeCell ref="AJ26:AK27"/>
    <mergeCell ref="AL26:AM27"/>
    <mergeCell ref="AN26:AO27"/>
    <mergeCell ref="AD22:AF23"/>
    <mergeCell ref="AG22:AI23"/>
    <mergeCell ref="AJ22:AK23"/>
    <mergeCell ref="AL22:AM23"/>
    <mergeCell ref="AN22:AO23"/>
    <mergeCell ref="R26:T27"/>
    <mergeCell ref="U26:W27"/>
    <mergeCell ref="X26:Z27"/>
    <mergeCell ref="AN28:AO29"/>
    <mergeCell ref="AD24:AF25"/>
    <mergeCell ref="AG24:AI25"/>
    <mergeCell ref="AJ24:AK25"/>
    <mergeCell ref="R22:T23"/>
    <mergeCell ref="U22:W23"/>
    <mergeCell ref="X22:Z23"/>
    <mergeCell ref="AA22:AC23"/>
    <mergeCell ref="R28:T29"/>
    <mergeCell ref="U28:W29"/>
    <mergeCell ref="X28:Z29"/>
    <mergeCell ref="AN19:AO20"/>
    <mergeCell ref="AD14:AF15"/>
    <mergeCell ref="AG14:AI15"/>
    <mergeCell ref="AJ14:AK15"/>
    <mergeCell ref="AL14:AM15"/>
    <mergeCell ref="AN14:AO15"/>
    <mergeCell ref="AA12:AC13"/>
    <mergeCell ref="AA16:AC17"/>
    <mergeCell ref="AL12:AM13"/>
    <mergeCell ref="AN12:AO13"/>
    <mergeCell ref="AD16:AF17"/>
    <mergeCell ref="AG16:AI17"/>
    <mergeCell ref="AJ16:AK17"/>
    <mergeCell ref="AL16:AM17"/>
    <mergeCell ref="AN16:AO17"/>
    <mergeCell ref="AA14:AC15"/>
    <mergeCell ref="AD12:AF13"/>
    <mergeCell ref="AG12:AI13"/>
    <mergeCell ref="AJ12:AK13"/>
    <mergeCell ref="AA19:AC20"/>
    <mergeCell ref="AD19:AF20"/>
    <mergeCell ref="AG19:AI20"/>
    <mergeCell ref="R19:T20"/>
    <mergeCell ref="U19:W20"/>
    <mergeCell ref="X19:Z20"/>
    <mergeCell ref="B16:N17"/>
    <mergeCell ref="O16:Q17"/>
    <mergeCell ref="R16:T17"/>
    <mergeCell ref="U16:W17"/>
    <mergeCell ref="X16:Z17"/>
    <mergeCell ref="R12:T13"/>
    <mergeCell ref="U12:W13"/>
    <mergeCell ref="X12:Z13"/>
    <mergeCell ref="B14:N15"/>
    <mergeCell ref="O14:Q15"/>
    <mergeCell ref="R14:T15"/>
    <mergeCell ref="U14:W15"/>
    <mergeCell ref="X14:Z15"/>
    <mergeCell ref="B22:N23"/>
    <mergeCell ref="O22:Q23"/>
    <mergeCell ref="A1:E2"/>
    <mergeCell ref="F1:W2"/>
    <mergeCell ref="A4:C5"/>
    <mergeCell ref="D4:BE5"/>
    <mergeCell ref="A6:BE7"/>
    <mergeCell ref="A8:N10"/>
    <mergeCell ref="O8:Q10"/>
    <mergeCell ref="R8:T10"/>
    <mergeCell ref="U8:W10"/>
    <mergeCell ref="X8:Z10"/>
    <mergeCell ref="AA8:AC10"/>
    <mergeCell ref="AD8:AF10"/>
    <mergeCell ref="AG8:AI10"/>
    <mergeCell ref="AJ8:AK10"/>
    <mergeCell ref="AL8:AM10"/>
    <mergeCell ref="AN8:AO10"/>
    <mergeCell ref="B12:N13"/>
    <mergeCell ref="O12:Q13"/>
    <mergeCell ref="AJ19:AK20"/>
    <mergeCell ref="AL19:AM20"/>
    <mergeCell ref="B19:N20"/>
    <mergeCell ref="O19:Q20"/>
  </mergeCells>
  <phoneticPr fontId="1"/>
  <hyperlinks>
    <hyperlink ref="B12:N13" location="'１．経常収支差額比率（法人）'!A1" display="１．経常収支差額比率【※】"/>
    <hyperlink ref="B14:N15" location="'２．人件費比率（法人）'!A1" display="２．人件費比率【※】"/>
    <hyperlink ref="B16:N17" location="'３．人件費依存率（法人）'!A1" display="３．人件費依存率"/>
    <hyperlink ref="B19:N20" location="'４．教育活動資金収支差額比率（法人）'!A1" display="４．教育活動資金収支差額比率【※】"/>
    <hyperlink ref="B22:N23" location="'５．積立率＆参考）減価償却比率（法人）'!A1" display="５．積立率"/>
    <hyperlink ref="C24:N25" location="'５．積立率＆参考）減価償却比率（法人）'!A1" display="（参考）減価償却比率"/>
    <hyperlink ref="B26:N27" location="'６．運用資産超過額対教育活動資金収支差額比（法人）'!A1" display="'６．運用資産超過額対教育活動資金収支差額比（法人）'!A1"/>
    <hyperlink ref="B28:N29" location="'７．運用資産対教育活動資金収支差額比（法人）'!A1" display="'７．運用資産対教育活動資金収支差額比（法人）'!A1"/>
    <hyperlink ref="B31:N32" location="'８．流動比率（法人）'!A1" display="８．流動比率"/>
    <hyperlink ref="B33:N34" location="'９．外部負債超過額対教育活動資金収支差額比（法人）'!A1" display="'９．外部負債超過額対教育活動資金収支差額比（法人）'!A1"/>
  </hyperlinks>
  <pageMargins left="0.39370078740157483" right="0.39370078740157483" top="0.39370078740157483" bottom="0.39370078740157483" header="0" footer="0.19685039370078741"/>
  <pageSetup paperSize="9" scale="94" orientation="landscape" r:id="rId1"/>
  <headerFooter scaleWithDoc="0">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CC"/>
  </sheetPr>
  <dimension ref="A1:EA79"/>
  <sheetViews>
    <sheetView showGridLines="0" zoomScaleNormal="100" zoomScaleSheetLayoutView="70" workbookViewId="0">
      <selection activeCell="Z1" sqref="Z1"/>
    </sheetView>
  </sheetViews>
  <sheetFormatPr defaultColWidth="2.21875" defaultRowHeight="13.2" x14ac:dyDescent="0.2"/>
  <cols>
    <col min="1" max="1" width="2.21875" style="13"/>
    <col min="2" max="14" width="2.77734375" style="13" customWidth="1"/>
    <col min="15" max="41" width="3.109375" style="15" customWidth="1"/>
    <col min="42" max="44" width="3.109375" style="13" customWidth="1"/>
    <col min="45" max="46" width="2.21875" style="13" customWidth="1"/>
    <col min="47" max="64" width="2.21875" style="13"/>
    <col min="65" max="65" width="2.21875" style="13" customWidth="1"/>
    <col min="66" max="96" width="2.21875" style="13"/>
    <col min="97" max="97" width="5" style="13" bestFit="1" customWidth="1"/>
    <col min="98" max="98" width="3.109375" style="13" bestFit="1" customWidth="1"/>
    <col min="99" max="99" width="2.44140625" style="13" bestFit="1" customWidth="1"/>
    <col min="100" max="16384" width="2.21875" style="13"/>
  </cols>
  <sheetData>
    <row r="1" spans="1:110" x14ac:dyDescent="0.2">
      <c r="A1" s="1294" t="s">
        <v>22</v>
      </c>
      <c r="B1" s="1295"/>
      <c r="C1" s="1295"/>
      <c r="D1" s="1295"/>
      <c r="E1" s="1296"/>
      <c r="F1" s="1300" t="str">
        <f>IF('法人入力シート（要入力）'!E4="","",'法人入力シート（要入力）'!E4)</f>
        <v/>
      </c>
      <c r="G1" s="1301"/>
      <c r="H1" s="1301"/>
      <c r="I1" s="1301"/>
      <c r="J1" s="1301"/>
      <c r="K1" s="1301"/>
      <c r="L1" s="1301"/>
      <c r="M1" s="1301"/>
      <c r="N1" s="1301"/>
      <c r="O1" s="1301"/>
      <c r="P1" s="1301"/>
      <c r="Q1" s="1301"/>
      <c r="R1" s="1301"/>
      <c r="S1" s="1301"/>
      <c r="T1" s="1301"/>
      <c r="U1" s="1301"/>
      <c r="V1" s="1301"/>
      <c r="W1" s="1302"/>
      <c r="X1" s="13"/>
      <c r="Y1" s="13"/>
      <c r="Z1" s="13"/>
      <c r="AA1" s="13"/>
      <c r="AB1" s="13"/>
      <c r="AC1" s="13"/>
      <c r="AD1" s="13"/>
      <c r="AE1" s="13"/>
      <c r="AF1" s="13"/>
      <c r="AG1" s="13"/>
      <c r="AH1" s="13"/>
      <c r="AI1" s="13"/>
      <c r="AJ1" s="13"/>
      <c r="AK1" s="13"/>
      <c r="AL1" s="13"/>
      <c r="AM1" s="13"/>
      <c r="AN1" s="13"/>
      <c r="AO1" s="13"/>
    </row>
    <row r="2" spans="1:110" x14ac:dyDescent="0.2">
      <c r="A2" s="1297"/>
      <c r="B2" s="1298"/>
      <c r="C2" s="1298"/>
      <c r="D2" s="1298"/>
      <c r="E2" s="1299"/>
      <c r="F2" s="1303"/>
      <c r="G2" s="1304"/>
      <c r="H2" s="1304"/>
      <c r="I2" s="1304"/>
      <c r="J2" s="1304"/>
      <c r="K2" s="1304"/>
      <c r="L2" s="1304"/>
      <c r="M2" s="1304"/>
      <c r="N2" s="1304"/>
      <c r="O2" s="1304"/>
      <c r="P2" s="1304"/>
      <c r="Q2" s="1304"/>
      <c r="R2" s="1304"/>
      <c r="S2" s="1304"/>
      <c r="T2" s="1304"/>
      <c r="U2" s="1304"/>
      <c r="V2" s="1304"/>
      <c r="W2" s="1305"/>
      <c r="X2" s="13"/>
      <c r="Y2" s="13"/>
      <c r="Z2" s="13"/>
      <c r="AA2" s="13"/>
      <c r="AB2" s="13"/>
      <c r="AC2" s="13"/>
      <c r="AD2" s="13"/>
      <c r="AE2" s="13"/>
      <c r="AF2" s="13"/>
      <c r="AG2" s="13"/>
      <c r="AH2" s="13"/>
      <c r="AI2" s="13"/>
      <c r="AJ2" s="13"/>
      <c r="AK2" s="13"/>
      <c r="AL2" s="13"/>
      <c r="AM2" s="13"/>
      <c r="AN2" s="13"/>
      <c r="AO2" s="13"/>
      <c r="CH2" s="108"/>
      <c r="CI2" s="109"/>
      <c r="CJ2" s="109"/>
      <c r="CK2" s="109"/>
      <c r="CL2" s="109"/>
      <c r="CM2" s="109"/>
      <c r="CN2" s="109"/>
      <c r="CO2" s="109"/>
      <c r="CP2" s="109"/>
      <c r="CQ2" s="109"/>
      <c r="CR2" s="109"/>
      <c r="CS2" s="109"/>
      <c r="CT2" s="109"/>
      <c r="CU2" s="109"/>
      <c r="CV2" s="109"/>
      <c r="CW2" s="109"/>
      <c r="CX2" s="109"/>
      <c r="CY2" s="109"/>
      <c r="CZ2" s="109"/>
      <c r="DA2" s="110"/>
      <c r="DB2" s="110"/>
      <c r="DC2" s="110"/>
    </row>
    <row r="3" spans="1:110" ht="13.5" customHeight="1" x14ac:dyDescent="0.2">
      <c r="A3" s="1294" t="s">
        <v>105</v>
      </c>
      <c r="B3" s="1295"/>
      <c r="C3" s="1295"/>
      <c r="D3" s="1295"/>
      <c r="E3" s="1296"/>
      <c r="F3" s="1300" t="str">
        <f>IF('学校入力シート（要入力）'!F5="","",'学校入力シート（要入力）'!F5)</f>
        <v/>
      </c>
      <c r="G3" s="1301"/>
      <c r="H3" s="1301"/>
      <c r="I3" s="1301"/>
      <c r="J3" s="1301"/>
      <c r="K3" s="1301"/>
      <c r="L3" s="1301"/>
      <c r="M3" s="1301"/>
      <c r="N3" s="1301"/>
      <c r="O3" s="1301"/>
      <c r="P3" s="1301"/>
      <c r="Q3" s="1301"/>
      <c r="R3" s="1301"/>
      <c r="S3" s="1301"/>
      <c r="T3" s="1301"/>
      <c r="U3" s="1301"/>
      <c r="V3" s="1301"/>
      <c r="W3" s="1302"/>
      <c r="X3" s="13"/>
      <c r="Y3" s="13"/>
      <c r="Z3" s="13"/>
      <c r="AA3" s="13"/>
      <c r="AB3" s="13"/>
      <c r="AC3" s="13"/>
      <c r="AD3" s="13"/>
      <c r="AE3" s="13"/>
      <c r="AF3" s="13"/>
      <c r="AG3" s="13"/>
      <c r="AH3" s="13"/>
      <c r="AI3" s="13"/>
      <c r="AJ3" s="13"/>
      <c r="AK3" s="13"/>
      <c r="AL3" s="13"/>
      <c r="AM3" s="13"/>
      <c r="AN3" s="13"/>
      <c r="AO3" s="13"/>
      <c r="CH3" s="108"/>
      <c r="CI3" s="109"/>
      <c r="CJ3" s="109"/>
      <c r="CK3" s="109"/>
      <c r="CL3" s="109"/>
      <c r="CM3" s="109"/>
      <c r="CN3" s="109"/>
      <c r="CO3" s="109"/>
      <c r="CP3" s="109"/>
      <c r="CQ3" s="109"/>
      <c r="CR3" s="109"/>
      <c r="CS3" s="109"/>
      <c r="CT3" s="109"/>
      <c r="CU3" s="109"/>
      <c r="CV3" s="109"/>
      <c r="CW3" s="109"/>
      <c r="CX3" s="109"/>
      <c r="CY3" s="109"/>
      <c r="CZ3" s="109"/>
      <c r="DA3" s="110"/>
      <c r="DB3" s="110"/>
      <c r="DC3" s="110"/>
    </row>
    <row r="4" spans="1:110" ht="13.5" customHeight="1" x14ac:dyDescent="0.2">
      <c r="A4" s="1297"/>
      <c r="B4" s="1298"/>
      <c r="C4" s="1298"/>
      <c r="D4" s="1298"/>
      <c r="E4" s="1299"/>
      <c r="F4" s="1303"/>
      <c r="G4" s="1304"/>
      <c r="H4" s="1304"/>
      <c r="I4" s="1304"/>
      <c r="J4" s="1304"/>
      <c r="K4" s="1304"/>
      <c r="L4" s="1304"/>
      <c r="M4" s="1304"/>
      <c r="N4" s="1304"/>
      <c r="O4" s="1304"/>
      <c r="P4" s="1304"/>
      <c r="Q4" s="1304"/>
      <c r="R4" s="1304"/>
      <c r="S4" s="1304"/>
      <c r="T4" s="1304"/>
      <c r="U4" s="1304"/>
      <c r="V4" s="1304"/>
      <c r="W4" s="1305"/>
      <c r="X4" s="13"/>
      <c r="Y4" s="13"/>
      <c r="Z4" s="13"/>
      <c r="AA4" s="13"/>
      <c r="AB4" s="13"/>
      <c r="AC4" s="13"/>
      <c r="AD4" s="13"/>
      <c r="AE4" s="13"/>
      <c r="AF4" s="13"/>
      <c r="AG4" s="13"/>
      <c r="AH4" s="13"/>
      <c r="AI4" s="13"/>
      <c r="AJ4" s="13"/>
      <c r="AK4" s="13"/>
      <c r="AL4" s="13"/>
      <c r="AM4" s="13"/>
      <c r="AN4" s="13"/>
      <c r="AO4" s="13"/>
      <c r="CH4" s="108"/>
      <c r="CI4" s="111"/>
      <c r="CJ4" s="112"/>
      <c r="CK4" s="112"/>
      <c r="CL4" s="112"/>
      <c r="CM4" s="112"/>
      <c r="CN4" s="112"/>
      <c r="CO4" s="112"/>
      <c r="CP4" s="112"/>
      <c r="CQ4" s="112"/>
      <c r="CR4" s="112"/>
      <c r="CS4" s="109"/>
      <c r="CT4" s="109"/>
      <c r="CU4" s="109"/>
      <c r="CV4" s="109"/>
      <c r="CW4" s="109"/>
      <c r="CX4" s="109"/>
      <c r="CY4" s="109"/>
      <c r="CZ4" s="109"/>
      <c r="DA4" s="110"/>
      <c r="DB4" s="110"/>
      <c r="DC4" s="110"/>
    </row>
    <row r="5" spans="1:110" ht="13.5" customHeight="1" x14ac:dyDescent="0.2">
      <c r="A5" s="14"/>
      <c r="B5" s="14"/>
      <c r="C5" s="14"/>
      <c r="D5" s="14"/>
      <c r="CH5" s="108"/>
      <c r="CI5" s="109"/>
      <c r="CJ5" s="113"/>
      <c r="CK5" s="109"/>
      <c r="CL5" s="114"/>
      <c r="CM5" s="111"/>
      <c r="CN5" s="111"/>
      <c r="CO5" s="111"/>
      <c r="CP5" s="111"/>
      <c r="CQ5" s="111"/>
      <c r="CR5" s="114"/>
      <c r="CS5" s="113"/>
      <c r="CT5" s="109"/>
      <c r="CU5" s="109"/>
      <c r="CV5" s="109"/>
      <c r="CW5" s="109"/>
      <c r="CX5" s="109"/>
      <c r="CY5" s="109"/>
      <c r="CZ5" s="109"/>
      <c r="DA5" s="110"/>
      <c r="DB5" s="110"/>
      <c r="DC5" s="110"/>
    </row>
    <row r="6" spans="1:110" x14ac:dyDescent="0.2">
      <c r="A6" s="1306" t="s">
        <v>412</v>
      </c>
      <c r="B6" s="1306"/>
      <c r="C6" s="1306"/>
      <c r="D6" s="1307" t="s">
        <v>106</v>
      </c>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c r="CH6" s="108"/>
      <c r="CI6" s="109"/>
      <c r="CJ6" s="109"/>
      <c r="CK6" s="109"/>
      <c r="CL6" s="114"/>
      <c r="CM6" s="111"/>
      <c r="CN6" s="111"/>
      <c r="CO6" s="111"/>
      <c r="CP6" s="114"/>
      <c r="CQ6" s="111"/>
      <c r="CR6" s="114"/>
      <c r="CS6" s="113"/>
      <c r="CT6" s="109"/>
      <c r="CU6" s="109"/>
      <c r="CV6" s="109"/>
      <c r="CW6" s="109"/>
      <c r="CX6" s="109"/>
      <c r="CY6" s="109"/>
      <c r="CZ6" s="109"/>
      <c r="DA6" s="110"/>
      <c r="DB6" s="110"/>
      <c r="DC6" s="110"/>
    </row>
    <row r="7" spans="1:110" x14ac:dyDescent="0.2">
      <c r="A7" s="1306"/>
      <c r="B7" s="1306"/>
      <c r="C7" s="1306"/>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CH7" s="108"/>
      <c r="CI7" s="111"/>
      <c r="CJ7" s="114"/>
      <c r="CK7" s="114"/>
      <c r="CL7" s="109"/>
      <c r="CM7" s="109"/>
      <c r="CN7" s="109"/>
      <c r="CO7" s="109"/>
      <c r="CP7" s="109"/>
      <c r="CQ7" s="109"/>
      <c r="CR7" s="109"/>
      <c r="CS7" s="109"/>
      <c r="CT7" s="109"/>
      <c r="CU7" s="109"/>
      <c r="CV7" s="109"/>
      <c r="CW7" s="109"/>
      <c r="CX7" s="109"/>
      <c r="CY7" s="109"/>
      <c r="CZ7" s="109"/>
      <c r="DA7" s="110"/>
      <c r="DB7" s="110"/>
      <c r="DC7" s="110"/>
    </row>
    <row r="8" spans="1:110" ht="13.5" customHeight="1" x14ac:dyDescent="0.2">
      <c r="A8" s="1307" t="s">
        <v>25</v>
      </c>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CH8" s="108"/>
      <c r="CI8" s="114"/>
      <c r="CJ8" s="113"/>
      <c r="CK8" s="114"/>
      <c r="CL8" s="109"/>
      <c r="CM8" s="109"/>
      <c r="CN8" s="109"/>
      <c r="CO8" s="109"/>
      <c r="CP8" s="109"/>
      <c r="CQ8" s="109"/>
      <c r="CR8" s="109"/>
      <c r="CS8" s="109"/>
      <c r="CT8" s="109"/>
      <c r="CU8" s="109"/>
      <c r="CV8" s="109"/>
      <c r="CW8" s="109"/>
      <c r="CX8" s="109"/>
      <c r="CY8" s="109"/>
      <c r="CZ8" s="109"/>
      <c r="DA8" s="110"/>
      <c r="DB8" s="110"/>
      <c r="DC8" s="110"/>
    </row>
    <row r="9" spans="1:110" ht="13.5" customHeight="1" x14ac:dyDescent="0.2">
      <c r="A9" s="1307"/>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CS9" s="109"/>
      <c r="CT9" s="109"/>
      <c r="CU9" s="109"/>
      <c r="CV9" s="109"/>
      <c r="CW9" s="109"/>
      <c r="CX9" s="109"/>
      <c r="CY9" s="109"/>
      <c r="CZ9" s="109"/>
      <c r="DA9" s="110"/>
      <c r="DB9" s="110"/>
      <c r="DC9" s="110"/>
    </row>
    <row r="10" spans="1:110" ht="13.5" customHeight="1" x14ac:dyDescent="0.2">
      <c r="A10" s="849" t="s">
        <v>940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8"/>
      <c r="CC10" s="55"/>
      <c r="CD10" s="55"/>
      <c r="CE10" s="55"/>
      <c r="CF10" s="55"/>
      <c r="CG10" s="55"/>
      <c r="CH10" s="55"/>
      <c r="CI10" s="55"/>
      <c r="CJ10" s="115"/>
      <c r="CK10" s="115"/>
      <c r="CL10" s="115"/>
      <c r="CM10" s="115"/>
      <c r="CN10" s="115"/>
      <c r="CO10" s="115"/>
      <c r="CP10" s="115"/>
      <c r="CQ10" s="115"/>
      <c r="CR10" s="238"/>
      <c r="CS10" s="239" t="s">
        <v>310</v>
      </c>
      <c r="CT10" s="240" t="s">
        <v>311</v>
      </c>
      <c r="CU10" s="241" t="s">
        <v>312</v>
      </c>
      <c r="CV10" s="109"/>
      <c r="CW10" s="109"/>
      <c r="CX10" s="109"/>
      <c r="CY10" s="109"/>
      <c r="CZ10" s="109"/>
      <c r="DA10" s="109"/>
      <c r="DB10" s="109"/>
      <c r="DC10" s="109"/>
      <c r="DD10" s="110"/>
      <c r="DE10" s="110"/>
      <c r="DF10" s="110"/>
    </row>
    <row r="11" spans="1:110" ht="13.5" customHeight="1" x14ac:dyDescent="0.2">
      <c r="A11" s="116"/>
      <c r="B11" s="1500" t="s">
        <v>410</v>
      </c>
      <c r="C11" s="1500"/>
      <c r="D11" s="1500"/>
      <c r="E11" s="1500"/>
      <c r="F11" s="1500"/>
      <c r="G11" s="1500"/>
      <c r="H11" s="1500"/>
      <c r="I11" s="1500"/>
      <c r="J11" s="1500"/>
      <c r="K11" s="1500"/>
      <c r="L11" s="1500"/>
      <c r="M11" s="1500"/>
      <c r="N11" s="1500"/>
      <c r="O11" s="1317">
        <f>'学校入力シート（要入力）'!$D$41</f>
        <v>2018</v>
      </c>
      <c r="P11" s="1317"/>
      <c r="Q11" s="1317"/>
      <c r="R11" s="1501">
        <f>'学校入力シート（要入力）'!$E$41</f>
        <v>2019</v>
      </c>
      <c r="S11" s="1501"/>
      <c r="T11" s="1501"/>
      <c r="U11" s="1501">
        <f>'学校入力シート（要入力）'!$F$41</f>
        <v>2020</v>
      </c>
      <c r="V11" s="1501"/>
      <c r="W11" s="1501"/>
      <c r="X11" s="1501">
        <f>'学校入力シート（要入力）'!$G$41</f>
        <v>2021</v>
      </c>
      <c r="Y11" s="1501"/>
      <c r="Z11" s="1501"/>
      <c r="AA11" s="1501">
        <f>'学校入力シート（要入力）'!$H$41</f>
        <v>2022</v>
      </c>
      <c r="AB11" s="1501"/>
      <c r="AC11" s="1501"/>
      <c r="AD11" s="1501">
        <f>'学校入力シート（要入力）'!$I$41</f>
        <v>2023</v>
      </c>
      <c r="AE11" s="1501"/>
      <c r="AF11" s="1504"/>
      <c r="AG11" s="1452" t="str">
        <f>"増減"&amp;$AA$11&amp;"-"&amp;$O$11</f>
        <v>増減2022-2018</v>
      </c>
      <c r="AH11" s="1453"/>
      <c r="AI11" s="1454"/>
      <c r="AJ11" s="1461" t="str">
        <f>"伸び率
/"&amp;$O$11&amp;" (%)"</f>
        <v>伸び率
/2018 (%)</v>
      </c>
      <c r="AK11" s="1462"/>
      <c r="AL11" s="1463"/>
      <c r="AM11" s="1453" t="s">
        <v>102</v>
      </c>
      <c r="AN11" s="1309"/>
      <c r="AO11" s="1493" t="s">
        <v>103</v>
      </c>
      <c r="AP11" s="1310"/>
      <c r="AQ11" s="1493" t="s">
        <v>107</v>
      </c>
      <c r="AR11" s="1310"/>
      <c r="CC11" s="56"/>
      <c r="CD11" s="56"/>
      <c r="CE11" s="56"/>
      <c r="CF11" s="56"/>
      <c r="CG11" s="56"/>
      <c r="CH11" s="56"/>
      <c r="CI11" s="56"/>
      <c r="CJ11" s="56"/>
      <c r="CK11" s="56"/>
      <c r="CL11" s="56"/>
      <c r="CM11" s="56"/>
      <c r="CN11" s="56"/>
      <c r="CO11" s="56"/>
      <c r="CP11" s="56"/>
      <c r="CQ11" s="56"/>
      <c r="CR11" s="238" t="s">
        <v>313</v>
      </c>
      <c r="CS11" s="242" t="str">
        <f>AM14</f>
        <v>－</v>
      </c>
      <c r="CT11" s="243" t="str">
        <f>AO14</f>
        <v>－</v>
      </c>
      <c r="CU11" s="243" t="str">
        <f ca="1">AQ14</f>
        <v>－</v>
      </c>
      <c r="CV11" s="112"/>
      <c r="CW11" s="112"/>
      <c r="CX11" s="112"/>
      <c r="CY11" s="110"/>
      <c r="CZ11" s="110"/>
      <c r="DA11" s="110"/>
    </row>
    <row r="12" spans="1:110" ht="13.5" customHeight="1" x14ac:dyDescent="0.2">
      <c r="A12" s="117"/>
      <c r="B12" s="1500"/>
      <c r="C12" s="1500"/>
      <c r="D12" s="1500"/>
      <c r="E12" s="1500"/>
      <c r="F12" s="1500"/>
      <c r="G12" s="1500"/>
      <c r="H12" s="1500"/>
      <c r="I12" s="1500"/>
      <c r="J12" s="1500"/>
      <c r="K12" s="1500"/>
      <c r="L12" s="1500"/>
      <c r="M12" s="1500"/>
      <c r="N12" s="1500"/>
      <c r="O12" s="1318"/>
      <c r="P12" s="1318"/>
      <c r="Q12" s="1318"/>
      <c r="R12" s="1502"/>
      <c r="S12" s="1502"/>
      <c r="T12" s="1502"/>
      <c r="U12" s="1502"/>
      <c r="V12" s="1502"/>
      <c r="W12" s="1502"/>
      <c r="X12" s="1502"/>
      <c r="Y12" s="1502"/>
      <c r="Z12" s="1502"/>
      <c r="AA12" s="1502"/>
      <c r="AB12" s="1502"/>
      <c r="AC12" s="1502"/>
      <c r="AD12" s="1502"/>
      <c r="AE12" s="1502"/>
      <c r="AF12" s="1505"/>
      <c r="AG12" s="1455"/>
      <c r="AH12" s="1456"/>
      <c r="AI12" s="1457"/>
      <c r="AJ12" s="1464"/>
      <c r="AK12" s="1465"/>
      <c r="AL12" s="1466"/>
      <c r="AM12" s="1312"/>
      <c r="AN12" s="1312"/>
      <c r="AO12" s="1311"/>
      <c r="AP12" s="1313"/>
      <c r="AQ12" s="1311"/>
      <c r="AR12" s="1313"/>
      <c r="CC12" s="56"/>
      <c r="CD12" s="56"/>
      <c r="CE12" s="56"/>
      <c r="CF12" s="56"/>
      <c r="CG12" s="56"/>
      <c r="CH12" s="56"/>
      <c r="CI12" s="56"/>
      <c r="CJ12" s="56"/>
      <c r="CK12" s="56"/>
      <c r="CL12" s="56"/>
      <c r="CM12" s="56"/>
      <c r="CN12" s="56"/>
      <c r="CO12" s="56"/>
      <c r="CP12" s="56"/>
      <c r="CQ12" s="56"/>
      <c r="CR12" s="238" t="s">
        <v>314</v>
      </c>
      <c r="CS12" s="244" t="str">
        <f>AM16</f>
        <v>－</v>
      </c>
      <c r="CT12" s="245" t="str">
        <f>AO16</f>
        <v>－</v>
      </c>
      <c r="CU12" s="245" t="str">
        <f ca="1">AQ16</f>
        <v>－</v>
      </c>
      <c r="CV12" s="113"/>
      <c r="CW12" s="113"/>
      <c r="CX12" s="109"/>
      <c r="CY12" s="110"/>
      <c r="CZ12" s="110"/>
      <c r="DA12" s="110"/>
    </row>
    <row r="13" spans="1:110" ht="13.5" customHeight="1" x14ac:dyDescent="0.2">
      <c r="A13" s="116"/>
      <c r="B13" s="1500"/>
      <c r="C13" s="1500"/>
      <c r="D13" s="1500"/>
      <c r="E13" s="1500"/>
      <c r="F13" s="1500"/>
      <c r="G13" s="1500"/>
      <c r="H13" s="1500"/>
      <c r="I13" s="1500"/>
      <c r="J13" s="1500"/>
      <c r="K13" s="1500"/>
      <c r="L13" s="1500"/>
      <c r="M13" s="1500"/>
      <c r="N13" s="1500"/>
      <c r="O13" s="1319"/>
      <c r="P13" s="1319"/>
      <c r="Q13" s="1319"/>
      <c r="R13" s="1503"/>
      <c r="S13" s="1503"/>
      <c r="T13" s="1503"/>
      <c r="U13" s="1503"/>
      <c r="V13" s="1503"/>
      <c r="W13" s="1503"/>
      <c r="X13" s="1503"/>
      <c r="Y13" s="1503"/>
      <c r="Z13" s="1503"/>
      <c r="AA13" s="1503"/>
      <c r="AB13" s="1503"/>
      <c r="AC13" s="1503"/>
      <c r="AD13" s="1503"/>
      <c r="AE13" s="1503"/>
      <c r="AF13" s="1506"/>
      <c r="AG13" s="1458"/>
      <c r="AH13" s="1459"/>
      <c r="AI13" s="1460"/>
      <c r="AJ13" s="1467"/>
      <c r="AK13" s="1468"/>
      <c r="AL13" s="1469"/>
      <c r="AM13" s="1315"/>
      <c r="AN13" s="1315"/>
      <c r="AO13" s="1314"/>
      <c r="AP13" s="1316"/>
      <c r="AQ13" s="1314"/>
      <c r="AR13" s="1316"/>
      <c r="CC13" s="57"/>
      <c r="CD13" s="57"/>
      <c r="CE13" s="57"/>
      <c r="CF13" s="57"/>
      <c r="CG13" s="57"/>
      <c r="CH13" s="57"/>
      <c r="CI13" s="57"/>
      <c r="CJ13" s="57"/>
      <c r="CK13" s="57"/>
      <c r="CL13" s="57"/>
      <c r="CM13" s="57"/>
      <c r="CN13" s="57"/>
      <c r="CO13" s="57"/>
      <c r="CP13" s="57"/>
      <c r="CQ13" s="57"/>
      <c r="CR13" s="238" t="s">
        <v>315</v>
      </c>
      <c r="CS13" s="244" t="str">
        <f>AM31</f>
        <v>－</v>
      </c>
      <c r="CT13" s="245" t="str">
        <f>AO31</f>
        <v>－</v>
      </c>
      <c r="CU13" s="245" t="str">
        <f ca="1">AQ31</f>
        <v>－</v>
      </c>
      <c r="CV13" s="110"/>
      <c r="CW13" s="110"/>
      <c r="CX13" s="110"/>
    </row>
    <row r="14" spans="1:110" s="15" customFormat="1" ht="13.5" customHeight="1" x14ac:dyDescent="0.2">
      <c r="A14" s="19"/>
      <c r="B14" s="1282" t="s">
        <v>1114</v>
      </c>
      <c r="C14" s="1283"/>
      <c r="D14" s="1283"/>
      <c r="E14" s="1283"/>
      <c r="F14" s="1283"/>
      <c r="G14" s="1283"/>
      <c r="H14" s="1283"/>
      <c r="I14" s="1283"/>
      <c r="J14" s="1283"/>
      <c r="K14" s="1283"/>
      <c r="L14" s="1283"/>
      <c r="M14" s="1283"/>
      <c r="N14" s="1284"/>
      <c r="O14" s="1470" t="str">
        <f>IFERROR('１．経常収支差額比率 (部門)'!F17,"")</f>
        <v>－</v>
      </c>
      <c r="P14" s="1471"/>
      <c r="Q14" s="1472"/>
      <c r="R14" s="1470" t="str">
        <f>IFERROR('１．経常収支差額比率 (部門)'!G17,"")</f>
        <v>－</v>
      </c>
      <c r="S14" s="1471"/>
      <c r="T14" s="1472"/>
      <c r="U14" s="1470" t="str">
        <f>IFERROR('１．経常収支差額比率 (部門)'!H17,"")</f>
        <v>－</v>
      </c>
      <c r="V14" s="1471"/>
      <c r="W14" s="1472"/>
      <c r="X14" s="1470" t="str">
        <f>IFERROR('１．経常収支差額比率 (部門)'!I17,"")</f>
        <v>－</v>
      </c>
      <c r="Y14" s="1471"/>
      <c r="Z14" s="1472"/>
      <c r="AA14" s="1470" t="str">
        <f>IFERROR('１．経常収支差額比率 (部門)'!J17,"")</f>
        <v>－</v>
      </c>
      <c r="AB14" s="1471"/>
      <c r="AC14" s="1472"/>
      <c r="AD14" s="1549"/>
      <c r="AE14" s="1550"/>
      <c r="AF14" s="1550"/>
      <c r="AG14" s="1553" t="str">
        <f>'１．経常収支差額比率 (部門)'!K17</f>
        <v>－</v>
      </c>
      <c r="AH14" s="1554"/>
      <c r="AI14" s="1555"/>
      <c r="AJ14" s="1486"/>
      <c r="AK14" s="1487"/>
      <c r="AL14" s="1488"/>
      <c r="AM14" s="1494" t="str">
        <f>'１．経常収支差額比率 (部門)'!M17</f>
        <v>－</v>
      </c>
      <c r="AN14" s="1495"/>
      <c r="AO14" s="1498" t="str">
        <f>'１．経常収支差額比率 (部門)'!N17</f>
        <v>－</v>
      </c>
      <c r="AP14" s="1495"/>
      <c r="AQ14" s="1498" t="str">
        <f ca="1">'１．経常収支差額比率 (部門)'!O17</f>
        <v>－</v>
      </c>
      <c r="AR14" s="1495"/>
      <c r="AS14" s="14"/>
      <c r="AT14" s="14"/>
      <c r="AU14" s="14"/>
      <c r="CC14" s="57"/>
      <c r="CD14" s="57"/>
      <c r="CE14" s="57"/>
      <c r="CF14" s="57"/>
      <c r="CG14" s="57"/>
      <c r="CH14" s="57"/>
      <c r="CI14" s="57"/>
      <c r="CJ14" s="57"/>
      <c r="CK14" s="57"/>
      <c r="CL14" s="57"/>
      <c r="CM14" s="57"/>
      <c r="CN14" s="57"/>
      <c r="CO14" s="57"/>
      <c r="CP14" s="57"/>
      <c r="CQ14" s="57"/>
      <c r="CR14" s="246" t="s">
        <v>316</v>
      </c>
      <c r="CS14" s="244" t="str">
        <f>AM47</f>
        <v>目標入力</v>
      </c>
      <c r="CT14" s="245" t="str">
        <f>AO47</f>
        <v>－</v>
      </c>
      <c r="CU14" s="245" t="str">
        <f ca="1">AQ47</f>
        <v>－</v>
      </c>
      <c r="CV14" s="118"/>
      <c r="CW14" s="118"/>
      <c r="CX14" s="118"/>
    </row>
    <row r="15" spans="1:110" s="15" customFormat="1" ht="13.5" customHeight="1" x14ac:dyDescent="0.2">
      <c r="A15" s="19"/>
      <c r="B15" s="1285"/>
      <c r="C15" s="1286"/>
      <c r="D15" s="1286"/>
      <c r="E15" s="1286"/>
      <c r="F15" s="1286"/>
      <c r="G15" s="1286"/>
      <c r="H15" s="1286"/>
      <c r="I15" s="1286"/>
      <c r="J15" s="1286"/>
      <c r="K15" s="1286"/>
      <c r="L15" s="1286"/>
      <c r="M15" s="1286"/>
      <c r="N15" s="1287"/>
      <c r="O15" s="1546"/>
      <c r="P15" s="1547"/>
      <c r="Q15" s="1548"/>
      <c r="R15" s="1546"/>
      <c r="S15" s="1547"/>
      <c r="T15" s="1548"/>
      <c r="U15" s="1546"/>
      <c r="V15" s="1547"/>
      <c r="W15" s="1548"/>
      <c r="X15" s="1546"/>
      <c r="Y15" s="1547"/>
      <c r="Z15" s="1548"/>
      <c r="AA15" s="1546"/>
      <c r="AB15" s="1547"/>
      <c r="AC15" s="1548"/>
      <c r="AD15" s="1551"/>
      <c r="AE15" s="1552"/>
      <c r="AF15" s="1552"/>
      <c r="AG15" s="1556"/>
      <c r="AH15" s="1557"/>
      <c r="AI15" s="1558"/>
      <c r="AJ15" s="1543"/>
      <c r="AK15" s="1544"/>
      <c r="AL15" s="1545"/>
      <c r="AM15" s="1496"/>
      <c r="AN15" s="1497"/>
      <c r="AO15" s="1499"/>
      <c r="AP15" s="1497"/>
      <c r="AQ15" s="1499"/>
      <c r="AR15" s="1497"/>
      <c r="AS15" s="14"/>
      <c r="AT15" s="14"/>
      <c r="AU15" s="14"/>
      <c r="CC15" s="57"/>
      <c r="CD15" s="57"/>
      <c r="CE15" s="57"/>
      <c r="CF15" s="57"/>
      <c r="CG15" s="57"/>
      <c r="CH15" s="57"/>
      <c r="CI15" s="57"/>
      <c r="CJ15" s="57"/>
      <c r="CK15" s="57"/>
      <c r="CL15" s="57"/>
      <c r="CM15" s="57"/>
      <c r="CN15" s="57"/>
      <c r="CO15" s="57"/>
      <c r="CP15" s="57"/>
      <c r="CQ15" s="57"/>
      <c r="CR15" s="246" t="s">
        <v>317</v>
      </c>
      <c r="CS15" s="247" t="str">
        <f>AM58</f>
        <v>目標入力</v>
      </c>
      <c r="CT15" s="248" t="str">
        <f>AO58</f>
        <v>－</v>
      </c>
      <c r="CU15" s="248" t="str">
        <f ca="1">AQ58</f>
        <v>－</v>
      </c>
      <c r="CV15" s="118"/>
      <c r="CW15" s="118"/>
      <c r="CX15" s="118"/>
    </row>
    <row r="16" spans="1:110" s="15" customFormat="1" ht="13.5" customHeight="1" x14ac:dyDescent="0.2">
      <c r="A16" s="19"/>
      <c r="B16" s="1282" t="s">
        <v>1115</v>
      </c>
      <c r="C16" s="1283"/>
      <c r="D16" s="1283"/>
      <c r="E16" s="1283"/>
      <c r="F16" s="1283"/>
      <c r="G16" s="1283"/>
      <c r="H16" s="1283"/>
      <c r="I16" s="1283"/>
      <c r="J16" s="1283"/>
      <c r="K16" s="1283"/>
      <c r="L16" s="1283"/>
      <c r="M16" s="1283"/>
      <c r="N16" s="1284"/>
      <c r="O16" s="1470" t="str">
        <f>IFERROR('２．人件費比率 (部門)'!F16,"")</f>
        <v>－</v>
      </c>
      <c r="P16" s="1471"/>
      <c r="Q16" s="1472"/>
      <c r="R16" s="1470" t="str">
        <f>IFERROR('２．人件費比率 (部門)'!G16,"")</f>
        <v>－</v>
      </c>
      <c r="S16" s="1471"/>
      <c r="T16" s="1472"/>
      <c r="U16" s="1470" t="str">
        <f>IFERROR('２．人件費比率 (部門)'!H16,"")</f>
        <v>－</v>
      </c>
      <c r="V16" s="1471"/>
      <c r="W16" s="1472"/>
      <c r="X16" s="1470" t="str">
        <f>IFERROR('２．人件費比率 (部門)'!I16,"")</f>
        <v>－</v>
      </c>
      <c r="Y16" s="1471"/>
      <c r="Z16" s="1472"/>
      <c r="AA16" s="1470" t="str">
        <f>IFERROR('２．人件費比率 (部門)'!J16,"")</f>
        <v>－</v>
      </c>
      <c r="AB16" s="1471"/>
      <c r="AC16" s="1472"/>
      <c r="AD16" s="1507"/>
      <c r="AE16" s="1508"/>
      <c r="AF16" s="1508"/>
      <c r="AG16" s="1523" t="str">
        <f>'２．人件費比率 (部門)'!K16</f>
        <v>－</v>
      </c>
      <c r="AH16" s="1524"/>
      <c r="AI16" s="1525"/>
      <c r="AJ16" s="1486"/>
      <c r="AK16" s="1487"/>
      <c r="AL16" s="1488"/>
      <c r="AM16" s="1494" t="str">
        <f>'２．人件費比率 (部門)'!M16</f>
        <v>－</v>
      </c>
      <c r="AN16" s="1495"/>
      <c r="AO16" s="1498" t="str">
        <f>'２．人件費比率 (部門)'!N16</f>
        <v>－</v>
      </c>
      <c r="AP16" s="1495"/>
      <c r="AQ16" s="1498" t="str">
        <f ca="1">'２．人件費比率 (部門)'!O16</f>
        <v>－</v>
      </c>
      <c r="AR16" s="1495"/>
      <c r="AS16" s="14"/>
      <c r="AT16" s="14"/>
      <c r="AU16" s="14"/>
      <c r="CV16" s="118"/>
      <c r="CW16" s="118"/>
      <c r="CX16" s="118"/>
    </row>
    <row r="17" spans="1:110" s="15" customFormat="1" ht="13.5" customHeight="1" x14ac:dyDescent="0.2">
      <c r="A17" s="20"/>
      <c r="B17" s="1522"/>
      <c r="C17" s="1444"/>
      <c r="D17" s="1444"/>
      <c r="E17" s="1444"/>
      <c r="F17" s="1444"/>
      <c r="G17" s="1444"/>
      <c r="H17" s="1444"/>
      <c r="I17" s="1444"/>
      <c r="J17" s="1444"/>
      <c r="K17" s="1444"/>
      <c r="L17" s="1444"/>
      <c r="M17" s="1444"/>
      <c r="N17" s="1445"/>
      <c r="O17" s="1473"/>
      <c r="P17" s="1474"/>
      <c r="Q17" s="1475"/>
      <c r="R17" s="1473"/>
      <c r="S17" s="1474"/>
      <c r="T17" s="1475"/>
      <c r="U17" s="1473"/>
      <c r="V17" s="1474"/>
      <c r="W17" s="1475"/>
      <c r="X17" s="1473"/>
      <c r="Y17" s="1474"/>
      <c r="Z17" s="1475"/>
      <c r="AA17" s="1473"/>
      <c r="AB17" s="1474"/>
      <c r="AC17" s="1475"/>
      <c r="AD17" s="1510"/>
      <c r="AE17" s="1511"/>
      <c r="AF17" s="1511"/>
      <c r="AG17" s="1526"/>
      <c r="AH17" s="1527"/>
      <c r="AI17" s="1528"/>
      <c r="AJ17" s="1489"/>
      <c r="AK17" s="1490"/>
      <c r="AL17" s="1491"/>
      <c r="AM17" s="1519"/>
      <c r="AN17" s="1520"/>
      <c r="AO17" s="1521"/>
      <c r="AP17" s="1520"/>
      <c r="AQ17" s="1521"/>
      <c r="AR17" s="1520"/>
      <c r="AS17" s="14"/>
      <c r="AT17" s="14"/>
      <c r="AU17" s="14"/>
      <c r="CV17" s="118"/>
      <c r="CW17" s="118"/>
      <c r="CX17" s="118"/>
    </row>
    <row r="18" spans="1:110" s="15" customFormat="1" ht="13.5" customHeight="1" x14ac:dyDescent="0.2">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777"/>
      <c r="AK18" s="777"/>
      <c r="AL18" s="778"/>
      <c r="AM18" s="120"/>
      <c r="AN18" s="119"/>
      <c r="AO18" s="119"/>
      <c r="AP18" s="14"/>
      <c r="AQ18" s="14"/>
      <c r="AR18" s="14"/>
      <c r="CH18" s="121"/>
      <c r="CI18" s="122"/>
      <c r="CJ18" s="122"/>
      <c r="CK18" s="122"/>
      <c r="CL18" s="122"/>
      <c r="CM18" s="122"/>
      <c r="CN18" s="122"/>
      <c r="CO18" s="122"/>
      <c r="CP18" s="122"/>
      <c r="CQ18" s="122"/>
      <c r="CR18" s="122"/>
      <c r="CS18" s="122"/>
      <c r="CT18" s="122"/>
      <c r="CU18" s="122"/>
      <c r="CV18" s="122"/>
      <c r="CW18" s="122"/>
      <c r="CX18" s="122"/>
      <c r="CY18" s="122"/>
      <c r="CZ18" s="122"/>
      <c r="DA18" s="118"/>
      <c r="DB18" s="118"/>
      <c r="DC18" s="118"/>
    </row>
    <row r="19" spans="1:110" s="15" customFormat="1" ht="13.5" customHeight="1" x14ac:dyDescent="0.2">
      <c r="A19" s="21" t="s">
        <v>108</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779"/>
      <c r="AK19" s="779"/>
      <c r="AL19" s="779"/>
      <c r="AM19" s="22"/>
      <c r="AN19" s="22"/>
      <c r="AO19" s="22"/>
      <c r="AP19" s="22"/>
      <c r="AQ19" s="22"/>
      <c r="AR19" s="23"/>
      <c r="AS19" s="14"/>
      <c r="AT19" s="14"/>
      <c r="AU19" s="14"/>
      <c r="CK19" s="121"/>
      <c r="CL19" s="122"/>
      <c r="CM19" s="122"/>
      <c r="CN19" s="122"/>
      <c r="CO19" s="122"/>
      <c r="CP19" s="122"/>
      <c r="CQ19" s="122"/>
      <c r="CR19" s="122"/>
      <c r="CS19" s="122"/>
      <c r="CT19" s="122"/>
      <c r="CU19" s="122"/>
      <c r="CV19" s="122"/>
      <c r="CW19" s="122"/>
      <c r="CX19" s="122"/>
      <c r="CY19" s="122"/>
      <c r="CZ19" s="122"/>
      <c r="DA19" s="122"/>
      <c r="DB19" s="122"/>
      <c r="DC19" s="122"/>
      <c r="DD19" s="118"/>
      <c r="DE19" s="118"/>
      <c r="DF19" s="118"/>
    </row>
    <row r="20" spans="1:110" s="15" customFormat="1" ht="13.5" customHeight="1" x14ac:dyDescent="0.2">
      <c r="A20" s="116"/>
      <c r="B20" s="1500" t="s">
        <v>410</v>
      </c>
      <c r="C20" s="1500"/>
      <c r="D20" s="1500"/>
      <c r="E20" s="1500"/>
      <c r="F20" s="1500"/>
      <c r="G20" s="1500"/>
      <c r="H20" s="1500"/>
      <c r="I20" s="1500"/>
      <c r="J20" s="1500"/>
      <c r="K20" s="1500"/>
      <c r="L20" s="1500"/>
      <c r="M20" s="1500"/>
      <c r="N20" s="1500"/>
      <c r="O20" s="1320">
        <f>$O$11</f>
        <v>2018</v>
      </c>
      <c r="P20" s="1531"/>
      <c r="Q20" s="1532"/>
      <c r="R20" s="1320">
        <f>$R$11</f>
        <v>2019</v>
      </c>
      <c r="S20" s="1531"/>
      <c r="T20" s="1532"/>
      <c r="U20" s="1504">
        <f>$U$11</f>
        <v>2020</v>
      </c>
      <c r="V20" s="1537"/>
      <c r="W20" s="1538"/>
      <c r="X20" s="1504">
        <f>$X$11</f>
        <v>2021</v>
      </c>
      <c r="Y20" s="1537"/>
      <c r="Z20" s="1538"/>
      <c r="AA20" s="1504">
        <f>$AA$11</f>
        <v>2022</v>
      </c>
      <c r="AB20" s="1537"/>
      <c r="AC20" s="1538"/>
      <c r="AD20" s="1501">
        <f>$AD$11</f>
        <v>2023</v>
      </c>
      <c r="AE20" s="1501"/>
      <c r="AF20" s="1504"/>
      <c r="AG20" s="1452" t="str">
        <f>"増減"&amp;$AD$20&amp;"-"&amp;$R$20</f>
        <v>増減2023-2019</v>
      </c>
      <c r="AH20" s="1453"/>
      <c r="AI20" s="1454"/>
      <c r="AJ20" s="1461" t="str">
        <f>"伸び率
/"&amp;$R$20&amp;" (%)"</f>
        <v>伸び率
/2019 (%)</v>
      </c>
      <c r="AK20" s="1462"/>
      <c r="AL20" s="1463"/>
      <c r="AM20" s="1453" t="s">
        <v>102</v>
      </c>
      <c r="AN20" s="1309"/>
      <c r="AO20" s="1493" t="s">
        <v>103</v>
      </c>
      <c r="AP20" s="1310"/>
      <c r="AQ20" s="1493" t="s">
        <v>107</v>
      </c>
      <c r="AR20" s="1310"/>
      <c r="AS20" s="14"/>
      <c r="AT20" s="14"/>
      <c r="AU20" s="14"/>
    </row>
    <row r="21" spans="1:110" s="15" customFormat="1" ht="13.5" customHeight="1" x14ac:dyDescent="0.2">
      <c r="A21" s="117"/>
      <c r="B21" s="1500"/>
      <c r="C21" s="1500"/>
      <c r="D21" s="1500"/>
      <c r="E21" s="1500"/>
      <c r="F21" s="1500"/>
      <c r="G21" s="1500"/>
      <c r="H21" s="1500"/>
      <c r="I21" s="1500"/>
      <c r="J21" s="1500"/>
      <c r="K21" s="1500"/>
      <c r="L21" s="1500"/>
      <c r="M21" s="1500"/>
      <c r="N21" s="1500"/>
      <c r="O21" s="1321"/>
      <c r="P21" s="1533"/>
      <c r="Q21" s="1534"/>
      <c r="R21" s="1321"/>
      <c r="S21" s="1533"/>
      <c r="T21" s="1534"/>
      <c r="U21" s="1505"/>
      <c r="V21" s="1539"/>
      <c r="W21" s="1540"/>
      <c r="X21" s="1505"/>
      <c r="Y21" s="1539"/>
      <c r="Z21" s="1540"/>
      <c r="AA21" s="1505"/>
      <c r="AB21" s="1539"/>
      <c r="AC21" s="1540"/>
      <c r="AD21" s="1502"/>
      <c r="AE21" s="1502"/>
      <c r="AF21" s="1505"/>
      <c r="AG21" s="1455"/>
      <c r="AH21" s="1456"/>
      <c r="AI21" s="1457"/>
      <c r="AJ21" s="1464"/>
      <c r="AK21" s="1465"/>
      <c r="AL21" s="1466"/>
      <c r="AM21" s="1312"/>
      <c r="AN21" s="1312"/>
      <c r="AO21" s="1311"/>
      <c r="AP21" s="1313"/>
      <c r="AQ21" s="1311"/>
      <c r="AR21" s="1313"/>
      <c r="AS21" s="14"/>
      <c r="AT21" s="14"/>
      <c r="AU21" s="14"/>
    </row>
    <row r="22" spans="1:110" s="15" customFormat="1" ht="13.5" customHeight="1" x14ac:dyDescent="0.2">
      <c r="A22" s="116"/>
      <c r="B22" s="1500"/>
      <c r="C22" s="1500"/>
      <c r="D22" s="1500"/>
      <c r="E22" s="1500"/>
      <c r="F22" s="1500"/>
      <c r="G22" s="1500"/>
      <c r="H22" s="1500"/>
      <c r="I22" s="1500"/>
      <c r="J22" s="1500"/>
      <c r="K22" s="1500"/>
      <c r="L22" s="1500"/>
      <c r="M22" s="1500"/>
      <c r="N22" s="1500"/>
      <c r="O22" s="1322"/>
      <c r="P22" s="1535"/>
      <c r="Q22" s="1536"/>
      <c r="R22" s="1322"/>
      <c r="S22" s="1535"/>
      <c r="T22" s="1536"/>
      <c r="U22" s="1506"/>
      <c r="V22" s="1541"/>
      <c r="W22" s="1542"/>
      <c r="X22" s="1506"/>
      <c r="Y22" s="1541"/>
      <c r="Z22" s="1542"/>
      <c r="AA22" s="1506"/>
      <c r="AB22" s="1541"/>
      <c r="AC22" s="1542"/>
      <c r="AD22" s="1503"/>
      <c r="AE22" s="1503"/>
      <c r="AF22" s="1506"/>
      <c r="AG22" s="1458"/>
      <c r="AH22" s="1459"/>
      <c r="AI22" s="1460"/>
      <c r="AJ22" s="1467"/>
      <c r="AK22" s="1468"/>
      <c r="AL22" s="1469"/>
      <c r="AM22" s="1315"/>
      <c r="AN22" s="1315"/>
      <c r="AO22" s="1314"/>
      <c r="AP22" s="1316"/>
      <c r="AQ22" s="1314"/>
      <c r="AR22" s="1316"/>
      <c r="AS22" s="25"/>
      <c r="AT22" s="14"/>
      <c r="AU22" s="14"/>
    </row>
    <row r="23" spans="1:110" s="15" customFormat="1" ht="13.5" customHeight="1" x14ac:dyDescent="0.2">
      <c r="A23" s="24"/>
      <c r="B23" s="1370" t="s">
        <v>109</v>
      </c>
      <c r="C23" s="1371"/>
      <c r="D23" s="1371"/>
      <c r="E23" s="1371"/>
      <c r="F23" s="1371"/>
      <c r="G23" s="1371"/>
      <c r="H23" s="1371"/>
      <c r="I23" s="1371"/>
      <c r="J23" s="1371"/>
      <c r="K23" s="1371"/>
      <c r="L23" s="1371"/>
      <c r="M23" s="1371"/>
      <c r="N23" s="1372"/>
      <c r="O23" s="1507"/>
      <c r="P23" s="1508"/>
      <c r="Q23" s="1509"/>
      <c r="R23" s="1513" t="str">
        <f>IFERROR('３．志願倍率（部門）'!F16,"")</f>
        <v>－</v>
      </c>
      <c r="S23" s="1514"/>
      <c r="T23" s="1515"/>
      <c r="U23" s="1513" t="str">
        <f>IFERROR('３．志願倍率（部門）'!G16,"")</f>
        <v>－</v>
      </c>
      <c r="V23" s="1514"/>
      <c r="W23" s="1515"/>
      <c r="X23" s="1513" t="str">
        <f>IFERROR('３．志願倍率（部門）'!H16,"")</f>
        <v>－</v>
      </c>
      <c r="Y23" s="1514"/>
      <c r="Z23" s="1515"/>
      <c r="AA23" s="1513" t="str">
        <f>IFERROR('３．志願倍率（部門）'!I16,"")</f>
        <v>－</v>
      </c>
      <c r="AB23" s="1514"/>
      <c r="AC23" s="1515"/>
      <c r="AD23" s="1513" t="str">
        <f>IFERROR('３．志願倍率（部門）'!J16,"")</f>
        <v>－</v>
      </c>
      <c r="AE23" s="1514"/>
      <c r="AF23" s="1514"/>
      <c r="AG23" s="1480" t="str">
        <f>'３．志願倍率（部門）'!K16</f>
        <v>－</v>
      </c>
      <c r="AH23" s="1481"/>
      <c r="AI23" s="1482"/>
      <c r="AJ23" s="1486"/>
      <c r="AK23" s="1487"/>
      <c r="AL23" s="1488"/>
      <c r="AM23" s="1529" t="str">
        <f>'３．志願倍率（部門）'!M16</f>
        <v>－</v>
      </c>
      <c r="AN23" s="1477"/>
      <c r="AO23" s="1476" t="str">
        <f>'３．志願倍率（部門）'!N16</f>
        <v>－</v>
      </c>
      <c r="AP23" s="1477"/>
      <c r="AQ23" s="1476" t="str">
        <f ca="1">'３．志願倍率（部門）'!O16</f>
        <v>－</v>
      </c>
      <c r="AR23" s="1477"/>
      <c r="AS23" s="25"/>
      <c r="AT23" s="14"/>
      <c r="AU23" s="14"/>
    </row>
    <row r="24" spans="1:110" s="15" customFormat="1" ht="13.5" customHeight="1" x14ac:dyDescent="0.2">
      <c r="A24" s="24"/>
      <c r="B24" s="1373"/>
      <c r="C24" s="1374"/>
      <c r="D24" s="1374"/>
      <c r="E24" s="1374"/>
      <c r="F24" s="1374"/>
      <c r="G24" s="1374"/>
      <c r="H24" s="1374"/>
      <c r="I24" s="1374"/>
      <c r="J24" s="1374"/>
      <c r="K24" s="1374"/>
      <c r="L24" s="1374"/>
      <c r="M24" s="1374"/>
      <c r="N24" s="1375"/>
      <c r="O24" s="1510"/>
      <c r="P24" s="1511"/>
      <c r="Q24" s="1512"/>
      <c r="R24" s="1516"/>
      <c r="S24" s="1517"/>
      <c r="T24" s="1518"/>
      <c r="U24" s="1516"/>
      <c r="V24" s="1517"/>
      <c r="W24" s="1518"/>
      <c r="X24" s="1516"/>
      <c r="Y24" s="1517"/>
      <c r="Z24" s="1518"/>
      <c r="AA24" s="1516"/>
      <c r="AB24" s="1517"/>
      <c r="AC24" s="1518"/>
      <c r="AD24" s="1516"/>
      <c r="AE24" s="1517"/>
      <c r="AF24" s="1517"/>
      <c r="AG24" s="1483"/>
      <c r="AH24" s="1484"/>
      <c r="AI24" s="1485"/>
      <c r="AJ24" s="1489"/>
      <c r="AK24" s="1490"/>
      <c r="AL24" s="1491"/>
      <c r="AM24" s="1530"/>
      <c r="AN24" s="1479"/>
      <c r="AO24" s="1478"/>
      <c r="AP24" s="1479"/>
      <c r="AQ24" s="1478"/>
      <c r="AR24" s="1479"/>
      <c r="AS24" s="25"/>
      <c r="AT24" s="14"/>
      <c r="AU24" s="14"/>
    </row>
    <row r="25" spans="1:110" s="15" customFormat="1" ht="13.5" customHeight="1" x14ac:dyDescent="0.2">
      <c r="A25" s="24"/>
      <c r="B25" s="1370" t="s">
        <v>110</v>
      </c>
      <c r="C25" s="1371"/>
      <c r="D25" s="1371"/>
      <c r="E25" s="1371"/>
      <c r="F25" s="1371"/>
      <c r="G25" s="1371"/>
      <c r="H25" s="1371"/>
      <c r="I25" s="1371"/>
      <c r="J25" s="1371"/>
      <c r="K25" s="1371"/>
      <c r="L25" s="1371"/>
      <c r="M25" s="1371"/>
      <c r="N25" s="1372"/>
      <c r="O25" s="1507"/>
      <c r="P25" s="1508"/>
      <c r="Q25" s="1509"/>
      <c r="R25" s="1563" t="str">
        <f>IFERROR('４．合格率（部門）'!F16,"")</f>
        <v>－</v>
      </c>
      <c r="S25" s="1564"/>
      <c r="T25" s="1565"/>
      <c r="U25" s="1563" t="str">
        <f>IFERROR('４．合格率（部門）'!G16,"")</f>
        <v>－</v>
      </c>
      <c r="V25" s="1564"/>
      <c r="W25" s="1565"/>
      <c r="X25" s="1563" t="str">
        <f>IFERROR('４．合格率（部門）'!H16,"")</f>
        <v>－</v>
      </c>
      <c r="Y25" s="1564"/>
      <c r="Z25" s="1565"/>
      <c r="AA25" s="1563" t="str">
        <f>IFERROR('４．合格率（部門）'!I16,"")</f>
        <v>－</v>
      </c>
      <c r="AB25" s="1564"/>
      <c r="AC25" s="1565"/>
      <c r="AD25" s="1563" t="str">
        <f>IFERROR('４．合格率（部門）'!J16,"")</f>
        <v>－</v>
      </c>
      <c r="AE25" s="1564"/>
      <c r="AF25" s="1565"/>
      <c r="AG25" s="1523" t="str">
        <f>'４．合格率（部門）'!K16</f>
        <v>－</v>
      </c>
      <c r="AH25" s="1524"/>
      <c r="AI25" s="1525"/>
      <c r="AJ25" s="1486"/>
      <c r="AK25" s="1487"/>
      <c r="AL25" s="1488"/>
      <c r="AM25" s="1559" t="str">
        <f>'４．合格率（部門）'!M16</f>
        <v>目標入力</v>
      </c>
      <c r="AN25" s="1560"/>
      <c r="AO25" s="1476" t="str">
        <f>'４．合格率（部門）'!N16</f>
        <v>－</v>
      </c>
      <c r="AP25" s="1477"/>
      <c r="AQ25" s="1476" t="str">
        <f ca="1">'４．合格率（部門）'!O16</f>
        <v>－</v>
      </c>
      <c r="AR25" s="1477"/>
      <c r="AS25" s="14"/>
      <c r="AT25" s="14"/>
      <c r="AU25" s="14"/>
    </row>
    <row r="26" spans="1:110" s="15" customFormat="1" ht="13.5" customHeight="1" x14ac:dyDescent="0.2">
      <c r="A26" s="24"/>
      <c r="B26" s="1373"/>
      <c r="C26" s="1374"/>
      <c r="D26" s="1374"/>
      <c r="E26" s="1374"/>
      <c r="F26" s="1374"/>
      <c r="G26" s="1374"/>
      <c r="H26" s="1374"/>
      <c r="I26" s="1374"/>
      <c r="J26" s="1374"/>
      <c r="K26" s="1374"/>
      <c r="L26" s="1374"/>
      <c r="M26" s="1374"/>
      <c r="N26" s="1375"/>
      <c r="O26" s="1510"/>
      <c r="P26" s="1511"/>
      <c r="Q26" s="1512"/>
      <c r="R26" s="1566"/>
      <c r="S26" s="1567"/>
      <c r="T26" s="1568"/>
      <c r="U26" s="1566"/>
      <c r="V26" s="1567"/>
      <c r="W26" s="1568"/>
      <c r="X26" s="1566"/>
      <c r="Y26" s="1567"/>
      <c r="Z26" s="1568"/>
      <c r="AA26" s="1566"/>
      <c r="AB26" s="1567"/>
      <c r="AC26" s="1568"/>
      <c r="AD26" s="1566"/>
      <c r="AE26" s="1567"/>
      <c r="AF26" s="1568"/>
      <c r="AG26" s="1526"/>
      <c r="AH26" s="1527"/>
      <c r="AI26" s="1528"/>
      <c r="AJ26" s="1489"/>
      <c r="AK26" s="1490"/>
      <c r="AL26" s="1491"/>
      <c r="AM26" s="1561"/>
      <c r="AN26" s="1562"/>
      <c r="AO26" s="1478"/>
      <c r="AP26" s="1479"/>
      <c r="AQ26" s="1478"/>
      <c r="AR26" s="1479"/>
      <c r="AS26" s="25"/>
      <c r="AT26" s="14"/>
      <c r="AU26" s="14"/>
    </row>
    <row r="27" spans="1:110" s="15" customFormat="1" ht="13.5" customHeight="1" x14ac:dyDescent="0.2">
      <c r="A27" s="24"/>
      <c r="B27" s="1370" t="s">
        <v>111</v>
      </c>
      <c r="C27" s="1371"/>
      <c r="D27" s="1371"/>
      <c r="E27" s="1371"/>
      <c r="F27" s="1371"/>
      <c r="G27" s="1371"/>
      <c r="H27" s="1371"/>
      <c r="I27" s="1371"/>
      <c r="J27" s="1371"/>
      <c r="K27" s="1371"/>
      <c r="L27" s="1371"/>
      <c r="M27" s="1371"/>
      <c r="N27" s="1372"/>
      <c r="O27" s="1507"/>
      <c r="P27" s="1508"/>
      <c r="Q27" s="1509"/>
      <c r="R27" s="1563" t="str">
        <f>IFERROR('５．歩留率（部門）'!F16,"")</f>
        <v>－</v>
      </c>
      <c r="S27" s="1564"/>
      <c r="T27" s="1565"/>
      <c r="U27" s="1563" t="str">
        <f>IFERROR('５．歩留率（部門）'!G16,"")</f>
        <v>－</v>
      </c>
      <c r="V27" s="1564"/>
      <c r="W27" s="1565"/>
      <c r="X27" s="1563" t="str">
        <f>IFERROR('５．歩留率（部門）'!H16,"")</f>
        <v>－</v>
      </c>
      <c r="Y27" s="1564"/>
      <c r="Z27" s="1565"/>
      <c r="AA27" s="1563" t="str">
        <f>IFERROR('５．歩留率（部門）'!I16,"")</f>
        <v>－</v>
      </c>
      <c r="AB27" s="1564"/>
      <c r="AC27" s="1565"/>
      <c r="AD27" s="1563" t="str">
        <f>IFERROR('５．歩留率（部門）'!J16,"")</f>
        <v>－</v>
      </c>
      <c r="AE27" s="1564"/>
      <c r="AF27" s="1564"/>
      <c r="AG27" s="1523" t="str">
        <f>'５．歩留率（部門）'!K16</f>
        <v>－</v>
      </c>
      <c r="AH27" s="1524"/>
      <c r="AI27" s="1525"/>
      <c r="AJ27" s="1486"/>
      <c r="AK27" s="1487"/>
      <c r="AL27" s="1488"/>
      <c r="AM27" s="1559" t="str">
        <f>'５．歩留率（部門）'!M16</f>
        <v>目標入力</v>
      </c>
      <c r="AN27" s="1560"/>
      <c r="AO27" s="1476" t="str">
        <f>'５．歩留率（部門）'!N16</f>
        <v>－</v>
      </c>
      <c r="AP27" s="1477"/>
      <c r="AQ27" s="1476" t="str">
        <f ca="1">'５．歩留率（部門）'!O16</f>
        <v>－</v>
      </c>
      <c r="AR27" s="1477"/>
      <c r="AS27" s="25"/>
      <c r="AT27" s="14"/>
      <c r="AU27" s="14"/>
    </row>
    <row r="28" spans="1:110" s="15" customFormat="1" ht="13.5" customHeight="1" x14ac:dyDescent="0.2">
      <c r="A28" s="24"/>
      <c r="B28" s="1373"/>
      <c r="C28" s="1374"/>
      <c r="D28" s="1374"/>
      <c r="E28" s="1374"/>
      <c r="F28" s="1374"/>
      <c r="G28" s="1374"/>
      <c r="H28" s="1374"/>
      <c r="I28" s="1374"/>
      <c r="J28" s="1374"/>
      <c r="K28" s="1374"/>
      <c r="L28" s="1374"/>
      <c r="M28" s="1374"/>
      <c r="N28" s="1375"/>
      <c r="O28" s="1510"/>
      <c r="P28" s="1511"/>
      <c r="Q28" s="1512"/>
      <c r="R28" s="1566"/>
      <c r="S28" s="1567"/>
      <c r="T28" s="1568"/>
      <c r="U28" s="1566"/>
      <c r="V28" s="1567"/>
      <c r="W28" s="1568"/>
      <c r="X28" s="1566"/>
      <c r="Y28" s="1567"/>
      <c r="Z28" s="1568"/>
      <c r="AA28" s="1566"/>
      <c r="AB28" s="1567"/>
      <c r="AC28" s="1568"/>
      <c r="AD28" s="1566"/>
      <c r="AE28" s="1567"/>
      <c r="AF28" s="1567"/>
      <c r="AG28" s="1526"/>
      <c r="AH28" s="1527"/>
      <c r="AI28" s="1528"/>
      <c r="AJ28" s="1489"/>
      <c r="AK28" s="1490"/>
      <c r="AL28" s="1491"/>
      <c r="AM28" s="1561"/>
      <c r="AN28" s="1562"/>
      <c r="AO28" s="1478"/>
      <c r="AP28" s="1479"/>
      <c r="AQ28" s="1478"/>
      <c r="AR28" s="1479"/>
      <c r="AS28" s="25"/>
      <c r="AT28" s="14"/>
      <c r="AU28" s="14"/>
    </row>
    <row r="29" spans="1:110" s="15" customFormat="1" ht="13.5" customHeight="1" x14ac:dyDescent="0.2">
      <c r="A29" s="24"/>
      <c r="B29" s="1370" t="s">
        <v>112</v>
      </c>
      <c r="C29" s="1371"/>
      <c r="D29" s="1371"/>
      <c r="E29" s="1371"/>
      <c r="F29" s="1371"/>
      <c r="G29" s="1371"/>
      <c r="H29" s="1371"/>
      <c r="I29" s="1371"/>
      <c r="J29" s="1371"/>
      <c r="K29" s="1371"/>
      <c r="L29" s="1371"/>
      <c r="M29" s="1371"/>
      <c r="N29" s="1372"/>
      <c r="O29" s="1507"/>
      <c r="P29" s="1508"/>
      <c r="Q29" s="1509"/>
      <c r="R29" s="1563" t="str">
        <f>IFERROR('６．推薦割合（部門）'!F16,"")</f>
        <v>－</v>
      </c>
      <c r="S29" s="1564"/>
      <c r="T29" s="1565"/>
      <c r="U29" s="1563" t="str">
        <f>IFERROR('６．推薦割合（部門）'!G16,"")</f>
        <v>－</v>
      </c>
      <c r="V29" s="1564"/>
      <c r="W29" s="1565"/>
      <c r="X29" s="1563" t="str">
        <f>IFERROR('６．推薦割合（部門）'!H16,"")</f>
        <v>－</v>
      </c>
      <c r="Y29" s="1564"/>
      <c r="Z29" s="1565"/>
      <c r="AA29" s="1563" t="str">
        <f>IFERROR('６．推薦割合（部門）'!I16,"")</f>
        <v>－</v>
      </c>
      <c r="AB29" s="1564"/>
      <c r="AC29" s="1565"/>
      <c r="AD29" s="1563" t="str">
        <f>IFERROR('６．推薦割合（部門）'!J16,"")</f>
        <v>－</v>
      </c>
      <c r="AE29" s="1564"/>
      <c r="AF29" s="1564"/>
      <c r="AG29" s="1523" t="str">
        <f>'６．推薦割合（部門）'!K16</f>
        <v>－</v>
      </c>
      <c r="AH29" s="1524"/>
      <c r="AI29" s="1525"/>
      <c r="AJ29" s="1486"/>
      <c r="AK29" s="1487"/>
      <c r="AL29" s="1488"/>
      <c r="AM29" s="1559" t="str">
        <f>'６．推薦割合（部門）'!M16</f>
        <v>目標入力</v>
      </c>
      <c r="AN29" s="1560"/>
      <c r="AO29" s="1476" t="str">
        <f>'６．推薦割合（部門）'!N16</f>
        <v>－</v>
      </c>
      <c r="AP29" s="1477"/>
      <c r="AQ29" s="1476" t="str">
        <f ca="1">'６．推薦割合（部門）'!O16</f>
        <v>－</v>
      </c>
      <c r="AR29" s="1477"/>
      <c r="AS29" s="14"/>
      <c r="AT29" s="14"/>
      <c r="AU29" s="14"/>
    </row>
    <row r="30" spans="1:110" s="15" customFormat="1" ht="13.5" customHeight="1" x14ac:dyDescent="0.2">
      <c r="A30" s="24"/>
      <c r="B30" s="1373"/>
      <c r="C30" s="1374"/>
      <c r="D30" s="1374"/>
      <c r="E30" s="1374"/>
      <c r="F30" s="1374"/>
      <c r="G30" s="1374"/>
      <c r="H30" s="1374"/>
      <c r="I30" s="1374"/>
      <c r="J30" s="1374"/>
      <c r="K30" s="1374"/>
      <c r="L30" s="1374"/>
      <c r="M30" s="1374"/>
      <c r="N30" s="1375"/>
      <c r="O30" s="1510"/>
      <c r="P30" s="1511"/>
      <c r="Q30" s="1512"/>
      <c r="R30" s="1566"/>
      <c r="S30" s="1567"/>
      <c r="T30" s="1568"/>
      <c r="U30" s="1566"/>
      <c r="V30" s="1567"/>
      <c r="W30" s="1568"/>
      <c r="X30" s="1566"/>
      <c r="Y30" s="1567"/>
      <c r="Z30" s="1568"/>
      <c r="AA30" s="1566"/>
      <c r="AB30" s="1567"/>
      <c r="AC30" s="1568"/>
      <c r="AD30" s="1566"/>
      <c r="AE30" s="1567"/>
      <c r="AF30" s="1567"/>
      <c r="AG30" s="1526"/>
      <c r="AH30" s="1527"/>
      <c r="AI30" s="1528"/>
      <c r="AJ30" s="1489"/>
      <c r="AK30" s="1490"/>
      <c r="AL30" s="1491"/>
      <c r="AM30" s="1561"/>
      <c r="AN30" s="1562"/>
      <c r="AO30" s="1478"/>
      <c r="AP30" s="1479"/>
      <c r="AQ30" s="1478"/>
      <c r="AR30" s="1479"/>
      <c r="AS30" s="14"/>
      <c r="AT30" s="14"/>
      <c r="AU30" s="14"/>
    </row>
    <row r="31" spans="1:110" s="15" customFormat="1" ht="13.5" customHeight="1" x14ac:dyDescent="0.2">
      <c r="A31" s="24"/>
      <c r="B31" s="1364" t="s">
        <v>113</v>
      </c>
      <c r="C31" s="1365"/>
      <c r="D31" s="1365"/>
      <c r="E31" s="1365"/>
      <c r="F31" s="1365"/>
      <c r="G31" s="1365"/>
      <c r="H31" s="1365"/>
      <c r="I31" s="1365"/>
      <c r="J31" s="1365"/>
      <c r="K31" s="1365"/>
      <c r="L31" s="1365"/>
      <c r="M31" s="1365"/>
      <c r="N31" s="1366"/>
      <c r="O31" s="1507"/>
      <c r="P31" s="1508"/>
      <c r="Q31" s="1509"/>
      <c r="R31" s="1563" t="str">
        <f>IFERROR('７．入学定員充足率&amp;８．収容定員充足率（部門）'!F20,"")</f>
        <v>－</v>
      </c>
      <c r="S31" s="1564"/>
      <c r="T31" s="1565"/>
      <c r="U31" s="1563" t="str">
        <f>IFERROR('７．入学定員充足率&amp;８．収容定員充足率（部門）'!G20,"")</f>
        <v>－</v>
      </c>
      <c r="V31" s="1564"/>
      <c r="W31" s="1565"/>
      <c r="X31" s="1563" t="str">
        <f>IFERROR('７．入学定員充足率&amp;８．収容定員充足率（部門）'!H20,"")</f>
        <v>－</v>
      </c>
      <c r="Y31" s="1564"/>
      <c r="Z31" s="1565"/>
      <c r="AA31" s="1563" t="str">
        <f>IFERROR('７．入学定員充足率&amp;８．収容定員充足率（部門）'!I20,"")</f>
        <v>－</v>
      </c>
      <c r="AB31" s="1564"/>
      <c r="AC31" s="1565"/>
      <c r="AD31" s="1563" t="str">
        <f>IFERROR('７．入学定員充足率&amp;８．収容定員充足率（部門）'!J20,"")</f>
        <v>－</v>
      </c>
      <c r="AE31" s="1564"/>
      <c r="AF31" s="1564"/>
      <c r="AG31" s="1523" t="str">
        <f>'７．入学定員充足率&amp;８．収容定員充足率（部門）'!K20</f>
        <v>－</v>
      </c>
      <c r="AH31" s="1524"/>
      <c r="AI31" s="1525"/>
      <c r="AJ31" s="1486"/>
      <c r="AK31" s="1487"/>
      <c r="AL31" s="1488"/>
      <c r="AM31" s="1494" t="str">
        <f>'７．入学定員充足率&amp;８．収容定員充足率（部門）'!M20</f>
        <v>－</v>
      </c>
      <c r="AN31" s="1495"/>
      <c r="AO31" s="1498" t="str">
        <f>'７．入学定員充足率&amp;８．収容定員充足率（部門）'!N20</f>
        <v>－</v>
      </c>
      <c r="AP31" s="1495"/>
      <c r="AQ31" s="1498" t="str">
        <f ca="1">'７．入学定員充足率&amp;８．収容定員充足率（部門）'!O20</f>
        <v>－</v>
      </c>
      <c r="AR31" s="1495"/>
      <c r="AS31" s="14"/>
      <c r="AT31" s="14"/>
      <c r="AU31" s="14"/>
    </row>
    <row r="32" spans="1:110" s="15" customFormat="1" ht="13.5" customHeight="1" x14ac:dyDescent="0.2">
      <c r="A32" s="24"/>
      <c r="B32" s="1367"/>
      <c r="C32" s="1368"/>
      <c r="D32" s="1368"/>
      <c r="E32" s="1368"/>
      <c r="F32" s="1368"/>
      <c r="G32" s="1368"/>
      <c r="H32" s="1368"/>
      <c r="I32" s="1368"/>
      <c r="J32" s="1368"/>
      <c r="K32" s="1368"/>
      <c r="L32" s="1368"/>
      <c r="M32" s="1368"/>
      <c r="N32" s="1369"/>
      <c r="O32" s="1569"/>
      <c r="P32" s="1570"/>
      <c r="Q32" s="1571"/>
      <c r="R32" s="1572"/>
      <c r="S32" s="1573"/>
      <c r="T32" s="1574"/>
      <c r="U32" s="1572"/>
      <c r="V32" s="1573"/>
      <c r="W32" s="1574"/>
      <c r="X32" s="1572"/>
      <c r="Y32" s="1573"/>
      <c r="Z32" s="1574"/>
      <c r="AA32" s="1572"/>
      <c r="AB32" s="1573"/>
      <c r="AC32" s="1574"/>
      <c r="AD32" s="1572"/>
      <c r="AE32" s="1573"/>
      <c r="AF32" s="1573"/>
      <c r="AG32" s="1575"/>
      <c r="AH32" s="1576"/>
      <c r="AI32" s="1577"/>
      <c r="AJ32" s="1543"/>
      <c r="AK32" s="1544"/>
      <c r="AL32" s="1545"/>
      <c r="AM32" s="1496"/>
      <c r="AN32" s="1497"/>
      <c r="AO32" s="1499"/>
      <c r="AP32" s="1497"/>
      <c r="AQ32" s="1499"/>
      <c r="AR32" s="1497"/>
      <c r="AS32" s="14"/>
      <c r="AT32" s="14"/>
      <c r="AU32" s="14"/>
    </row>
    <row r="33" spans="1:113" s="15" customFormat="1" ht="13.5" customHeight="1" x14ac:dyDescent="0.2">
      <c r="A33" s="24"/>
      <c r="B33" s="1370" t="s">
        <v>114</v>
      </c>
      <c r="C33" s="1371"/>
      <c r="D33" s="1371"/>
      <c r="E33" s="1371"/>
      <c r="F33" s="1371"/>
      <c r="G33" s="1371"/>
      <c r="H33" s="1371"/>
      <c r="I33" s="1371"/>
      <c r="J33" s="1371"/>
      <c r="K33" s="1371"/>
      <c r="L33" s="1371"/>
      <c r="M33" s="1371"/>
      <c r="N33" s="1372"/>
      <c r="O33" s="1507"/>
      <c r="P33" s="1508"/>
      <c r="Q33" s="1509"/>
      <c r="R33" s="1563" t="str">
        <f>IFERROR('７．入学定員充足率&amp;８．収容定員充足率（部門）'!F26,"")</f>
        <v>－</v>
      </c>
      <c r="S33" s="1564"/>
      <c r="T33" s="1565"/>
      <c r="U33" s="1563" t="str">
        <f>IFERROR('７．入学定員充足率&amp;８．収容定員充足率（部門）'!G26,"")</f>
        <v>－</v>
      </c>
      <c r="V33" s="1564"/>
      <c r="W33" s="1565"/>
      <c r="X33" s="1563" t="str">
        <f>IFERROR('７．入学定員充足率&amp;８．収容定員充足率（部門）'!H26,"")</f>
        <v>－</v>
      </c>
      <c r="Y33" s="1564"/>
      <c r="Z33" s="1565"/>
      <c r="AA33" s="1563" t="str">
        <f>IFERROR('７．入学定員充足率&amp;８．収容定員充足率（部門）'!I26,"")</f>
        <v>－</v>
      </c>
      <c r="AB33" s="1564"/>
      <c r="AC33" s="1565"/>
      <c r="AD33" s="1563" t="str">
        <f>IFERROR('７．入学定員充足率&amp;８．収容定員充足率（部門）'!J26,"")</f>
        <v>－</v>
      </c>
      <c r="AE33" s="1564"/>
      <c r="AF33" s="1564"/>
      <c r="AG33" s="1523" t="str">
        <f>'７．入学定員充足率&amp;８．収容定員充足率（部門）'!K26</f>
        <v>－</v>
      </c>
      <c r="AH33" s="1524"/>
      <c r="AI33" s="1525"/>
      <c r="AJ33" s="1486"/>
      <c r="AK33" s="1487"/>
      <c r="AL33" s="1488"/>
      <c r="AM33" s="1529" t="str">
        <f>'７．入学定員充足率&amp;８．収容定員充足率（部門）'!M26</f>
        <v>－</v>
      </c>
      <c r="AN33" s="1477"/>
      <c r="AO33" s="1476" t="str">
        <f>'７．入学定員充足率&amp;８．収容定員充足率（部門）'!N26</f>
        <v>－</v>
      </c>
      <c r="AP33" s="1477"/>
      <c r="AQ33" s="1476" t="str">
        <f ca="1">'７．入学定員充足率&amp;８．収容定員充足率（部門）'!O26</f>
        <v>－</v>
      </c>
      <c r="AR33" s="1477"/>
      <c r="AS33" s="14"/>
      <c r="AT33" s="14"/>
      <c r="AU33" s="14"/>
    </row>
    <row r="34" spans="1:113" s="15" customFormat="1" ht="13.5" customHeight="1" x14ac:dyDescent="0.2">
      <c r="A34" s="24"/>
      <c r="B34" s="1373"/>
      <c r="C34" s="1374"/>
      <c r="D34" s="1374"/>
      <c r="E34" s="1374"/>
      <c r="F34" s="1374"/>
      <c r="G34" s="1374"/>
      <c r="H34" s="1374"/>
      <c r="I34" s="1374"/>
      <c r="J34" s="1374"/>
      <c r="K34" s="1374"/>
      <c r="L34" s="1374"/>
      <c r="M34" s="1374"/>
      <c r="N34" s="1375"/>
      <c r="O34" s="1510"/>
      <c r="P34" s="1511"/>
      <c r="Q34" s="1512"/>
      <c r="R34" s="1566"/>
      <c r="S34" s="1567"/>
      <c r="T34" s="1568"/>
      <c r="U34" s="1566"/>
      <c r="V34" s="1567"/>
      <c r="W34" s="1568"/>
      <c r="X34" s="1566"/>
      <c r="Y34" s="1567"/>
      <c r="Z34" s="1568"/>
      <c r="AA34" s="1566"/>
      <c r="AB34" s="1567"/>
      <c r="AC34" s="1568"/>
      <c r="AD34" s="1566"/>
      <c r="AE34" s="1567"/>
      <c r="AF34" s="1567"/>
      <c r="AG34" s="1526"/>
      <c r="AH34" s="1527"/>
      <c r="AI34" s="1528"/>
      <c r="AJ34" s="1489"/>
      <c r="AK34" s="1490"/>
      <c r="AL34" s="1491"/>
      <c r="AM34" s="1530"/>
      <c r="AN34" s="1479"/>
      <c r="AO34" s="1478"/>
      <c r="AP34" s="1479"/>
      <c r="AQ34" s="1478"/>
      <c r="AR34" s="1479"/>
      <c r="AS34" s="14"/>
      <c r="AT34" s="14"/>
      <c r="AU34" s="14"/>
    </row>
    <row r="35" spans="1:113" s="15" customFormat="1" ht="13.5" customHeight="1" x14ac:dyDescent="0.2">
      <c r="A35" s="116"/>
      <c r="B35" s="1500" t="s">
        <v>410</v>
      </c>
      <c r="C35" s="1500"/>
      <c r="D35" s="1500"/>
      <c r="E35" s="1500"/>
      <c r="F35" s="1500"/>
      <c r="G35" s="1500"/>
      <c r="H35" s="1500"/>
      <c r="I35" s="1500"/>
      <c r="J35" s="1500"/>
      <c r="K35" s="1500"/>
      <c r="L35" s="1500"/>
      <c r="M35" s="1500"/>
      <c r="N35" s="1500"/>
      <c r="O35" s="1320">
        <f>$O$11</f>
        <v>2018</v>
      </c>
      <c r="P35" s="1531"/>
      <c r="Q35" s="1532"/>
      <c r="R35" s="1320">
        <f>$R$11</f>
        <v>2019</v>
      </c>
      <c r="S35" s="1531"/>
      <c r="T35" s="1532"/>
      <c r="U35" s="1504">
        <f>$U$11</f>
        <v>2020</v>
      </c>
      <c r="V35" s="1537"/>
      <c r="W35" s="1538"/>
      <c r="X35" s="1504">
        <f>$X$11</f>
        <v>2021</v>
      </c>
      <c r="Y35" s="1537"/>
      <c r="Z35" s="1538"/>
      <c r="AA35" s="1504">
        <f>$AA$11</f>
        <v>2022</v>
      </c>
      <c r="AB35" s="1537"/>
      <c r="AC35" s="1538"/>
      <c r="AD35" s="1501">
        <f>$AD$11</f>
        <v>2023</v>
      </c>
      <c r="AE35" s="1501"/>
      <c r="AF35" s="1504"/>
      <c r="AG35" s="1452" t="str">
        <f>"増減"&amp;$AA$35&amp;"-"&amp;$O$35</f>
        <v>増減2022-2018</v>
      </c>
      <c r="AH35" s="1453"/>
      <c r="AI35" s="1454"/>
      <c r="AJ35" s="1461" t="str">
        <f>"伸び率
/"&amp;$O$35&amp;" (%)"</f>
        <v>伸び率
/2018 (%)</v>
      </c>
      <c r="AK35" s="1462"/>
      <c r="AL35" s="1463"/>
      <c r="AM35" s="1453" t="s">
        <v>102</v>
      </c>
      <c r="AN35" s="1309"/>
      <c r="AO35" s="1493" t="s">
        <v>103</v>
      </c>
      <c r="AP35" s="1310"/>
      <c r="AQ35" s="1493" t="s">
        <v>107</v>
      </c>
      <c r="AR35" s="1310"/>
      <c r="AS35" s="14"/>
      <c r="AT35" s="14"/>
      <c r="AU35" s="14"/>
    </row>
    <row r="36" spans="1:113" s="15" customFormat="1" ht="13.5" customHeight="1" x14ac:dyDescent="0.2">
      <c r="A36" s="116"/>
      <c r="B36" s="1500"/>
      <c r="C36" s="1500"/>
      <c r="D36" s="1500"/>
      <c r="E36" s="1500"/>
      <c r="F36" s="1500"/>
      <c r="G36" s="1500"/>
      <c r="H36" s="1500"/>
      <c r="I36" s="1500"/>
      <c r="J36" s="1500"/>
      <c r="K36" s="1500"/>
      <c r="L36" s="1500"/>
      <c r="M36" s="1500"/>
      <c r="N36" s="1500"/>
      <c r="O36" s="1321"/>
      <c r="P36" s="1533"/>
      <c r="Q36" s="1534"/>
      <c r="R36" s="1321"/>
      <c r="S36" s="1533"/>
      <c r="T36" s="1534"/>
      <c r="U36" s="1505"/>
      <c r="V36" s="1539"/>
      <c r="W36" s="1540"/>
      <c r="X36" s="1505"/>
      <c r="Y36" s="1539"/>
      <c r="Z36" s="1540"/>
      <c r="AA36" s="1505"/>
      <c r="AB36" s="1539"/>
      <c r="AC36" s="1540"/>
      <c r="AD36" s="1502"/>
      <c r="AE36" s="1502"/>
      <c r="AF36" s="1505"/>
      <c r="AG36" s="1455"/>
      <c r="AH36" s="1456"/>
      <c r="AI36" s="1457"/>
      <c r="AJ36" s="1464"/>
      <c r="AK36" s="1465"/>
      <c r="AL36" s="1466"/>
      <c r="AM36" s="1312"/>
      <c r="AN36" s="1312"/>
      <c r="AO36" s="1311"/>
      <c r="AP36" s="1313"/>
      <c r="AQ36" s="1311"/>
      <c r="AR36" s="1313"/>
      <c r="AS36" s="14"/>
      <c r="AT36" s="14"/>
      <c r="AU36" s="14"/>
    </row>
    <row r="37" spans="1:113" s="15" customFormat="1" ht="13.5" customHeight="1" x14ac:dyDescent="0.2">
      <c r="A37" s="116"/>
      <c r="B37" s="1500"/>
      <c r="C37" s="1500"/>
      <c r="D37" s="1500"/>
      <c r="E37" s="1500"/>
      <c r="F37" s="1500"/>
      <c r="G37" s="1500"/>
      <c r="H37" s="1500"/>
      <c r="I37" s="1500"/>
      <c r="J37" s="1500"/>
      <c r="K37" s="1500"/>
      <c r="L37" s="1500"/>
      <c r="M37" s="1500"/>
      <c r="N37" s="1500"/>
      <c r="O37" s="1322"/>
      <c r="P37" s="1535"/>
      <c r="Q37" s="1536"/>
      <c r="R37" s="1322"/>
      <c r="S37" s="1535"/>
      <c r="T37" s="1536"/>
      <c r="U37" s="1506"/>
      <c r="V37" s="1541"/>
      <c r="W37" s="1542"/>
      <c r="X37" s="1506"/>
      <c r="Y37" s="1541"/>
      <c r="Z37" s="1542"/>
      <c r="AA37" s="1506"/>
      <c r="AB37" s="1541"/>
      <c r="AC37" s="1542"/>
      <c r="AD37" s="1503"/>
      <c r="AE37" s="1503"/>
      <c r="AF37" s="1506"/>
      <c r="AG37" s="1458"/>
      <c r="AH37" s="1459"/>
      <c r="AI37" s="1460"/>
      <c r="AJ37" s="1467"/>
      <c r="AK37" s="1468"/>
      <c r="AL37" s="1469"/>
      <c r="AM37" s="1315"/>
      <c r="AN37" s="1315"/>
      <c r="AO37" s="1314"/>
      <c r="AP37" s="1316"/>
      <c r="AQ37" s="1314"/>
      <c r="AR37" s="1316"/>
      <c r="AS37" s="14"/>
      <c r="BP37" s="26"/>
    </row>
    <row r="38" spans="1:113" s="15" customFormat="1" ht="13.5" customHeight="1" x14ac:dyDescent="0.2">
      <c r="A38" s="24"/>
      <c r="B38" s="1370" t="s">
        <v>1084</v>
      </c>
      <c r="C38" s="1371"/>
      <c r="D38" s="1371"/>
      <c r="E38" s="1371"/>
      <c r="F38" s="1371"/>
      <c r="G38" s="1371"/>
      <c r="H38" s="1371"/>
      <c r="I38" s="1371"/>
      <c r="J38" s="1371"/>
      <c r="K38" s="1371"/>
      <c r="L38" s="1371"/>
      <c r="M38" s="1371"/>
      <c r="N38" s="1372"/>
      <c r="O38" s="1563" t="str">
        <f>IFERROR('９．中途退学者率（部門）'!F16,"")</f>
        <v>－</v>
      </c>
      <c r="P38" s="1564"/>
      <c r="Q38" s="1565"/>
      <c r="R38" s="1563" t="str">
        <f>IFERROR('９．中途退学者率（部門）'!G16,"")</f>
        <v>－</v>
      </c>
      <c r="S38" s="1564"/>
      <c r="T38" s="1565"/>
      <c r="U38" s="1563" t="str">
        <f>IFERROR('９．中途退学者率（部門）'!H16,"")</f>
        <v>－</v>
      </c>
      <c r="V38" s="1564"/>
      <c r="W38" s="1565"/>
      <c r="X38" s="1563" t="str">
        <f>IFERROR('９．中途退学者率（部門）'!I16,"")</f>
        <v>－</v>
      </c>
      <c r="Y38" s="1564"/>
      <c r="Z38" s="1565"/>
      <c r="AA38" s="1563" t="str">
        <f>IFERROR('９．中途退学者率（部門）'!J16,"")</f>
        <v>－</v>
      </c>
      <c r="AB38" s="1564"/>
      <c r="AC38" s="1565"/>
      <c r="AD38" s="1507"/>
      <c r="AE38" s="1508"/>
      <c r="AF38" s="1508"/>
      <c r="AG38" s="1523" t="str">
        <f>'９．中途退学者率（部門）'!K16</f>
        <v>－</v>
      </c>
      <c r="AH38" s="1524"/>
      <c r="AI38" s="1525"/>
      <c r="AJ38" s="1486"/>
      <c r="AK38" s="1487"/>
      <c r="AL38" s="1488"/>
      <c r="AM38" s="1559" t="str">
        <f>'９．中途退学者率（部門）'!M16</f>
        <v>目標入力</v>
      </c>
      <c r="AN38" s="1560"/>
      <c r="AO38" s="1476" t="str">
        <f>'９．中途退学者率（部門）'!N16</f>
        <v>－</v>
      </c>
      <c r="AP38" s="1477"/>
      <c r="AQ38" s="1476" t="str">
        <f ca="1">'９．中途退学者率（部門）'!O16</f>
        <v>－</v>
      </c>
      <c r="AR38" s="1477"/>
      <c r="AS38" s="14"/>
      <c r="AT38" s="27"/>
      <c r="BP38" s="26"/>
    </row>
    <row r="39" spans="1:113" s="15" customFormat="1" ht="13.5" customHeight="1" x14ac:dyDescent="0.2">
      <c r="A39" s="24"/>
      <c r="B39" s="1373"/>
      <c r="C39" s="1374"/>
      <c r="D39" s="1374"/>
      <c r="E39" s="1374"/>
      <c r="F39" s="1374"/>
      <c r="G39" s="1374"/>
      <c r="H39" s="1374"/>
      <c r="I39" s="1374"/>
      <c r="J39" s="1374"/>
      <c r="K39" s="1374"/>
      <c r="L39" s="1374"/>
      <c r="M39" s="1374"/>
      <c r="N39" s="1375"/>
      <c r="O39" s="1566"/>
      <c r="P39" s="1567"/>
      <c r="Q39" s="1568"/>
      <c r="R39" s="1566"/>
      <c r="S39" s="1567"/>
      <c r="T39" s="1568"/>
      <c r="U39" s="1566"/>
      <c r="V39" s="1567"/>
      <c r="W39" s="1568"/>
      <c r="X39" s="1566"/>
      <c r="Y39" s="1567"/>
      <c r="Z39" s="1568"/>
      <c r="AA39" s="1566"/>
      <c r="AB39" s="1567"/>
      <c r="AC39" s="1568"/>
      <c r="AD39" s="1510"/>
      <c r="AE39" s="1511"/>
      <c r="AF39" s="1511"/>
      <c r="AG39" s="1526"/>
      <c r="AH39" s="1527"/>
      <c r="AI39" s="1528"/>
      <c r="AJ39" s="1489"/>
      <c r="AK39" s="1490"/>
      <c r="AL39" s="1491"/>
      <c r="AM39" s="1561"/>
      <c r="AN39" s="1562"/>
      <c r="AO39" s="1478"/>
      <c r="AP39" s="1479"/>
      <c r="AQ39" s="1478"/>
      <c r="AR39" s="1479"/>
      <c r="AS39" s="14"/>
      <c r="AT39" s="123"/>
      <c r="BP39" s="26"/>
    </row>
    <row r="40" spans="1:113" s="15" customFormat="1" ht="13.5" customHeight="1" x14ac:dyDescent="0.2">
      <c r="A40" s="24"/>
      <c r="B40" s="1370" t="s">
        <v>115</v>
      </c>
      <c r="C40" s="1371"/>
      <c r="D40" s="1371"/>
      <c r="E40" s="1371"/>
      <c r="F40" s="1371"/>
      <c r="G40" s="1371"/>
      <c r="H40" s="1371"/>
      <c r="I40" s="1371"/>
      <c r="J40" s="1371"/>
      <c r="K40" s="1371"/>
      <c r="L40" s="1371"/>
      <c r="M40" s="1371"/>
      <c r="N40" s="1372"/>
      <c r="O40" s="1563" t="str">
        <f>IFERROR('１０．奨学費割合（部門）'!F16,"")</f>
        <v>－</v>
      </c>
      <c r="P40" s="1564"/>
      <c r="Q40" s="1565"/>
      <c r="R40" s="1563" t="str">
        <f>IFERROR('１０．奨学費割合（部門）'!G16,"")</f>
        <v>－</v>
      </c>
      <c r="S40" s="1564"/>
      <c r="T40" s="1565"/>
      <c r="U40" s="1563" t="str">
        <f>IFERROR('１０．奨学費割合（部門）'!H16,"")</f>
        <v>－</v>
      </c>
      <c r="V40" s="1564"/>
      <c r="W40" s="1565"/>
      <c r="X40" s="1563" t="str">
        <f>IFERROR('１０．奨学費割合（部門）'!I16,"")</f>
        <v>－</v>
      </c>
      <c r="Y40" s="1564"/>
      <c r="Z40" s="1565"/>
      <c r="AA40" s="1563" t="str">
        <f>IFERROR('１０．奨学費割合（部門）'!J16,"")</f>
        <v>－</v>
      </c>
      <c r="AB40" s="1564"/>
      <c r="AC40" s="1565"/>
      <c r="AD40" s="1507"/>
      <c r="AE40" s="1508"/>
      <c r="AF40" s="1508"/>
      <c r="AG40" s="1523" t="str">
        <f>'１０．奨学費割合（部門）'!K16</f>
        <v>－</v>
      </c>
      <c r="AH40" s="1524"/>
      <c r="AI40" s="1525"/>
      <c r="AJ40" s="1486"/>
      <c r="AK40" s="1487"/>
      <c r="AL40" s="1488"/>
      <c r="AM40" s="1559" t="str">
        <f>'１０．奨学費割合（部門）'!M16</f>
        <v>目標入力</v>
      </c>
      <c r="AN40" s="1560"/>
      <c r="AO40" s="1476" t="str">
        <f>'１０．奨学費割合（部門）'!N16</f>
        <v>－</v>
      </c>
      <c r="AP40" s="1477"/>
      <c r="AQ40" s="1476" t="str">
        <f ca="1">'１０．奨学費割合（部門）'!O16</f>
        <v>－</v>
      </c>
      <c r="AR40" s="1477"/>
      <c r="AS40" s="14"/>
      <c r="AT40" s="390"/>
      <c r="BP40" s="26"/>
    </row>
    <row r="41" spans="1:113" s="15" customFormat="1" ht="13.5" customHeight="1" x14ac:dyDescent="0.2">
      <c r="A41" s="20"/>
      <c r="B41" s="1373"/>
      <c r="C41" s="1374"/>
      <c r="D41" s="1374"/>
      <c r="E41" s="1374"/>
      <c r="F41" s="1374"/>
      <c r="G41" s="1374"/>
      <c r="H41" s="1374"/>
      <c r="I41" s="1374"/>
      <c r="J41" s="1374"/>
      <c r="K41" s="1374"/>
      <c r="L41" s="1374"/>
      <c r="M41" s="1374"/>
      <c r="N41" s="1375"/>
      <c r="O41" s="1566"/>
      <c r="P41" s="1567"/>
      <c r="Q41" s="1568"/>
      <c r="R41" s="1566"/>
      <c r="S41" s="1567"/>
      <c r="T41" s="1568"/>
      <c r="U41" s="1566"/>
      <c r="V41" s="1567"/>
      <c r="W41" s="1568"/>
      <c r="X41" s="1566"/>
      <c r="Y41" s="1567"/>
      <c r="Z41" s="1568"/>
      <c r="AA41" s="1566"/>
      <c r="AB41" s="1567"/>
      <c r="AC41" s="1568"/>
      <c r="AD41" s="1510"/>
      <c r="AE41" s="1511"/>
      <c r="AF41" s="1511"/>
      <c r="AG41" s="1526"/>
      <c r="AH41" s="1527"/>
      <c r="AI41" s="1528"/>
      <c r="AJ41" s="1489"/>
      <c r="AK41" s="1490"/>
      <c r="AL41" s="1491"/>
      <c r="AM41" s="1561"/>
      <c r="AN41" s="1562"/>
      <c r="AO41" s="1478"/>
      <c r="AP41" s="1479"/>
      <c r="AQ41" s="1478"/>
      <c r="AR41" s="1479"/>
      <c r="AS41" s="14"/>
      <c r="AT41" s="390"/>
    </row>
    <row r="42" spans="1:113" s="15" customFormat="1" x14ac:dyDescent="0.2">
      <c r="A42" s="124"/>
      <c r="B42" s="107"/>
      <c r="C42" s="107"/>
      <c r="D42" s="107"/>
      <c r="E42" s="107"/>
      <c r="F42" s="107"/>
      <c r="G42" s="107"/>
      <c r="H42" s="107"/>
      <c r="I42" s="107"/>
      <c r="J42" s="107"/>
      <c r="K42" s="107"/>
      <c r="L42" s="107"/>
      <c r="M42" s="107"/>
      <c r="N42" s="107"/>
      <c r="O42" s="391"/>
      <c r="P42" s="391"/>
      <c r="Q42" s="391"/>
      <c r="R42" s="391"/>
      <c r="S42" s="391"/>
      <c r="T42" s="391"/>
      <c r="U42" s="391"/>
      <c r="V42" s="391"/>
      <c r="W42" s="391"/>
      <c r="X42" s="391"/>
      <c r="Y42" s="391"/>
      <c r="Z42" s="391"/>
      <c r="AA42" s="391"/>
      <c r="AB42" s="391"/>
      <c r="AC42" s="391"/>
      <c r="AD42" s="391"/>
      <c r="AE42" s="391"/>
      <c r="AF42" s="391"/>
      <c r="AG42" s="391"/>
      <c r="AH42" s="391"/>
      <c r="AI42" s="391"/>
      <c r="AJ42" s="780"/>
      <c r="AK42" s="780"/>
      <c r="AL42" s="780"/>
      <c r="AM42" s="392"/>
      <c r="AN42" s="392"/>
      <c r="AO42" s="392"/>
      <c r="AP42" s="14"/>
      <c r="AQ42" s="390"/>
    </row>
    <row r="43" spans="1:113" x14ac:dyDescent="0.2">
      <c r="A43" s="16" t="s">
        <v>116</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781"/>
      <c r="AK43" s="781"/>
      <c r="AL43" s="781"/>
      <c r="AM43" s="17"/>
      <c r="AN43" s="17"/>
      <c r="AO43" s="17"/>
      <c r="AP43" s="17"/>
      <c r="AQ43" s="17"/>
      <c r="AR43" s="18"/>
      <c r="AU43" s="13" t="s">
        <v>411</v>
      </c>
      <c r="CG43" s="26"/>
      <c r="CH43" s="26"/>
      <c r="CI43" s="26"/>
      <c r="CJ43" s="26"/>
      <c r="CK43" s="26"/>
      <c r="CL43" s="1492" t="s">
        <v>478</v>
      </c>
      <c r="CM43" s="1492"/>
      <c r="CN43" s="1492"/>
      <c r="CO43" s="1492"/>
      <c r="CP43" s="1492"/>
      <c r="CQ43" s="1492"/>
      <c r="CR43" s="26"/>
      <c r="CS43" s="26"/>
      <c r="CT43" s="26"/>
      <c r="CU43" s="115"/>
      <c r="CV43" s="115"/>
      <c r="CW43" s="115"/>
      <c r="CX43" s="115"/>
      <c r="CY43" s="115"/>
      <c r="CZ43" s="115"/>
      <c r="DA43" s="115"/>
      <c r="DB43" s="115"/>
      <c r="DC43" s="115"/>
      <c r="DD43" s="115"/>
      <c r="DE43" s="115"/>
      <c r="DF43" s="115"/>
      <c r="DG43" s="115"/>
      <c r="DH43" s="115"/>
      <c r="DI43" s="115"/>
    </row>
    <row r="44" spans="1:113" ht="13.5" customHeight="1" x14ac:dyDescent="0.2">
      <c r="A44" s="116"/>
      <c r="B44" s="1500" t="s">
        <v>410</v>
      </c>
      <c r="C44" s="1500"/>
      <c r="D44" s="1500"/>
      <c r="E44" s="1500"/>
      <c r="F44" s="1500"/>
      <c r="G44" s="1500"/>
      <c r="H44" s="1500"/>
      <c r="I44" s="1500"/>
      <c r="J44" s="1500"/>
      <c r="K44" s="1500"/>
      <c r="L44" s="1500"/>
      <c r="M44" s="1500"/>
      <c r="N44" s="1500"/>
      <c r="O44" s="1320">
        <f>$O$11</f>
        <v>2018</v>
      </c>
      <c r="P44" s="1531"/>
      <c r="Q44" s="1532"/>
      <c r="R44" s="1320">
        <f>$R$11</f>
        <v>2019</v>
      </c>
      <c r="S44" s="1531"/>
      <c r="T44" s="1532"/>
      <c r="U44" s="1504">
        <f>$U$11</f>
        <v>2020</v>
      </c>
      <c r="V44" s="1537"/>
      <c r="W44" s="1538"/>
      <c r="X44" s="1504">
        <f>$X$11</f>
        <v>2021</v>
      </c>
      <c r="Y44" s="1537"/>
      <c r="Z44" s="1538"/>
      <c r="AA44" s="1504">
        <f>$AA$11</f>
        <v>2022</v>
      </c>
      <c r="AB44" s="1537"/>
      <c r="AC44" s="1538"/>
      <c r="AD44" s="1501">
        <f>$AD$11</f>
        <v>2023</v>
      </c>
      <c r="AE44" s="1501"/>
      <c r="AF44" s="1504"/>
      <c r="AG44" s="1452" t="str">
        <f>"増減"&amp;$AD$44&amp;"-"&amp;$R$44</f>
        <v>増減2023-2019</v>
      </c>
      <c r="AH44" s="1453"/>
      <c r="AI44" s="1454"/>
      <c r="AJ44" s="1461" t="str">
        <f>"伸び率
/"&amp;$R$44&amp;" (%)"</f>
        <v>伸び率
/2019 (%)</v>
      </c>
      <c r="AK44" s="1462"/>
      <c r="AL44" s="1463"/>
      <c r="AM44" s="1453" t="s">
        <v>102</v>
      </c>
      <c r="AN44" s="1309"/>
      <c r="AO44" s="1493" t="s">
        <v>103</v>
      </c>
      <c r="AP44" s="1310"/>
      <c r="AQ44" s="1493" t="s">
        <v>107</v>
      </c>
      <c r="AR44" s="1310"/>
      <c r="AU44" s="1308" t="s">
        <v>409</v>
      </c>
      <c r="AV44" s="1310"/>
      <c r="AW44" s="1308" t="s">
        <v>408</v>
      </c>
      <c r="AX44" s="1309"/>
      <c r="AY44" s="1309"/>
      <c r="AZ44" s="1309"/>
      <c r="BA44" s="1309"/>
      <c r="BB44" s="1309"/>
      <c r="BC44" s="1309"/>
      <c r="BD44" s="1309"/>
      <c r="BE44" s="1309"/>
      <c r="BF44" s="1309"/>
      <c r="BG44" s="1309"/>
      <c r="BH44" s="1309"/>
      <c r="BI44" s="1309"/>
      <c r="BJ44" s="1309"/>
      <c r="BK44" s="1309"/>
      <c r="BL44" s="1580"/>
      <c r="BM44" s="1583" t="s">
        <v>117</v>
      </c>
      <c r="BN44" s="1309"/>
      <c r="BO44" s="1309"/>
      <c r="BP44" s="1309"/>
      <c r="BQ44" s="1310"/>
      <c r="BR44" s="1308" t="s">
        <v>407</v>
      </c>
      <c r="BS44" s="1309"/>
      <c r="BT44" s="1309"/>
      <c r="BU44" s="1309"/>
      <c r="BV44" s="1580"/>
      <c r="BW44" s="1583" t="s">
        <v>118</v>
      </c>
      <c r="BX44" s="1309"/>
      <c r="BY44" s="1309"/>
      <c r="BZ44" s="1309"/>
      <c r="CA44" s="1580"/>
      <c r="CB44" s="1586" t="s">
        <v>119</v>
      </c>
      <c r="CC44" s="1453"/>
      <c r="CD44" s="1453"/>
      <c r="CE44" s="1453"/>
      <c r="CF44" s="1454"/>
      <c r="CG44" s="1308" t="s">
        <v>406</v>
      </c>
      <c r="CH44" s="1309"/>
      <c r="CI44" s="1309"/>
      <c r="CJ44" s="1309"/>
      <c r="CK44" s="1580"/>
      <c r="CL44" s="1583" t="s">
        <v>120</v>
      </c>
      <c r="CM44" s="1309"/>
      <c r="CN44" s="1309"/>
      <c r="CO44" s="1309"/>
      <c r="CP44" s="1309"/>
      <c r="CQ44" s="1310"/>
      <c r="CR44" s="55"/>
      <c r="CS44" s="115"/>
      <c r="CT44" s="115"/>
      <c r="CU44" s="115"/>
      <c r="CV44" s="115"/>
      <c r="CW44" s="115"/>
      <c r="CX44" s="115"/>
      <c r="CY44" s="115"/>
      <c r="CZ44" s="115"/>
      <c r="DA44" s="115"/>
      <c r="DB44" s="115"/>
      <c r="DC44" s="115"/>
      <c r="DD44" s="115"/>
      <c r="DE44" s="115"/>
      <c r="DF44" s="115"/>
    </row>
    <row r="45" spans="1:113" x14ac:dyDescent="0.2">
      <c r="A45" s="117"/>
      <c r="B45" s="1500"/>
      <c r="C45" s="1500"/>
      <c r="D45" s="1500"/>
      <c r="E45" s="1500"/>
      <c r="F45" s="1500"/>
      <c r="G45" s="1500"/>
      <c r="H45" s="1500"/>
      <c r="I45" s="1500"/>
      <c r="J45" s="1500"/>
      <c r="K45" s="1500"/>
      <c r="L45" s="1500"/>
      <c r="M45" s="1500"/>
      <c r="N45" s="1500"/>
      <c r="O45" s="1321"/>
      <c r="P45" s="1533"/>
      <c r="Q45" s="1534"/>
      <c r="R45" s="1321"/>
      <c r="S45" s="1533"/>
      <c r="T45" s="1534"/>
      <c r="U45" s="1505"/>
      <c r="V45" s="1539"/>
      <c r="W45" s="1540"/>
      <c r="X45" s="1505"/>
      <c r="Y45" s="1539"/>
      <c r="Z45" s="1540"/>
      <c r="AA45" s="1505"/>
      <c r="AB45" s="1539"/>
      <c r="AC45" s="1540"/>
      <c r="AD45" s="1502"/>
      <c r="AE45" s="1502"/>
      <c r="AF45" s="1505"/>
      <c r="AG45" s="1455"/>
      <c r="AH45" s="1456"/>
      <c r="AI45" s="1457"/>
      <c r="AJ45" s="1464"/>
      <c r="AK45" s="1465"/>
      <c r="AL45" s="1466"/>
      <c r="AM45" s="1312"/>
      <c r="AN45" s="1312"/>
      <c r="AO45" s="1311"/>
      <c r="AP45" s="1313"/>
      <c r="AQ45" s="1311"/>
      <c r="AR45" s="1313"/>
      <c r="AU45" s="1311"/>
      <c r="AV45" s="1313"/>
      <c r="AW45" s="1311"/>
      <c r="AX45" s="1312"/>
      <c r="AY45" s="1312"/>
      <c r="AZ45" s="1312"/>
      <c r="BA45" s="1312"/>
      <c r="BB45" s="1312"/>
      <c r="BC45" s="1312"/>
      <c r="BD45" s="1312"/>
      <c r="BE45" s="1312"/>
      <c r="BF45" s="1312"/>
      <c r="BG45" s="1312"/>
      <c r="BH45" s="1312"/>
      <c r="BI45" s="1312"/>
      <c r="BJ45" s="1312"/>
      <c r="BK45" s="1312"/>
      <c r="BL45" s="1581"/>
      <c r="BM45" s="1584"/>
      <c r="BN45" s="1312"/>
      <c r="BO45" s="1312"/>
      <c r="BP45" s="1312"/>
      <c r="BQ45" s="1313"/>
      <c r="BR45" s="1311"/>
      <c r="BS45" s="1312"/>
      <c r="BT45" s="1312"/>
      <c r="BU45" s="1312"/>
      <c r="BV45" s="1581"/>
      <c r="BW45" s="1584"/>
      <c r="BX45" s="1312"/>
      <c r="BY45" s="1312"/>
      <c r="BZ45" s="1312"/>
      <c r="CA45" s="1581"/>
      <c r="CB45" s="1587"/>
      <c r="CC45" s="1456"/>
      <c r="CD45" s="1456"/>
      <c r="CE45" s="1456"/>
      <c r="CF45" s="1457"/>
      <c r="CG45" s="1311"/>
      <c r="CH45" s="1312"/>
      <c r="CI45" s="1312"/>
      <c r="CJ45" s="1312"/>
      <c r="CK45" s="1581"/>
      <c r="CL45" s="1584"/>
      <c r="CM45" s="1312"/>
      <c r="CN45" s="1312"/>
      <c r="CO45" s="1312"/>
      <c r="CP45" s="1312"/>
      <c r="CQ45" s="1313"/>
      <c r="CR45" s="55"/>
      <c r="CS45" s="115"/>
      <c r="CT45" s="115"/>
      <c r="CU45" s="115"/>
      <c r="CV45" s="115"/>
      <c r="CW45" s="115"/>
      <c r="CX45" s="115"/>
      <c r="CY45" s="115"/>
      <c r="CZ45" s="115"/>
      <c r="DA45" s="115"/>
      <c r="DB45" s="115"/>
      <c r="DC45" s="115"/>
      <c r="DD45" s="115"/>
      <c r="DE45" s="115"/>
      <c r="DF45" s="115"/>
    </row>
    <row r="46" spans="1:113" x14ac:dyDescent="0.2">
      <c r="A46" s="116"/>
      <c r="B46" s="1500"/>
      <c r="C46" s="1500"/>
      <c r="D46" s="1500"/>
      <c r="E46" s="1500"/>
      <c r="F46" s="1500"/>
      <c r="G46" s="1500"/>
      <c r="H46" s="1500"/>
      <c r="I46" s="1500"/>
      <c r="J46" s="1500"/>
      <c r="K46" s="1500"/>
      <c r="L46" s="1500"/>
      <c r="M46" s="1500"/>
      <c r="N46" s="1500"/>
      <c r="O46" s="1578"/>
      <c r="P46" s="1535"/>
      <c r="Q46" s="1579"/>
      <c r="R46" s="1322"/>
      <c r="S46" s="1535"/>
      <c r="T46" s="1536"/>
      <c r="U46" s="1506"/>
      <c r="V46" s="1541"/>
      <c r="W46" s="1542"/>
      <c r="X46" s="1506"/>
      <c r="Y46" s="1541"/>
      <c r="Z46" s="1542"/>
      <c r="AA46" s="1506"/>
      <c r="AB46" s="1541"/>
      <c r="AC46" s="1542"/>
      <c r="AD46" s="1503"/>
      <c r="AE46" s="1503"/>
      <c r="AF46" s="1506"/>
      <c r="AG46" s="1458"/>
      <c r="AH46" s="1459"/>
      <c r="AI46" s="1460"/>
      <c r="AJ46" s="1467"/>
      <c r="AK46" s="1468"/>
      <c r="AL46" s="1469"/>
      <c r="AM46" s="1315"/>
      <c r="AN46" s="1315"/>
      <c r="AO46" s="1314"/>
      <c r="AP46" s="1316"/>
      <c r="AQ46" s="1314"/>
      <c r="AR46" s="1316"/>
      <c r="AU46" s="1314"/>
      <c r="AV46" s="1316"/>
      <c r="AW46" s="1314"/>
      <c r="AX46" s="1315"/>
      <c r="AY46" s="1315"/>
      <c r="AZ46" s="1315"/>
      <c r="BA46" s="1315"/>
      <c r="BB46" s="1315"/>
      <c r="BC46" s="1315"/>
      <c r="BD46" s="1315"/>
      <c r="BE46" s="1315"/>
      <c r="BF46" s="1315"/>
      <c r="BG46" s="1315"/>
      <c r="BH46" s="1315"/>
      <c r="BI46" s="1315"/>
      <c r="BJ46" s="1315"/>
      <c r="BK46" s="1315"/>
      <c r="BL46" s="1582"/>
      <c r="BM46" s="1585"/>
      <c r="BN46" s="1315"/>
      <c r="BO46" s="1315"/>
      <c r="BP46" s="1315"/>
      <c r="BQ46" s="1316"/>
      <c r="BR46" s="1314"/>
      <c r="BS46" s="1315"/>
      <c r="BT46" s="1315"/>
      <c r="BU46" s="1315"/>
      <c r="BV46" s="1582"/>
      <c r="BW46" s="1585"/>
      <c r="BX46" s="1315"/>
      <c r="BY46" s="1315"/>
      <c r="BZ46" s="1315"/>
      <c r="CA46" s="1582"/>
      <c r="CB46" s="1588"/>
      <c r="CC46" s="1459"/>
      <c r="CD46" s="1459"/>
      <c r="CE46" s="1459"/>
      <c r="CF46" s="1460"/>
      <c r="CG46" s="1314"/>
      <c r="CH46" s="1315"/>
      <c r="CI46" s="1315"/>
      <c r="CJ46" s="1315"/>
      <c r="CK46" s="1582"/>
      <c r="CL46" s="1585"/>
      <c r="CM46" s="1315"/>
      <c r="CN46" s="1315"/>
      <c r="CO46" s="1315"/>
      <c r="CP46" s="1315"/>
      <c r="CQ46" s="1316"/>
      <c r="CR46" s="56"/>
      <c r="CS46" s="56"/>
      <c r="CT46" s="56"/>
      <c r="CU46" s="56"/>
      <c r="CV46" s="56"/>
      <c r="CW46" s="56"/>
      <c r="CX46" s="56"/>
      <c r="CY46" s="56"/>
      <c r="CZ46" s="56"/>
      <c r="DA46" s="56"/>
      <c r="DB46" s="56"/>
      <c r="DC46" s="56"/>
      <c r="DD46" s="56"/>
      <c r="DE46" s="56"/>
      <c r="DF46" s="56"/>
    </row>
    <row r="47" spans="1:113" x14ac:dyDescent="0.2">
      <c r="A47" s="24"/>
      <c r="B47" s="1364" t="s">
        <v>1294</v>
      </c>
      <c r="C47" s="1365"/>
      <c r="D47" s="1365"/>
      <c r="E47" s="1365"/>
      <c r="F47" s="1365"/>
      <c r="G47" s="1365"/>
      <c r="H47" s="1365"/>
      <c r="I47" s="1365"/>
      <c r="J47" s="1365"/>
      <c r="K47" s="1365"/>
      <c r="L47" s="1365"/>
      <c r="M47" s="1365"/>
      <c r="N47" s="1366"/>
      <c r="O47" s="1507"/>
      <c r="P47" s="1508"/>
      <c r="Q47" s="1509"/>
      <c r="R47" s="1592" t="str">
        <f>IFERROR('１１．専任教員&amp;専任職員１人当たり学生数（部門）'!F20,"")</f>
        <v/>
      </c>
      <c r="S47" s="1593"/>
      <c r="T47" s="1594"/>
      <c r="U47" s="1592" t="str">
        <f>IFERROR('１１．専任教員&amp;専任職員１人当たり学生数（部門）'!G20,"")</f>
        <v/>
      </c>
      <c r="V47" s="1593"/>
      <c r="W47" s="1594"/>
      <c r="X47" s="1592" t="str">
        <f>IFERROR('１１．専任教員&amp;専任職員１人当たり学生数（部門）'!H20,"")</f>
        <v/>
      </c>
      <c r="Y47" s="1593"/>
      <c r="Z47" s="1594"/>
      <c r="AA47" s="1592" t="str">
        <f>IFERROR('１１．専任教員&amp;専任職員１人当たり学生数（部門）'!I20,"")</f>
        <v/>
      </c>
      <c r="AB47" s="1593"/>
      <c r="AC47" s="1594"/>
      <c r="AD47" s="1592" t="str">
        <f>IFERROR('１１．専任教員&amp;専任職員１人当たり学生数（部門）'!J20,"")</f>
        <v/>
      </c>
      <c r="AE47" s="1593"/>
      <c r="AF47" s="1593"/>
      <c r="AG47" s="1598" t="str">
        <f>'１１．専任教員&amp;専任職員１人当たり学生数（部門）'!K20</f>
        <v>－</v>
      </c>
      <c r="AH47" s="1593"/>
      <c r="AI47" s="1594"/>
      <c r="AJ47" s="1563" t="str">
        <f>'１１．専任教員&amp;専任職員１人当たり学生数（部門）'!L20</f>
        <v>－</v>
      </c>
      <c r="AK47" s="1564"/>
      <c r="AL47" s="1600"/>
      <c r="AM47" s="1628" t="str">
        <f>'１１．専任教員&amp;専任職員１人当たり学生数（部門）'!M20</f>
        <v>目標入力</v>
      </c>
      <c r="AN47" s="1629"/>
      <c r="AO47" s="1498" t="str">
        <f>'１１．専任教員&amp;専任職員１人当たり学生数（部門）'!N20</f>
        <v>－</v>
      </c>
      <c r="AP47" s="1495"/>
      <c r="AQ47" s="1498" t="str">
        <f ca="1">'１１．専任教員&amp;専任職員１人当たり学生数（部門）'!O20</f>
        <v>－</v>
      </c>
      <c r="AR47" s="1495"/>
      <c r="AU47" s="1632">
        <v>1</v>
      </c>
      <c r="AV47" s="1616"/>
      <c r="AW47" s="1620" t="str">
        <f>IF('学校入力シート（要入力）'!B59="","",'学校入力シート（要入力）'!B59)</f>
        <v/>
      </c>
      <c r="AX47" s="1621"/>
      <c r="AY47" s="1621"/>
      <c r="AZ47" s="1621"/>
      <c r="BA47" s="1621"/>
      <c r="BB47" s="1621"/>
      <c r="BC47" s="1621"/>
      <c r="BD47" s="1621"/>
      <c r="BE47" s="1621"/>
      <c r="BF47" s="1621"/>
      <c r="BG47" s="1621"/>
      <c r="BH47" s="1621"/>
      <c r="BI47" s="1621"/>
      <c r="BJ47" s="1621"/>
      <c r="BK47" s="1621"/>
      <c r="BL47" s="1622"/>
      <c r="BM47" s="1602" t="str">
        <f>IF('学校入力シート（要入力）'!D59="","",'学校入力シート（要入力）'!D59)</f>
        <v/>
      </c>
      <c r="BN47" s="1603"/>
      <c r="BO47" s="1603"/>
      <c r="BP47" s="1603"/>
      <c r="BQ47" s="1604"/>
      <c r="BR47" s="1608" t="str">
        <f>IFERROR(BM47/$BM$61,"－")</f>
        <v>－</v>
      </c>
      <c r="BS47" s="1609"/>
      <c r="BT47" s="1609"/>
      <c r="BU47" s="1609"/>
      <c r="BV47" s="1610"/>
      <c r="BW47" s="1602" t="str">
        <f>IF('学校入力シート（要入力）'!F59="","",'学校入力シート（要入力）'!F59)</f>
        <v/>
      </c>
      <c r="BX47" s="1603"/>
      <c r="BY47" s="1603"/>
      <c r="BZ47" s="1603"/>
      <c r="CA47" s="1626"/>
      <c r="CB47" s="1602" t="str">
        <f>IFERROR(BM47-BW47,"－")</f>
        <v>－</v>
      </c>
      <c r="CC47" s="1603"/>
      <c r="CD47" s="1603"/>
      <c r="CE47" s="1603"/>
      <c r="CF47" s="1604"/>
      <c r="CG47" s="1608" t="str">
        <f>IFERROR(CB47/BM47,"－")</f>
        <v>－</v>
      </c>
      <c r="CH47" s="1609"/>
      <c r="CI47" s="1609"/>
      <c r="CJ47" s="1609"/>
      <c r="CK47" s="1610"/>
      <c r="CL47" s="1614"/>
      <c r="CM47" s="1615"/>
      <c r="CN47" s="1615"/>
      <c r="CO47" s="1615"/>
      <c r="CP47" s="1615"/>
      <c r="CQ47" s="1616"/>
      <c r="CX47" s="56"/>
      <c r="CY47" s="56"/>
      <c r="CZ47" s="56"/>
      <c r="DA47" s="56"/>
      <c r="DB47" s="56"/>
      <c r="DC47" s="56"/>
      <c r="DD47" s="56"/>
      <c r="DE47" s="56"/>
      <c r="DF47" s="56"/>
    </row>
    <row r="48" spans="1:113" x14ac:dyDescent="0.2">
      <c r="A48" s="24"/>
      <c r="B48" s="1589"/>
      <c r="C48" s="1590"/>
      <c r="D48" s="1590"/>
      <c r="E48" s="1590"/>
      <c r="F48" s="1590"/>
      <c r="G48" s="1590"/>
      <c r="H48" s="1590"/>
      <c r="I48" s="1590"/>
      <c r="J48" s="1590"/>
      <c r="K48" s="1590"/>
      <c r="L48" s="1590"/>
      <c r="M48" s="1590"/>
      <c r="N48" s="1591"/>
      <c r="O48" s="1510"/>
      <c r="P48" s="1511"/>
      <c r="Q48" s="1512"/>
      <c r="R48" s="1595"/>
      <c r="S48" s="1596"/>
      <c r="T48" s="1597"/>
      <c r="U48" s="1595"/>
      <c r="V48" s="1596"/>
      <c r="W48" s="1597"/>
      <c r="X48" s="1595"/>
      <c r="Y48" s="1596"/>
      <c r="Z48" s="1597"/>
      <c r="AA48" s="1595"/>
      <c r="AB48" s="1596"/>
      <c r="AC48" s="1597"/>
      <c r="AD48" s="1595"/>
      <c r="AE48" s="1596"/>
      <c r="AF48" s="1596"/>
      <c r="AG48" s="1599"/>
      <c r="AH48" s="1596"/>
      <c r="AI48" s="1597"/>
      <c r="AJ48" s="1566"/>
      <c r="AK48" s="1567"/>
      <c r="AL48" s="1601"/>
      <c r="AM48" s="1630"/>
      <c r="AN48" s="1631"/>
      <c r="AO48" s="1499"/>
      <c r="AP48" s="1497"/>
      <c r="AQ48" s="1499"/>
      <c r="AR48" s="1497"/>
      <c r="AU48" s="1633"/>
      <c r="AV48" s="1619"/>
      <c r="AW48" s="1623"/>
      <c r="AX48" s="1624"/>
      <c r="AY48" s="1624"/>
      <c r="AZ48" s="1624"/>
      <c r="BA48" s="1624"/>
      <c r="BB48" s="1624"/>
      <c r="BC48" s="1624"/>
      <c r="BD48" s="1624"/>
      <c r="BE48" s="1624"/>
      <c r="BF48" s="1624"/>
      <c r="BG48" s="1624"/>
      <c r="BH48" s="1624"/>
      <c r="BI48" s="1624"/>
      <c r="BJ48" s="1624"/>
      <c r="BK48" s="1624"/>
      <c r="BL48" s="1625"/>
      <c r="BM48" s="1605"/>
      <c r="BN48" s="1606"/>
      <c r="BO48" s="1606"/>
      <c r="BP48" s="1606"/>
      <c r="BQ48" s="1607"/>
      <c r="BR48" s="1611"/>
      <c r="BS48" s="1612"/>
      <c r="BT48" s="1612"/>
      <c r="BU48" s="1612"/>
      <c r="BV48" s="1613"/>
      <c r="BW48" s="1605"/>
      <c r="BX48" s="1606"/>
      <c r="BY48" s="1606"/>
      <c r="BZ48" s="1606"/>
      <c r="CA48" s="1627"/>
      <c r="CB48" s="1605"/>
      <c r="CC48" s="1606"/>
      <c r="CD48" s="1606"/>
      <c r="CE48" s="1606"/>
      <c r="CF48" s="1607"/>
      <c r="CG48" s="1611"/>
      <c r="CH48" s="1612"/>
      <c r="CI48" s="1612"/>
      <c r="CJ48" s="1612"/>
      <c r="CK48" s="1613"/>
      <c r="CL48" s="1617"/>
      <c r="CM48" s="1618"/>
      <c r="CN48" s="1618"/>
      <c r="CO48" s="1618"/>
      <c r="CP48" s="1618"/>
      <c r="CQ48" s="1619"/>
      <c r="CX48" s="57"/>
      <c r="CY48" s="57"/>
      <c r="CZ48" s="57"/>
      <c r="DA48" s="57"/>
      <c r="DB48" s="57"/>
      <c r="DC48" s="57"/>
      <c r="DD48" s="57"/>
      <c r="DE48" s="57"/>
      <c r="DF48" s="57"/>
    </row>
    <row r="49" spans="1:131" x14ac:dyDescent="0.2">
      <c r="A49" s="24"/>
      <c r="B49" s="1370" t="s">
        <v>121</v>
      </c>
      <c r="C49" s="1371"/>
      <c r="D49" s="1371"/>
      <c r="E49" s="1371"/>
      <c r="F49" s="1371"/>
      <c r="G49" s="1371"/>
      <c r="H49" s="1371"/>
      <c r="I49" s="1371"/>
      <c r="J49" s="1371"/>
      <c r="K49" s="1371"/>
      <c r="L49" s="1371"/>
      <c r="M49" s="1371"/>
      <c r="N49" s="1372"/>
      <c r="O49" s="1507"/>
      <c r="P49" s="1508"/>
      <c r="Q49" s="1509"/>
      <c r="R49" s="1563" t="str">
        <f>IFERROR('１２．専任教員対非常勤教員割合(部門)'!F16,"")</f>
        <v>－</v>
      </c>
      <c r="S49" s="1564"/>
      <c r="T49" s="1565"/>
      <c r="U49" s="1563" t="str">
        <f>IFERROR('１２．専任教員対非常勤教員割合(部門)'!G16,"")</f>
        <v>－</v>
      </c>
      <c r="V49" s="1564"/>
      <c r="W49" s="1565"/>
      <c r="X49" s="1563" t="str">
        <f>IFERROR('１２．専任教員対非常勤教員割合(部門)'!H16,"")</f>
        <v>－</v>
      </c>
      <c r="Y49" s="1564"/>
      <c r="Z49" s="1565"/>
      <c r="AA49" s="1563" t="str">
        <f>IFERROR('１２．専任教員対非常勤教員割合(部門)'!I16,"")</f>
        <v>－</v>
      </c>
      <c r="AB49" s="1564"/>
      <c r="AC49" s="1565"/>
      <c r="AD49" s="1563" t="str">
        <f>IFERROR('１２．専任教員対非常勤教員割合(部門)'!J16,"")</f>
        <v>－</v>
      </c>
      <c r="AE49" s="1564"/>
      <c r="AF49" s="1564"/>
      <c r="AG49" s="1523" t="str">
        <f>'１２．専任教員対非常勤教員割合(部門)'!K16</f>
        <v>－</v>
      </c>
      <c r="AH49" s="1524"/>
      <c r="AI49" s="1525"/>
      <c r="AJ49" s="1634"/>
      <c r="AK49" s="1635"/>
      <c r="AL49" s="1636"/>
      <c r="AM49" s="1559" t="str">
        <f>'１２．専任教員対非常勤教員割合(部門)'!M16</f>
        <v>目標入力</v>
      </c>
      <c r="AN49" s="1560"/>
      <c r="AO49" s="1476" t="str">
        <f>'１２．専任教員対非常勤教員割合(部門)'!N16</f>
        <v>－</v>
      </c>
      <c r="AP49" s="1477"/>
      <c r="AQ49" s="1476" t="str">
        <f ca="1">'１２．専任教員対非常勤教員割合(部門)'!O16</f>
        <v>－</v>
      </c>
      <c r="AR49" s="1477"/>
      <c r="AU49" s="1632">
        <v>2</v>
      </c>
      <c r="AV49" s="1616"/>
      <c r="AW49" s="1620" t="str">
        <f>IF('学校入力シート（要入力）'!B60="","",'学校入力シート（要入力）'!B60)</f>
        <v/>
      </c>
      <c r="AX49" s="1621"/>
      <c r="AY49" s="1621"/>
      <c r="AZ49" s="1621"/>
      <c r="BA49" s="1621"/>
      <c r="BB49" s="1621"/>
      <c r="BC49" s="1621"/>
      <c r="BD49" s="1621"/>
      <c r="BE49" s="1621"/>
      <c r="BF49" s="1621"/>
      <c r="BG49" s="1621"/>
      <c r="BH49" s="1621"/>
      <c r="BI49" s="1621"/>
      <c r="BJ49" s="1621"/>
      <c r="BK49" s="1621"/>
      <c r="BL49" s="1622"/>
      <c r="BM49" s="1602" t="str">
        <f>IF('学校入力シート（要入力）'!D60="","",'学校入力シート（要入力）'!D60)</f>
        <v/>
      </c>
      <c r="BN49" s="1603"/>
      <c r="BO49" s="1603"/>
      <c r="BP49" s="1603"/>
      <c r="BQ49" s="1604"/>
      <c r="BR49" s="1608" t="str">
        <f t="shared" ref="BR49" si="0">IFERROR(BM49/$BM$61,"－")</f>
        <v>－</v>
      </c>
      <c r="BS49" s="1609"/>
      <c r="BT49" s="1609"/>
      <c r="BU49" s="1609"/>
      <c r="BV49" s="1610"/>
      <c r="BW49" s="1602" t="str">
        <f>IF('学校入力シート（要入力）'!F60="","",'学校入力シート（要入力）'!F60)</f>
        <v/>
      </c>
      <c r="BX49" s="1603"/>
      <c r="BY49" s="1603"/>
      <c r="BZ49" s="1603"/>
      <c r="CA49" s="1626"/>
      <c r="CB49" s="1602" t="str">
        <f t="shared" ref="CB49" si="1">IFERROR(BM49-BW49,"－")</f>
        <v>－</v>
      </c>
      <c r="CC49" s="1603"/>
      <c r="CD49" s="1603"/>
      <c r="CE49" s="1603"/>
      <c r="CF49" s="1604"/>
      <c r="CG49" s="1608" t="str">
        <f t="shared" ref="CG49" si="2">IFERROR(CB49/BM49,"－")</f>
        <v>－</v>
      </c>
      <c r="CH49" s="1609"/>
      <c r="CI49" s="1609"/>
      <c r="CJ49" s="1609"/>
      <c r="CK49" s="1610"/>
      <c r="CL49" s="1614"/>
      <c r="CM49" s="1615"/>
      <c r="CN49" s="1615"/>
      <c r="CO49" s="1615"/>
      <c r="CP49" s="1615"/>
      <c r="CQ49" s="1616"/>
      <c r="CX49" s="57"/>
      <c r="CY49" s="57"/>
      <c r="CZ49" s="57"/>
      <c r="DA49" s="57"/>
      <c r="DB49" s="57"/>
      <c r="DC49" s="57"/>
      <c r="DD49" s="57"/>
      <c r="DE49" s="57"/>
      <c r="DF49" s="57"/>
    </row>
    <row r="50" spans="1:131" x14ac:dyDescent="0.2">
      <c r="A50" s="24"/>
      <c r="B50" s="1373"/>
      <c r="C50" s="1374"/>
      <c r="D50" s="1374"/>
      <c r="E50" s="1374"/>
      <c r="F50" s="1374"/>
      <c r="G50" s="1374"/>
      <c r="H50" s="1374"/>
      <c r="I50" s="1374"/>
      <c r="J50" s="1374"/>
      <c r="K50" s="1374"/>
      <c r="L50" s="1374"/>
      <c r="M50" s="1374"/>
      <c r="N50" s="1375"/>
      <c r="O50" s="1510"/>
      <c r="P50" s="1511"/>
      <c r="Q50" s="1512"/>
      <c r="R50" s="1566"/>
      <c r="S50" s="1567"/>
      <c r="T50" s="1568"/>
      <c r="U50" s="1566"/>
      <c r="V50" s="1567"/>
      <c r="W50" s="1568"/>
      <c r="X50" s="1566"/>
      <c r="Y50" s="1567"/>
      <c r="Z50" s="1568"/>
      <c r="AA50" s="1566"/>
      <c r="AB50" s="1567"/>
      <c r="AC50" s="1568"/>
      <c r="AD50" s="1566"/>
      <c r="AE50" s="1567"/>
      <c r="AF50" s="1567"/>
      <c r="AG50" s="1526"/>
      <c r="AH50" s="1527"/>
      <c r="AI50" s="1528"/>
      <c r="AJ50" s="1637"/>
      <c r="AK50" s="1638"/>
      <c r="AL50" s="1639"/>
      <c r="AM50" s="1561"/>
      <c r="AN50" s="1562"/>
      <c r="AO50" s="1478"/>
      <c r="AP50" s="1479"/>
      <c r="AQ50" s="1478"/>
      <c r="AR50" s="1479"/>
      <c r="AU50" s="1633"/>
      <c r="AV50" s="1619"/>
      <c r="AW50" s="1623"/>
      <c r="AX50" s="1624"/>
      <c r="AY50" s="1624"/>
      <c r="AZ50" s="1624"/>
      <c r="BA50" s="1624"/>
      <c r="BB50" s="1624"/>
      <c r="BC50" s="1624"/>
      <c r="BD50" s="1624"/>
      <c r="BE50" s="1624"/>
      <c r="BF50" s="1624"/>
      <c r="BG50" s="1624"/>
      <c r="BH50" s="1624"/>
      <c r="BI50" s="1624"/>
      <c r="BJ50" s="1624"/>
      <c r="BK50" s="1624"/>
      <c r="BL50" s="1625"/>
      <c r="BM50" s="1605"/>
      <c r="BN50" s="1606"/>
      <c r="BO50" s="1606"/>
      <c r="BP50" s="1606"/>
      <c r="BQ50" s="1607"/>
      <c r="BR50" s="1611"/>
      <c r="BS50" s="1612"/>
      <c r="BT50" s="1612"/>
      <c r="BU50" s="1612"/>
      <c r="BV50" s="1613"/>
      <c r="BW50" s="1605"/>
      <c r="BX50" s="1606"/>
      <c r="BY50" s="1606"/>
      <c r="BZ50" s="1606"/>
      <c r="CA50" s="1627"/>
      <c r="CB50" s="1605"/>
      <c r="CC50" s="1606"/>
      <c r="CD50" s="1606"/>
      <c r="CE50" s="1606"/>
      <c r="CF50" s="1607"/>
      <c r="CG50" s="1611"/>
      <c r="CH50" s="1612"/>
      <c r="CI50" s="1612"/>
      <c r="CJ50" s="1612"/>
      <c r="CK50" s="1613"/>
      <c r="CL50" s="1617"/>
      <c r="CM50" s="1618"/>
      <c r="CN50" s="1618"/>
      <c r="CO50" s="1618"/>
      <c r="CP50" s="1618"/>
      <c r="CQ50" s="1619"/>
      <c r="CX50" s="57"/>
      <c r="CY50" s="57"/>
      <c r="CZ50" s="57"/>
      <c r="DA50" s="57"/>
      <c r="DB50" s="57"/>
      <c r="DC50" s="57"/>
      <c r="DD50" s="57"/>
      <c r="DE50" s="57"/>
      <c r="DF50" s="57"/>
    </row>
    <row r="51" spans="1:131" ht="13.5" customHeight="1" x14ac:dyDescent="0.2">
      <c r="A51" s="24"/>
      <c r="B51" s="1370" t="s">
        <v>1293</v>
      </c>
      <c r="C51" s="1371"/>
      <c r="D51" s="1371"/>
      <c r="E51" s="1371"/>
      <c r="F51" s="1371"/>
      <c r="G51" s="1371"/>
      <c r="H51" s="1371"/>
      <c r="I51" s="1371"/>
      <c r="J51" s="1371"/>
      <c r="K51" s="1371"/>
      <c r="L51" s="1371"/>
      <c r="M51" s="1371"/>
      <c r="N51" s="1372"/>
      <c r="O51" s="1507"/>
      <c r="P51" s="1508"/>
      <c r="Q51" s="1509"/>
      <c r="R51" s="1592" t="str">
        <f>IFERROR('１１．専任教員&amp;専任職員１人当たり学生数（部門）'!F24,"")</f>
        <v/>
      </c>
      <c r="S51" s="1593"/>
      <c r="T51" s="1594"/>
      <c r="U51" s="1592" t="str">
        <f>IFERROR('１１．専任教員&amp;専任職員１人当たり学生数（部門）'!G24,"")</f>
        <v/>
      </c>
      <c r="V51" s="1593"/>
      <c r="W51" s="1594"/>
      <c r="X51" s="1592" t="str">
        <f>IFERROR('１１．専任教員&amp;専任職員１人当たり学生数（部門）'!H24,"")</f>
        <v/>
      </c>
      <c r="Y51" s="1593"/>
      <c r="Z51" s="1594"/>
      <c r="AA51" s="1592" t="str">
        <f>IFERROR('１１．専任教員&amp;専任職員１人当たり学生数（部門）'!I24,"")</f>
        <v/>
      </c>
      <c r="AB51" s="1593"/>
      <c r="AC51" s="1594"/>
      <c r="AD51" s="1592" t="str">
        <f>IFERROR('１１．専任教員&amp;専任職員１人当たり学生数（部門）'!J24,"")</f>
        <v/>
      </c>
      <c r="AE51" s="1593"/>
      <c r="AF51" s="1593"/>
      <c r="AG51" s="1598" t="str">
        <f>'１１．専任教員&amp;専任職員１人当たり学生数（部門）'!K24</f>
        <v>－</v>
      </c>
      <c r="AH51" s="1593"/>
      <c r="AI51" s="1594"/>
      <c r="AJ51" s="1563" t="str">
        <f>'１１．専任教員&amp;専任職員１人当たり学生数（部門）'!L24</f>
        <v>－</v>
      </c>
      <c r="AK51" s="1564"/>
      <c r="AL51" s="1600"/>
      <c r="AM51" s="1559" t="str">
        <f>'１１．専任教員&amp;専任職員１人当たり学生数（部門）'!M24</f>
        <v>目標入力</v>
      </c>
      <c r="AN51" s="1560"/>
      <c r="AO51" s="1476" t="str">
        <f>'１１．専任教員&amp;専任職員１人当たり学生数（部門）'!N24</f>
        <v>－</v>
      </c>
      <c r="AP51" s="1477"/>
      <c r="AQ51" s="1476" t="str">
        <f ca="1">'１１．専任教員&amp;専任職員１人当たり学生数（部門）'!O24</f>
        <v>－</v>
      </c>
      <c r="AR51" s="1477"/>
      <c r="AU51" s="1632">
        <v>3</v>
      </c>
      <c r="AV51" s="1616"/>
      <c r="AW51" s="1620" t="str">
        <f>IF('学校入力シート（要入力）'!B61="","",'学校入力シート（要入力）'!B61)</f>
        <v/>
      </c>
      <c r="AX51" s="1621"/>
      <c r="AY51" s="1621"/>
      <c r="AZ51" s="1621"/>
      <c r="BA51" s="1621"/>
      <c r="BB51" s="1621"/>
      <c r="BC51" s="1621"/>
      <c r="BD51" s="1621"/>
      <c r="BE51" s="1621"/>
      <c r="BF51" s="1621"/>
      <c r="BG51" s="1621"/>
      <c r="BH51" s="1621"/>
      <c r="BI51" s="1621"/>
      <c r="BJ51" s="1621"/>
      <c r="BK51" s="1621"/>
      <c r="BL51" s="1622"/>
      <c r="BM51" s="1602" t="str">
        <f>IF('学校入力シート（要入力）'!D61="","",'学校入力シート（要入力）'!D61)</f>
        <v/>
      </c>
      <c r="BN51" s="1603"/>
      <c r="BO51" s="1603"/>
      <c r="BP51" s="1603"/>
      <c r="BQ51" s="1604"/>
      <c r="BR51" s="1608" t="str">
        <f t="shared" ref="BR51" si="3">IFERROR(BM51/$BM$61,"－")</f>
        <v>－</v>
      </c>
      <c r="BS51" s="1609"/>
      <c r="BT51" s="1609"/>
      <c r="BU51" s="1609"/>
      <c r="BV51" s="1610"/>
      <c r="BW51" s="1602" t="str">
        <f>IF('学校入力シート（要入力）'!F61="","",'学校入力シート（要入力）'!F61)</f>
        <v/>
      </c>
      <c r="BX51" s="1603"/>
      <c r="BY51" s="1603"/>
      <c r="BZ51" s="1603"/>
      <c r="CA51" s="1626"/>
      <c r="CB51" s="1602" t="str">
        <f t="shared" ref="CB51" si="4">IFERROR(BM51-BW51,"－")</f>
        <v>－</v>
      </c>
      <c r="CC51" s="1603"/>
      <c r="CD51" s="1603"/>
      <c r="CE51" s="1603"/>
      <c r="CF51" s="1604"/>
      <c r="CG51" s="1608" t="str">
        <f t="shared" ref="CG51" si="5">IFERROR(CB51/BM51,"－")</f>
        <v>－</v>
      </c>
      <c r="CH51" s="1609"/>
      <c r="CI51" s="1609"/>
      <c r="CJ51" s="1609"/>
      <c r="CK51" s="1610"/>
      <c r="CL51" s="1614"/>
      <c r="CM51" s="1615"/>
      <c r="CN51" s="1615"/>
      <c r="CO51" s="1615"/>
      <c r="CP51" s="1615"/>
      <c r="CQ51" s="1616"/>
      <c r="CR51" s="26"/>
      <c r="CX51" s="115"/>
      <c r="CY51" s="115"/>
      <c r="CZ51" s="115"/>
      <c r="DA51" s="115"/>
      <c r="DB51" s="115"/>
      <c r="DC51" s="115"/>
      <c r="DD51" s="115"/>
      <c r="DE51" s="115"/>
      <c r="DF51" s="115"/>
    </row>
    <row r="52" spans="1:131" x14ac:dyDescent="0.2">
      <c r="A52" s="24"/>
      <c r="B52" s="1373"/>
      <c r="C52" s="1374"/>
      <c r="D52" s="1374"/>
      <c r="E52" s="1374"/>
      <c r="F52" s="1374"/>
      <c r="G52" s="1374"/>
      <c r="H52" s="1374"/>
      <c r="I52" s="1374"/>
      <c r="J52" s="1374"/>
      <c r="K52" s="1374"/>
      <c r="L52" s="1374"/>
      <c r="M52" s="1374"/>
      <c r="N52" s="1375"/>
      <c r="O52" s="1510"/>
      <c r="P52" s="1511"/>
      <c r="Q52" s="1512"/>
      <c r="R52" s="1595"/>
      <c r="S52" s="1596"/>
      <c r="T52" s="1597"/>
      <c r="U52" s="1595"/>
      <c r="V52" s="1596"/>
      <c r="W52" s="1597"/>
      <c r="X52" s="1595"/>
      <c r="Y52" s="1596"/>
      <c r="Z52" s="1597"/>
      <c r="AA52" s="1595"/>
      <c r="AB52" s="1596"/>
      <c r="AC52" s="1597"/>
      <c r="AD52" s="1595"/>
      <c r="AE52" s="1596"/>
      <c r="AF52" s="1596"/>
      <c r="AG52" s="1599"/>
      <c r="AH52" s="1596"/>
      <c r="AI52" s="1597"/>
      <c r="AJ52" s="1566"/>
      <c r="AK52" s="1567"/>
      <c r="AL52" s="1601"/>
      <c r="AM52" s="1561"/>
      <c r="AN52" s="1562"/>
      <c r="AO52" s="1478"/>
      <c r="AP52" s="1479"/>
      <c r="AQ52" s="1478"/>
      <c r="AR52" s="1479"/>
      <c r="AU52" s="1633"/>
      <c r="AV52" s="1619"/>
      <c r="AW52" s="1623"/>
      <c r="AX52" s="1624"/>
      <c r="AY52" s="1624"/>
      <c r="AZ52" s="1624"/>
      <c r="BA52" s="1624"/>
      <c r="BB52" s="1624"/>
      <c r="BC52" s="1624"/>
      <c r="BD52" s="1624"/>
      <c r="BE52" s="1624"/>
      <c r="BF52" s="1624"/>
      <c r="BG52" s="1624"/>
      <c r="BH52" s="1624"/>
      <c r="BI52" s="1624"/>
      <c r="BJ52" s="1624"/>
      <c r="BK52" s="1624"/>
      <c r="BL52" s="1625"/>
      <c r="BM52" s="1605"/>
      <c r="BN52" s="1606"/>
      <c r="BO52" s="1606"/>
      <c r="BP52" s="1606"/>
      <c r="BQ52" s="1607"/>
      <c r="BR52" s="1611"/>
      <c r="BS52" s="1612"/>
      <c r="BT52" s="1612"/>
      <c r="BU52" s="1612"/>
      <c r="BV52" s="1613"/>
      <c r="BW52" s="1605"/>
      <c r="BX52" s="1606"/>
      <c r="BY52" s="1606"/>
      <c r="BZ52" s="1606"/>
      <c r="CA52" s="1627"/>
      <c r="CB52" s="1605"/>
      <c r="CC52" s="1606"/>
      <c r="CD52" s="1606"/>
      <c r="CE52" s="1606"/>
      <c r="CF52" s="1607"/>
      <c r="CG52" s="1611"/>
      <c r="CH52" s="1612"/>
      <c r="CI52" s="1612"/>
      <c r="CJ52" s="1612"/>
      <c r="CK52" s="1613"/>
      <c r="CL52" s="1617"/>
      <c r="CM52" s="1618"/>
      <c r="CN52" s="1618"/>
      <c r="CO52" s="1618"/>
      <c r="CP52" s="1618"/>
      <c r="CQ52" s="1619"/>
      <c r="CR52" s="26"/>
      <c r="CX52" s="26"/>
      <c r="CY52" s="26"/>
      <c r="CZ52" s="26"/>
      <c r="DA52" s="26"/>
      <c r="DB52" s="26"/>
      <c r="DC52" s="26"/>
      <c r="DD52" s="26"/>
      <c r="DE52" s="26"/>
      <c r="DF52" s="26"/>
      <c r="DG52" s="15"/>
      <c r="DH52" s="15"/>
      <c r="DI52" s="15"/>
      <c r="DJ52" s="15"/>
    </row>
    <row r="53" spans="1:131" x14ac:dyDescent="0.2">
      <c r="A53" s="24"/>
      <c r="B53" s="1370" t="s">
        <v>122</v>
      </c>
      <c r="C53" s="1371"/>
      <c r="D53" s="1371"/>
      <c r="E53" s="1371"/>
      <c r="F53" s="1371"/>
      <c r="G53" s="1371"/>
      <c r="H53" s="1371"/>
      <c r="I53" s="1371"/>
      <c r="J53" s="1371"/>
      <c r="K53" s="1371"/>
      <c r="L53" s="1371"/>
      <c r="M53" s="1371"/>
      <c r="N53" s="1372"/>
      <c r="O53" s="1507"/>
      <c r="P53" s="1508"/>
      <c r="Q53" s="1509"/>
      <c r="R53" s="1563" t="str">
        <f>IFERROR('１３．専任教員対専任職員割合（部門）'!F16,"")</f>
        <v>－</v>
      </c>
      <c r="S53" s="1564"/>
      <c r="T53" s="1565"/>
      <c r="U53" s="1563" t="str">
        <f>IFERROR('１３．専任教員対専任職員割合（部門）'!G16,"")</f>
        <v>－</v>
      </c>
      <c r="V53" s="1564"/>
      <c r="W53" s="1565"/>
      <c r="X53" s="1563" t="str">
        <f>IFERROR('１３．専任教員対専任職員割合（部門）'!H16,"")</f>
        <v>－</v>
      </c>
      <c r="Y53" s="1564"/>
      <c r="Z53" s="1565"/>
      <c r="AA53" s="1563" t="str">
        <f>IFERROR('１３．専任教員対専任職員割合（部門）'!I16,"")</f>
        <v>－</v>
      </c>
      <c r="AB53" s="1564"/>
      <c r="AC53" s="1565"/>
      <c r="AD53" s="1563" t="str">
        <f>IFERROR('１３．専任教員対専任職員割合（部門）'!J16,"")</f>
        <v>－</v>
      </c>
      <c r="AE53" s="1564"/>
      <c r="AF53" s="1564"/>
      <c r="AG53" s="1523" t="str">
        <f>'１３．専任教員対専任職員割合（部門）'!K16</f>
        <v>－</v>
      </c>
      <c r="AH53" s="1524"/>
      <c r="AI53" s="1525"/>
      <c r="AJ53" s="1634"/>
      <c r="AK53" s="1635"/>
      <c r="AL53" s="1636"/>
      <c r="AM53" s="1559" t="str">
        <f>'１３．専任教員対専任職員割合（部門）'!M16</f>
        <v>目標入力</v>
      </c>
      <c r="AN53" s="1560"/>
      <c r="AO53" s="1476" t="str">
        <f>'１３．専任教員対専任職員割合（部門）'!N16</f>
        <v>－</v>
      </c>
      <c r="AP53" s="1477"/>
      <c r="AQ53" s="1476" t="str">
        <f ca="1">'１３．専任教員対専任職員割合（部門）'!O16</f>
        <v>－</v>
      </c>
      <c r="AR53" s="1477"/>
      <c r="AU53" s="1632">
        <v>4</v>
      </c>
      <c r="AV53" s="1616"/>
      <c r="AW53" s="1620" t="str">
        <f>IF('学校入力シート（要入力）'!B62="","",'学校入力シート（要入力）'!B62)</f>
        <v/>
      </c>
      <c r="AX53" s="1621"/>
      <c r="AY53" s="1621"/>
      <c r="AZ53" s="1621"/>
      <c r="BA53" s="1621"/>
      <c r="BB53" s="1621"/>
      <c r="BC53" s="1621"/>
      <c r="BD53" s="1621"/>
      <c r="BE53" s="1621"/>
      <c r="BF53" s="1621"/>
      <c r="BG53" s="1621"/>
      <c r="BH53" s="1621"/>
      <c r="BI53" s="1621"/>
      <c r="BJ53" s="1621"/>
      <c r="BK53" s="1621"/>
      <c r="BL53" s="1622"/>
      <c r="BM53" s="1602" t="str">
        <f>IF('学校入力シート（要入力）'!D62="","",'学校入力シート（要入力）'!D62)</f>
        <v/>
      </c>
      <c r="BN53" s="1603"/>
      <c r="BO53" s="1603"/>
      <c r="BP53" s="1603"/>
      <c r="BQ53" s="1604"/>
      <c r="BR53" s="1608" t="str">
        <f t="shared" ref="BR53" si="6">IFERROR(BM53/$BM$61,"－")</f>
        <v>－</v>
      </c>
      <c r="BS53" s="1609"/>
      <c r="BT53" s="1609"/>
      <c r="BU53" s="1609"/>
      <c r="BV53" s="1610"/>
      <c r="BW53" s="1602" t="str">
        <f>IF('学校入力シート（要入力）'!F62="","",'学校入力シート（要入力）'!F62)</f>
        <v/>
      </c>
      <c r="BX53" s="1603"/>
      <c r="BY53" s="1603"/>
      <c r="BZ53" s="1603"/>
      <c r="CA53" s="1626"/>
      <c r="CB53" s="1602" t="str">
        <f t="shared" ref="CB53" si="7">IFERROR(BM53-BW53,"－")</f>
        <v>－</v>
      </c>
      <c r="CC53" s="1603"/>
      <c r="CD53" s="1603"/>
      <c r="CE53" s="1603"/>
      <c r="CF53" s="1604"/>
      <c r="CG53" s="1608" t="str">
        <f t="shared" ref="CG53" si="8">IFERROR(CB53/BM53,"－")</f>
        <v>－</v>
      </c>
      <c r="CH53" s="1609"/>
      <c r="CI53" s="1609"/>
      <c r="CJ53" s="1609"/>
      <c r="CK53" s="1610"/>
      <c r="CL53" s="1614"/>
      <c r="CM53" s="1615"/>
      <c r="CN53" s="1615"/>
      <c r="CO53" s="1615"/>
      <c r="CP53" s="1615"/>
      <c r="CQ53" s="1616"/>
      <c r="CR53" s="26"/>
      <c r="CS53" s="56"/>
      <c r="CT53" s="56"/>
      <c r="CU53" s="56"/>
      <c r="CV53" s="56"/>
      <c r="CW53" s="56"/>
      <c r="CX53" s="56"/>
      <c r="CY53" s="125"/>
      <c r="CZ53" s="125"/>
      <c r="DA53" s="125"/>
      <c r="DB53" s="125"/>
      <c r="DC53" s="56"/>
      <c r="DD53" s="56"/>
      <c r="DE53" s="56"/>
      <c r="DF53" s="56"/>
      <c r="DG53" s="56"/>
      <c r="DH53" s="56"/>
      <c r="DI53" s="56"/>
      <c r="DJ53" s="56"/>
    </row>
    <row r="54" spans="1:131" x14ac:dyDescent="0.2">
      <c r="A54" s="24"/>
      <c r="B54" s="1373"/>
      <c r="C54" s="1374"/>
      <c r="D54" s="1374"/>
      <c r="E54" s="1374"/>
      <c r="F54" s="1374"/>
      <c r="G54" s="1374"/>
      <c r="H54" s="1374"/>
      <c r="I54" s="1374"/>
      <c r="J54" s="1374"/>
      <c r="K54" s="1374"/>
      <c r="L54" s="1374"/>
      <c r="M54" s="1374"/>
      <c r="N54" s="1375"/>
      <c r="O54" s="1510"/>
      <c r="P54" s="1511"/>
      <c r="Q54" s="1512"/>
      <c r="R54" s="1566"/>
      <c r="S54" s="1567"/>
      <c r="T54" s="1568"/>
      <c r="U54" s="1566"/>
      <c r="V54" s="1567"/>
      <c r="W54" s="1568"/>
      <c r="X54" s="1566"/>
      <c r="Y54" s="1567"/>
      <c r="Z54" s="1568"/>
      <c r="AA54" s="1566"/>
      <c r="AB54" s="1567"/>
      <c r="AC54" s="1568"/>
      <c r="AD54" s="1566"/>
      <c r="AE54" s="1567"/>
      <c r="AF54" s="1567"/>
      <c r="AG54" s="1526"/>
      <c r="AH54" s="1527"/>
      <c r="AI54" s="1528"/>
      <c r="AJ54" s="1637"/>
      <c r="AK54" s="1638"/>
      <c r="AL54" s="1639"/>
      <c r="AM54" s="1561"/>
      <c r="AN54" s="1562"/>
      <c r="AO54" s="1478"/>
      <c r="AP54" s="1479"/>
      <c r="AQ54" s="1478"/>
      <c r="AR54" s="1479"/>
      <c r="AU54" s="1633"/>
      <c r="AV54" s="1619"/>
      <c r="AW54" s="1623"/>
      <c r="AX54" s="1624"/>
      <c r="AY54" s="1624"/>
      <c r="AZ54" s="1624"/>
      <c r="BA54" s="1624"/>
      <c r="BB54" s="1624"/>
      <c r="BC54" s="1624"/>
      <c r="BD54" s="1624"/>
      <c r="BE54" s="1624"/>
      <c r="BF54" s="1624"/>
      <c r="BG54" s="1624"/>
      <c r="BH54" s="1624"/>
      <c r="BI54" s="1624"/>
      <c r="BJ54" s="1624"/>
      <c r="BK54" s="1624"/>
      <c r="BL54" s="1625"/>
      <c r="BM54" s="1605"/>
      <c r="BN54" s="1606"/>
      <c r="BO54" s="1606"/>
      <c r="BP54" s="1606"/>
      <c r="BQ54" s="1607"/>
      <c r="BR54" s="1611"/>
      <c r="BS54" s="1612"/>
      <c r="BT54" s="1612"/>
      <c r="BU54" s="1612"/>
      <c r="BV54" s="1613"/>
      <c r="BW54" s="1605"/>
      <c r="BX54" s="1606"/>
      <c r="BY54" s="1606"/>
      <c r="BZ54" s="1606"/>
      <c r="CA54" s="1627"/>
      <c r="CB54" s="1605"/>
      <c r="CC54" s="1606"/>
      <c r="CD54" s="1606"/>
      <c r="CE54" s="1606"/>
      <c r="CF54" s="1607"/>
      <c r="CG54" s="1611"/>
      <c r="CH54" s="1612"/>
      <c r="CI54" s="1612"/>
      <c r="CJ54" s="1612"/>
      <c r="CK54" s="1613"/>
      <c r="CL54" s="1617"/>
      <c r="CM54" s="1618"/>
      <c r="CN54" s="1618"/>
      <c r="CO54" s="1618"/>
      <c r="CP54" s="1618"/>
      <c r="CQ54" s="1619"/>
      <c r="CR54" s="26"/>
      <c r="CS54" s="56"/>
      <c r="CT54" s="56"/>
      <c r="CU54" s="56"/>
      <c r="CV54" s="56"/>
      <c r="CW54" s="56"/>
      <c r="CX54" s="56"/>
      <c r="CY54" s="125"/>
      <c r="CZ54" s="125"/>
      <c r="DA54" s="125"/>
      <c r="DB54" s="125"/>
      <c r="DC54" s="56"/>
      <c r="DD54" s="56"/>
      <c r="DE54" s="56"/>
      <c r="DF54" s="56"/>
      <c r="DG54" s="56"/>
      <c r="DH54" s="56"/>
      <c r="DI54" s="56"/>
      <c r="DJ54" s="56"/>
    </row>
    <row r="55" spans="1:131" ht="13.5" customHeight="1" x14ac:dyDescent="0.2">
      <c r="A55" s="116"/>
      <c r="B55" s="1652" t="s">
        <v>405</v>
      </c>
      <c r="C55" s="1652"/>
      <c r="D55" s="1652"/>
      <c r="E55" s="1652"/>
      <c r="F55" s="1652"/>
      <c r="G55" s="1652"/>
      <c r="H55" s="1652"/>
      <c r="I55" s="1652"/>
      <c r="J55" s="1652"/>
      <c r="K55" s="1652"/>
      <c r="L55" s="1652"/>
      <c r="M55" s="1652"/>
      <c r="N55" s="1652"/>
      <c r="O55" s="1320">
        <f>$O$11</f>
        <v>2018</v>
      </c>
      <c r="P55" s="1531"/>
      <c r="Q55" s="1532"/>
      <c r="R55" s="1317">
        <f>$R$11</f>
        <v>2019</v>
      </c>
      <c r="S55" s="1317"/>
      <c r="T55" s="1317"/>
      <c r="U55" s="1501">
        <f>$U$11</f>
        <v>2020</v>
      </c>
      <c r="V55" s="1501"/>
      <c r="W55" s="1501"/>
      <c r="X55" s="1501">
        <f>$X$11</f>
        <v>2021</v>
      </c>
      <c r="Y55" s="1501"/>
      <c r="Z55" s="1501"/>
      <c r="AA55" s="1501">
        <f>$AA$11</f>
        <v>2022</v>
      </c>
      <c r="AB55" s="1501"/>
      <c r="AC55" s="1501"/>
      <c r="AD55" s="1501">
        <f>$AD$11</f>
        <v>2023</v>
      </c>
      <c r="AE55" s="1501"/>
      <c r="AF55" s="1504"/>
      <c r="AG55" s="1452" t="str">
        <f>"増減"&amp;$AA$55&amp;"-"&amp;$O$55</f>
        <v>増減2022-2018</v>
      </c>
      <c r="AH55" s="1453"/>
      <c r="AI55" s="1454"/>
      <c r="AJ55" s="1461" t="str">
        <f>"伸び率
/"&amp;$O$55&amp;" (%)"</f>
        <v>伸び率
/2018 (%)</v>
      </c>
      <c r="AK55" s="1462"/>
      <c r="AL55" s="1463"/>
      <c r="AM55" s="1453" t="s">
        <v>102</v>
      </c>
      <c r="AN55" s="1309"/>
      <c r="AO55" s="1493" t="s">
        <v>103</v>
      </c>
      <c r="AP55" s="1310"/>
      <c r="AQ55" s="1493" t="s">
        <v>107</v>
      </c>
      <c r="AR55" s="1310"/>
      <c r="AU55" s="1632">
        <v>5</v>
      </c>
      <c r="AV55" s="1616"/>
      <c r="AW55" s="1620" t="str">
        <f>IF('学校入力シート（要入力）'!B63="","",'学校入力シート（要入力）'!B63)</f>
        <v/>
      </c>
      <c r="AX55" s="1621"/>
      <c r="AY55" s="1621"/>
      <c r="AZ55" s="1621"/>
      <c r="BA55" s="1621"/>
      <c r="BB55" s="1621"/>
      <c r="BC55" s="1621"/>
      <c r="BD55" s="1621"/>
      <c r="BE55" s="1621"/>
      <c r="BF55" s="1621"/>
      <c r="BG55" s="1621"/>
      <c r="BH55" s="1621"/>
      <c r="BI55" s="1621"/>
      <c r="BJ55" s="1621"/>
      <c r="BK55" s="1621"/>
      <c r="BL55" s="1622"/>
      <c r="BM55" s="1602" t="str">
        <f>IF('学校入力シート（要入力）'!D63="","",'学校入力シート（要入力）'!D63)</f>
        <v/>
      </c>
      <c r="BN55" s="1603"/>
      <c r="BO55" s="1603"/>
      <c r="BP55" s="1603"/>
      <c r="BQ55" s="1604"/>
      <c r="BR55" s="1608" t="str">
        <f t="shared" ref="BR55" si="9">IFERROR(BM55/$BM$61,"－")</f>
        <v>－</v>
      </c>
      <c r="BS55" s="1609"/>
      <c r="BT55" s="1609"/>
      <c r="BU55" s="1609"/>
      <c r="BV55" s="1610"/>
      <c r="BW55" s="1602" t="str">
        <f>IF('学校入力シート（要入力）'!F63="","",'学校入力シート（要入力）'!F63)</f>
        <v/>
      </c>
      <c r="BX55" s="1603"/>
      <c r="BY55" s="1603"/>
      <c r="BZ55" s="1603"/>
      <c r="CA55" s="1626"/>
      <c r="CB55" s="1602" t="str">
        <f t="shared" ref="CB55" si="10">IFERROR(BM55-BW55,"－")</f>
        <v>－</v>
      </c>
      <c r="CC55" s="1603"/>
      <c r="CD55" s="1603"/>
      <c r="CE55" s="1603"/>
      <c r="CF55" s="1604"/>
      <c r="CG55" s="1608" t="str">
        <f t="shared" ref="CG55" si="11">IFERROR(CB55/BM55,"－")</f>
        <v>－</v>
      </c>
      <c r="CH55" s="1609"/>
      <c r="CI55" s="1609"/>
      <c r="CJ55" s="1609"/>
      <c r="CK55" s="1610"/>
      <c r="CL55" s="1614"/>
      <c r="CM55" s="1615"/>
      <c r="CN55" s="1615"/>
      <c r="CO55" s="1615"/>
      <c r="CP55" s="1615"/>
      <c r="CQ55" s="1616"/>
      <c r="CR55" s="26"/>
      <c r="CS55" s="56"/>
      <c r="CT55" s="56"/>
      <c r="CU55" s="56"/>
      <c r="CV55" s="56"/>
      <c r="CW55" s="56"/>
      <c r="CX55" s="56"/>
      <c r="CY55" s="125"/>
      <c r="CZ55" s="125"/>
      <c r="DA55" s="125"/>
      <c r="DB55" s="125"/>
      <c r="DC55" s="56"/>
      <c r="DD55" s="56"/>
      <c r="DE55" s="56"/>
      <c r="DF55" s="56"/>
      <c r="DG55" s="56"/>
      <c r="DH55" s="56"/>
      <c r="DI55" s="56"/>
      <c r="DJ55" s="56"/>
    </row>
    <row r="56" spans="1:131" x14ac:dyDescent="0.2">
      <c r="A56" s="116"/>
      <c r="B56" s="1652"/>
      <c r="C56" s="1652"/>
      <c r="D56" s="1652"/>
      <c r="E56" s="1652"/>
      <c r="F56" s="1652"/>
      <c r="G56" s="1652"/>
      <c r="H56" s="1652"/>
      <c r="I56" s="1652"/>
      <c r="J56" s="1652"/>
      <c r="K56" s="1652"/>
      <c r="L56" s="1652"/>
      <c r="M56" s="1652"/>
      <c r="N56" s="1652"/>
      <c r="O56" s="1321"/>
      <c r="P56" s="1533"/>
      <c r="Q56" s="1534"/>
      <c r="R56" s="1318"/>
      <c r="S56" s="1318"/>
      <c r="T56" s="1318"/>
      <c r="U56" s="1502"/>
      <c r="V56" s="1502"/>
      <c r="W56" s="1502"/>
      <c r="X56" s="1502"/>
      <c r="Y56" s="1502"/>
      <c r="Z56" s="1502"/>
      <c r="AA56" s="1502"/>
      <c r="AB56" s="1502"/>
      <c r="AC56" s="1502"/>
      <c r="AD56" s="1502"/>
      <c r="AE56" s="1502"/>
      <c r="AF56" s="1505"/>
      <c r="AG56" s="1455"/>
      <c r="AH56" s="1456"/>
      <c r="AI56" s="1457"/>
      <c r="AJ56" s="1464"/>
      <c r="AK56" s="1465"/>
      <c r="AL56" s="1466"/>
      <c r="AM56" s="1312"/>
      <c r="AN56" s="1312"/>
      <c r="AO56" s="1311"/>
      <c r="AP56" s="1313"/>
      <c r="AQ56" s="1311"/>
      <c r="AR56" s="1313"/>
      <c r="AU56" s="1633"/>
      <c r="AV56" s="1619"/>
      <c r="AW56" s="1623"/>
      <c r="AX56" s="1624"/>
      <c r="AY56" s="1624"/>
      <c r="AZ56" s="1624"/>
      <c r="BA56" s="1624"/>
      <c r="BB56" s="1624"/>
      <c r="BC56" s="1624"/>
      <c r="BD56" s="1624"/>
      <c r="BE56" s="1624"/>
      <c r="BF56" s="1624"/>
      <c r="BG56" s="1624"/>
      <c r="BH56" s="1624"/>
      <c r="BI56" s="1624"/>
      <c r="BJ56" s="1624"/>
      <c r="BK56" s="1624"/>
      <c r="BL56" s="1625"/>
      <c r="BM56" s="1605"/>
      <c r="BN56" s="1606"/>
      <c r="BO56" s="1606"/>
      <c r="BP56" s="1606"/>
      <c r="BQ56" s="1607"/>
      <c r="BR56" s="1611"/>
      <c r="BS56" s="1612"/>
      <c r="BT56" s="1612"/>
      <c r="BU56" s="1612"/>
      <c r="BV56" s="1613"/>
      <c r="BW56" s="1605"/>
      <c r="BX56" s="1606"/>
      <c r="BY56" s="1606"/>
      <c r="BZ56" s="1606"/>
      <c r="CA56" s="1627"/>
      <c r="CB56" s="1605"/>
      <c r="CC56" s="1606"/>
      <c r="CD56" s="1606"/>
      <c r="CE56" s="1606"/>
      <c r="CF56" s="1607"/>
      <c r="CG56" s="1611"/>
      <c r="CH56" s="1612"/>
      <c r="CI56" s="1612"/>
      <c r="CJ56" s="1612"/>
      <c r="CK56" s="1613"/>
      <c r="CL56" s="1617"/>
      <c r="CM56" s="1618"/>
      <c r="CN56" s="1618"/>
      <c r="CO56" s="1618"/>
      <c r="CP56" s="1618"/>
      <c r="CQ56" s="1619"/>
      <c r="CR56" s="26"/>
      <c r="CS56" s="26"/>
      <c r="CT56" s="26"/>
      <c r="CU56" s="26"/>
      <c r="CV56" s="26"/>
      <c r="CW56" s="26"/>
      <c r="CX56" s="26"/>
      <c r="CY56" s="26"/>
      <c r="CZ56" s="26"/>
      <c r="DA56" s="26"/>
      <c r="DB56" s="26"/>
      <c r="DC56" s="26"/>
      <c r="DD56" s="26"/>
      <c r="DE56" s="26"/>
      <c r="DF56" s="26"/>
      <c r="DG56" s="26"/>
      <c r="DH56" s="26"/>
      <c r="DI56" s="26"/>
      <c r="DJ56" s="26"/>
    </row>
    <row r="57" spans="1:131" x14ac:dyDescent="0.2">
      <c r="A57" s="116"/>
      <c r="B57" s="1652"/>
      <c r="C57" s="1652"/>
      <c r="D57" s="1652"/>
      <c r="E57" s="1652"/>
      <c r="F57" s="1652"/>
      <c r="G57" s="1652"/>
      <c r="H57" s="1652"/>
      <c r="I57" s="1652"/>
      <c r="J57" s="1652"/>
      <c r="K57" s="1652"/>
      <c r="L57" s="1652"/>
      <c r="M57" s="1652"/>
      <c r="N57" s="1652"/>
      <c r="O57" s="1578"/>
      <c r="P57" s="1535"/>
      <c r="Q57" s="1579"/>
      <c r="R57" s="1319"/>
      <c r="S57" s="1319"/>
      <c r="T57" s="1319"/>
      <c r="U57" s="1503"/>
      <c r="V57" s="1503"/>
      <c r="W57" s="1503"/>
      <c r="X57" s="1503"/>
      <c r="Y57" s="1503"/>
      <c r="Z57" s="1503"/>
      <c r="AA57" s="1503"/>
      <c r="AB57" s="1503"/>
      <c r="AC57" s="1503"/>
      <c r="AD57" s="1503"/>
      <c r="AE57" s="1503"/>
      <c r="AF57" s="1506"/>
      <c r="AG57" s="1458"/>
      <c r="AH57" s="1459"/>
      <c r="AI57" s="1460"/>
      <c r="AJ57" s="1467"/>
      <c r="AK57" s="1468"/>
      <c r="AL57" s="1469"/>
      <c r="AM57" s="1315"/>
      <c r="AN57" s="1315"/>
      <c r="AO57" s="1314"/>
      <c r="AP57" s="1316"/>
      <c r="AQ57" s="1314"/>
      <c r="AR57" s="1316"/>
      <c r="AU57" s="1632">
        <v>6</v>
      </c>
      <c r="AV57" s="1616"/>
      <c r="AW57" s="1620" t="str">
        <f>IF('学校入力シート（要入力）'!B64="","",'学校入力シート（要入力）'!B64)</f>
        <v/>
      </c>
      <c r="AX57" s="1621"/>
      <c r="AY57" s="1621"/>
      <c r="AZ57" s="1621"/>
      <c r="BA57" s="1621"/>
      <c r="BB57" s="1621"/>
      <c r="BC57" s="1621"/>
      <c r="BD57" s="1621"/>
      <c r="BE57" s="1621"/>
      <c r="BF57" s="1621"/>
      <c r="BG57" s="1621"/>
      <c r="BH57" s="1621"/>
      <c r="BI57" s="1621"/>
      <c r="BJ57" s="1621"/>
      <c r="BK57" s="1621"/>
      <c r="BL57" s="1622"/>
      <c r="BM57" s="1602" t="str">
        <f>IF('学校入力シート（要入力）'!D64="","",'学校入力シート（要入力）'!D64)</f>
        <v/>
      </c>
      <c r="BN57" s="1603"/>
      <c r="BO57" s="1603"/>
      <c r="BP57" s="1603"/>
      <c r="BQ57" s="1604"/>
      <c r="BR57" s="1608" t="str">
        <f t="shared" ref="BR57" si="12">IFERROR(BM57/$BM$61,"－")</f>
        <v>－</v>
      </c>
      <c r="BS57" s="1609"/>
      <c r="BT57" s="1609"/>
      <c r="BU57" s="1609"/>
      <c r="BV57" s="1610"/>
      <c r="BW57" s="1602" t="str">
        <f>IF('学校入力シート（要入力）'!F64="","",'学校入力シート（要入力）'!F64)</f>
        <v/>
      </c>
      <c r="BX57" s="1603"/>
      <c r="BY57" s="1603"/>
      <c r="BZ57" s="1603"/>
      <c r="CA57" s="1626"/>
      <c r="CB57" s="1602" t="str">
        <f t="shared" ref="CB57" si="13">IFERROR(BM57-BW57,"－")</f>
        <v>－</v>
      </c>
      <c r="CC57" s="1603"/>
      <c r="CD57" s="1603"/>
      <c r="CE57" s="1603"/>
      <c r="CF57" s="1604"/>
      <c r="CG57" s="1608" t="str">
        <f t="shared" ref="CG57" si="14">IFERROR(CB57/BM57,"－")</f>
        <v>－</v>
      </c>
      <c r="CH57" s="1609"/>
      <c r="CI57" s="1609"/>
      <c r="CJ57" s="1609"/>
      <c r="CK57" s="1610"/>
      <c r="CL57" s="1614"/>
      <c r="CM57" s="1615"/>
      <c r="CN57" s="1615"/>
      <c r="CO57" s="1615"/>
      <c r="CP57" s="1615"/>
      <c r="CQ57" s="161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row>
    <row r="58" spans="1:131" x14ac:dyDescent="0.2">
      <c r="A58" s="126"/>
      <c r="B58" s="1364" t="s">
        <v>1292</v>
      </c>
      <c r="C58" s="1365"/>
      <c r="D58" s="1365"/>
      <c r="E58" s="1365"/>
      <c r="F58" s="1365"/>
      <c r="G58" s="1365"/>
      <c r="H58" s="1365"/>
      <c r="I58" s="1365"/>
      <c r="J58" s="1365"/>
      <c r="K58" s="1365"/>
      <c r="L58" s="1365"/>
      <c r="M58" s="1365"/>
      <c r="N58" s="1366"/>
      <c r="O58" s="1640" t="str">
        <f>IFERROR('１４．専任教員&amp;専任職員１人当たり人件費（部門）'!F17,"")</f>
        <v>－</v>
      </c>
      <c r="P58" s="1641"/>
      <c r="Q58" s="1642"/>
      <c r="R58" s="1640" t="str">
        <f>IFERROR('１４．専任教員&amp;専任職員１人当たり人件費（部門）'!G17,"")</f>
        <v>－</v>
      </c>
      <c r="S58" s="1641"/>
      <c r="T58" s="1642"/>
      <c r="U58" s="1640" t="str">
        <f>IFERROR('１４．専任教員&amp;専任職員１人当たり人件費（部門）'!H17,"")</f>
        <v>－</v>
      </c>
      <c r="V58" s="1641"/>
      <c r="W58" s="1642"/>
      <c r="X58" s="1640" t="str">
        <f>IFERROR('１４．専任教員&amp;専任職員１人当たり人件費（部門）'!I17,"")</f>
        <v>－</v>
      </c>
      <c r="Y58" s="1641"/>
      <c r="Z58" s="1642"/>
      <c r="AA58" s="1640" t="str">
        <f>IFERROR('１４．専任教員&amp;専任職員１人当たり人件費（部門）'!J17,"")</f>
        <v>－</v>
      </c>
      <c r="AB58" s="1641"/>
      <c r="AC58" s="1642"/>
      <c r="AD58" s="1646"/>
      <c r="AE58" s="1647"/>
      <c r="AF58" s="1647"/>
      <c r="AG58" s="1650" t="str">
        <f>'１４．専任教員&amp;専任職員１人当たり人件費（部門）'!K17</f>
        <v>－</v>
      </c>
      <c r="AH58" s="1641"/>
      <c r="AI58" s="1642"/>
      <c r="AJ58" s="1563" t="str">
        <f>'１４．専任教員&amp;専任職員１人当たり人件費（部門）'!L17</f>
        <v>－</v>
      </c>
      <c r="AK58" s="1564"/>
      <c r="AL58" s="1600"/>
      <c r="AM58" s="1628" t="str">
        <f>'１４．専任教員&amp;専任職員１人当たり人件費（部門）'!M17</f>
        <v>目標入力</v>
      </c>
      <c r="AN58" s="1629"/>
      <c r="AO58" s="1498" t="str">
        <f>'１４．専任教員&amp;専任職員１人当たり人件費（部門）'!N17</f>
        <v>－</v>
      </c>
      <c r="AP58" s="1495"/>
      <c r="AQ58" s="1498" t="str">
        <f ca="1">'１４．専任教員&amp;専任職員１人当たり人件費（部門）'!O17</f>
        <v>－</v>
      </c>
      <c r="AR58" s="1495"/>
      <c r="AU58" s="1633"/>
      <c r="AV58" s="1619"/>
      <c r="AW58" s="1623"/>
      <c r="AX58" s="1624"/>
      <c r="AY58" s="1624"/>
      <c r="AZ58" s="1624"/>
      <c r="BA58" s="1624"/>
      <c r="BB58" s="1624"/>
      <c r="BC58" s="1624"/>
      <c r="BD58" s="1624"/>
      <c r="BE58" s="1624"/>
      <c r="BF58" s="1624"/>
      <c r="BG58" s="1624"/>
      <c r="BH58" s="1624"/>
      <c r="BI58" s="1624"/>
      <c r="BJ58" s="1624"/>
      <c r="BK58" s="1624"/>
      <c r="BL58" s="1625"/>
      <c r="BM58" s="1605"/>
      <c r="BN58" s="1606"/>
      <c r="BO58" s="1606"/>
      <c r="BP58" s="1606"/>
      <c r="BQ58" s="1607"/>
      <c r="BR58" s="1611"/>
      <c r="BS58" s="1612"/>
      <c r="BT58" s="1612"/>
      <c r="BU58" s="1612"/>
      <c r="BV58" s="1613"/>
      <c r="BW58" s="1605"/>
      <c r="BX58" s="1606"/>
      <c r="BY58" s="1606"/>
      <c r="BZ58" s="1606"/>
      <c r="CA58" s="1627"/>
      <c r="CB58" s="1605"/>
      <c r="CC58" s="1606"/>
      <c r="CD58" s="1606"/>
      <c r="CE58" s="1606"/>
      <c r="CF58" s="1607"/>
      <c r="CG58" s="1611"/>
      <c r="CH58" s="1612"/>
      <c r="CI58" s="1612"/>
      <c r="CJ58" s="1612"/>
      <c r="CK58" s="1613"/>
      <c r="CL58" s="1617"/>
      <c r="CM58" s="1618"/>
      <c r="CN58" s="1618"/>
      <c r="CO58" s="1618"/>
      <c r="CP58" s="1618"/>
      <c r="CQ58" s="1619"/>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row>
    <row r="59" spans="1:131" x14ac:dyDescent="0.2">
      <c r="A59" s="24"/>
      <c r="B59" s="1589"/>
      <c r="C59" s="1590"/>
      <c r="D59" s="1590"/>
      <c r="E59" s="1590"/>
      <c r="F59" s="1590"/>
      <c r="G59" s="1590"/>
      <c r="H59" s="1590"/>
      <c r="I59" s="1590"/>
      <c r="J59" s="1590"/>
      <c r="K59" s="1590"/>
      <c r="L59" s="1590"/>
      <c r="M59" s="1590"/>
      <c r="N59" s="1591"/>
      <c r="O59" s="1659"/>
      <c r="P59" s="1644"/>
      <c r="Q59" s="1660"/>
      <c r="R59" s="1643"/>
      <c r="S59" s="1644"/>
      <c r="T59" s="1645"/>
      <c r="U59" s="1643"/>
      <c r="V59" s="1644"/>
      <c r="W59" s="1645"/>
      <c r="X59" s="1643"/>
      <c r="Y59" s="1644"/>
      <c r="Z59" s="1645"/>
      <c r="AA59" s="1643"/>
      <c r="AB59" s="1644"/>
      <c r="AC59" s="1645"/>
      <c r="AD59" s="1648"/>
      <c r="AE59" s="1649"/>
      <c r="AF59" s="1649"/>
      <c r="AG59" s="1651"/>
      <c r="AH59" s="1644"/>
      <c r="AI59" s="1645"/>
      <c r="AJ59" s="1566"/>
      <c r="AK59" s="1567"/>
      <c r="AL59" s="1601"/>
      <c r="AM59" s="1630"/>
      <c r="AN59" s="1631"/>
      <c r="AO59" s="1499"/>
      <c r="AP59" s="1497"/>
      <c r="AQ59" s="1499"/>
      <c r="AR59" s="1497"/>
      <c r="AU59" s="1632">
        <v>7</v>
      </c>
      <c r="AV59" s="1616"/>
      <c r="AW59" s="1620" t="str">
        <f>IF('学校入力シート（要入力）'!B65="","",'学校入力シート（要入力）'!B65)</f>
        <v/>
      </c>
      <c r="AX59" s="1621"/>
      <c r="AY59" s="1621"/>
      <c r="AZ59" s="1621"/>
      <c r="BA59" s="1621"/>
      <c r="BB59" s="1621"/>
      <c r="BC59" s="1621"/>
      <c r="BD59" s="1621"/>
      <c r="BE59" s="1621"/>
      <c r="BF59" s="1621"/>
      <c r="BG59" s="1621"/>
      <c r="BH59" s="1621"/>
      <c r="BI59" s="1621"/>
      <c r="BJ59" s="1621"/>
      <c r="BK59" s="1621"/>
      <c r="BL59" s="1622"/>
      <c r="BM59" s="1602" t="str">
        <f>IF('学校入力シート（要入力）'!D65="","",'学校入力シート（要入力）'!D65)</f>
        <v/>
      </c>
      <c r="BN59" s="1603"/>
      <c r="BO59" s="1603"/>
      <c r="BP59" s="1603"/>
      <c r="BQ59" s="1604"/>
      <c r="BR59" s="1608" t="str">
        <f t="shared" ref="BR59" si="15">IFERROR(BM59/$BM$61,"－")</f>
        <v>－</v>
      </c>
      <c r="BS59" s="1609"/>
      <c r="BT59" s="1609"/>
      <c r="BU59" s="1609"/>
      <c r="BV59" s="1610"/>
      <c r="BW59" s="1602" t="str">
        <f>IF('学校入力シート（要入力）'!F65="","",'学校入力シート（要入力）'!F65)</f>
        <v/>
      </c>
      <c r="BX59" s="1603"/>
      <c r="BY59" s="1603"/>
      <c r="BZ59" s="1603"/>
      <c r="CA59" s="1626"/>
      <c r="CB59" s="1602" t="str">
        <f t="shared" ref="CB59" si="16">IFERROR(BM59-BW59,"－")</f>
        <v>－</v>
      </c>
      <c r="CC59" s="1603"/>
      <c r="CD59" s="1603"/>
      <c r="CE59" s="1603"/>
      <c r="CF59" s="1604"/>
      <c r="CG59" s="1608" t="str">
        <f t="shared" ref="CG59" si="17">IFERROR(CB59/BM59,"－")</f>
        <v>－</v>
      </c>
      <c r="CH59" s="1609"/>
      <c r="CI59" s="1609"/>
      <c r="CJ59" s="1609"/>
      <c r="CK59" s="1610"/>
      <c r="CL59" s="1614"/>
      <c r="CM59" s="1615"/>
      <c r="CN59" s="1615"/>
      <c r="CO59" s="1615"/>
      <c r="CP59" s="1615"/>
      <c r="CQ59" s="161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row>
    <row r="60" spans="1:131" ht="13.5" customHeight="1" x14ac:dyDescent="0.2">
      <c r="A60" s="24"/>
      <c r="B60" s="1370" t="s">
        <v>1291</v>
      </c>
      <c r="C60" s="1371"/>
      <c r="D60" s="1371"/>
      <c r="E60" s="1371"/>
      <c r="F60" s="1371"/>
      <c r="G60" s="1371"/>
      <c r="H60" s="1371"/>
      <c r="I60" s="1371"/>
      <c r="J60" s="1371"/>
      <c r="K60" s="1371"/>
      <c r="L60" s="1371"/>
      <c r="M60" s="1371"/>
      <c r="N60" s="1372"/>
      <c r="O60" s="1640" t="str">
        <f>IFERROR('１４．専任教員&amp;専任職員１人当たり人件費（部門）'!F22,"")</f>
        <v>－</v>
      </c>
      <c r="P60" s="1641"/>
      <c r="Q60" s="1642"/>
      <c r="R60" s="1640" t="str">
        <f>IFERROR('１４．専任教員&amp;専任職員１人当たり人件費（部門）'!G22,"")</f>
        <v>－</v>
      </c>
      <c r="S60" s="1641"/>
      <c r="T60" s="1642"/>
      <c r="U60" s="1640" t="str">
        <f>IFERROR('１４．専任教員&amp;専任職員１人当たり人件費（部門）'!H22,"")</f>
        <v>－</v>
      </c>
      <c r="V60" s="1641"/>
      <c r="W60" s="1642"/>
      <c r="X60" s="1640" t="str">
        <f>IFERROR('１４．専任教員&amp;専任職員１人当たり人件費（部門）'!I22,"")</f>
        <v>－</v>
      </c>
      <c r="Y60" s="1641"/>
      <c r="Z60" s="1642"/>
      <c r="AA60" s="1640" t="str">
        <f>IFERROR('１４．専任教員&amp;専任職員１人当たり人件費（部門）'!J22,"")</f>
        <v>－</v>
      </c>
      <c r="AB60" s="1641"/>
      <c r="AC60" s="1642"/>
      <c r="AD60" s="1646"/>
      <c r="AE60" s="1647"/>
      <c r="AF60" s="1647"/>
      <c r="AG60" s="1650" t="str">
        <f>'１４．専任教員&amp;専任職員１人当たり人件費（部門）'!K22</f>
        <v>－</v>
      </c>
      <c r="AH60" s="1641"/>
      <c r="AI60" s="1642"/>
      <c r="AJ60" s="1563" t="str">
        <f>'１４．専任教員&amp;専任職員１人当たり人件費（部門）'!L22</f>
        <v>－</v>
      </c>
      <c r="AK60" s="1564"/>
      <c r="AL60" s="1600"/>
      <c r="AM60" s="1559" t="str">
        <f>'１４．専任教員&amp;専任職員１人当たり人件費（部門）'!M22</f>
        <v>目標入力</v>
      </c>
      <c r="AN60" s="1560"/>
      <c r="AO60" s="1476" t="str">
        <f>'１４．専任教員&amp;専任職員１人当たり人件費（部門）'!N22</f>
        <v>－</v>
      </c>
      <c r="AP60" s="1477"/>
      <c r="AQ60" s="1476" t="str">
        <f ca="1">'１４．専任教員&amp;専任職員１人当たり人件費（部門）'!O22</f>
        <v>－</v>
      </c>
      <c r="AR60" s="1477"/>
      <c r="AU60" s="1633"/>
      <c r="AV60" s="1619"/>
      <c r="AW60" s="1623"/>
      <c r="AX60" s="1624"/>
      <c r="AY60" s="1624"/>
      <c r="AZ60" s="1624"/>
      <c r="BA60" s="1624"/>
      <c r="BB60" s="1624"/>
      <c r="BC60" s="1624"/>
      <c r="BD60" s="1624"/>
      <c r="BE60" s="1624"/>
      <c r="BF60" s="1624"/>
      <c r="BG60" s="1624"/>
      <c r="BH60" s="1624"/>
      <c r="BI60" s="1624"/>
      <c r="BJ60" s="1624"/>
      <c r="BK60" s="1624"/>
      <c r="BL60" s="1625"/>
      <c r="BM60" s="1605"/>
      <c r="BN60" s="1606"/>
      <c r="BO60" s="1606"/>
      <c r="BP60" s="1606"/>
      <c r="BQ60" s="1607"/>
      <c r="BR60" s="1611"/>
      <c r="BS60" s="1612"/>
      <c r="BT60" s="1612"/>
      <c r="BU60" s="1612"/>
      <c r="BV60" s="1613"/>
      <c r="BW60" s="1605"/>
      <c r="BX60" s="1606"/>
      <c r="BY60" s="1606"/>
      <c r="BZ60" s="1606"/>
      <c r="CA60" s="1627"/>
      <c r="CB60" s="1605"/>
      <c r="CC60" s="1606"/>
      <c r="CD60" s="1606"/>
      <c r="CE60" s="1606"/>
      <c r="CF60" s="1607"/>
      <c r="CG60" s="1611"/>
      <c r="CH60" s="1612"/>
      <c r="CI60" s="1612"/>
      <c r="CJ60" s="1612"/>
      <c r="CK60" s="1613"/>
      <c r="CL60" s="1617"/>
      <c r="CM60" s="1618"/>
      <c r="CN60" s="1618"/>
      <c r="CO60" s="1618"/>
      <c r="CP60" s="1618"/>
      <c r="CQ60" s="1619"/>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row>
    <row r="61" spans="1:131" x14ac:dyDescent="0.2">
      <c r="A61" s="20"/>
      <c r="B61" s="1373"/>
      <c r="C61" s="1374"/>
      <c r="D61" s="1374"/>
      <c r="E61" s="1374"/>
      <c r="F61" s="1374"/>
      <c r="G61" s="1374"/>
      <c r="H61" s="1374"/>
      <c r="I61" s="1374"/>
      <c r="J61" s="1374"/>
      <c r="K61" s="1374"/>
      <c r="L61" s="1374"/>
      <c r="M61" s="1374"/>
      <c r="N61" s="1375"/>
      <c r="O61" s="1659"/>
      <c r="P61" s="1644"/>
      <c r="Q61" s="1660"/>
      <c r="R61" s="1643"/>
      <c r="S61" s="1644"/>
      <c r="T61" s="1645"/>
      <c r="U61" s="1643"/>
      <c r="V61" s="1644"/>
      <c r="W61" s="1645"/>
      <c r="X61" s="1643"/>
      <c r="Y61" s="1644"/>
      <c r="Z61" s="1645"/>
      <c r="AA61" s="1643"/>
      <c r="AB61" s="1644"/>
      <c r="AC61" s="1645"/>
      <c r="AD61" s="1648"/>
      <c r="AE61" s="1649"/>
      <c r="AF61" s="1649"/>
      <c r="AG61" s="1651"/>
      <c r="AH61" s="1644"/>
      <c r="AI61" s="1645"/>
      <c r="AJ61" s="1566"/>
      <c r="AK61" s="1567"/>
      <c r="AL61" s="1601"/>
      <c r="AM61" s="1561"/>
      <c r="AN61" s="1562"/>
      <c r="AO61" s="1478"/>
      <c r="AP61" s="1479"/>
      <c r="AQ61" s="1478"/>
      <c r="AR61" s="1479"/>
      <c r="AU61" s="1653" t="s">
        <v>123</v>
      </c>
      <c r="AV61" s="1654"/>
      <c r="AW61" s="1654"/>
      <c r="AX61" s="1654"/>
      <c r="AY61" s="1654"/>
      <c r="AZ61" s="1654"/>
      <c r="BA61" s="1654"/>
      <c r="BB61" s="1654"/>
      <c r="BC61" s="1654"/>
      <c r="BD61" s="1654"/>
      <c r="BE61" s="1654"/>
      <c r="BF61" s="1654"/>
      <c r="BG61" s="1654"/>
      <c r="BH61" s="1654"/>
      <c r="BI61" s="1654"/>
      <c r="BJ61" s="1654"/>
      <c r="BK61" s="1654"/>
      <c r="BL61" s="1655"/>
      <c r="BM61" s="1602">
        <f>IF('法人入力シート（要入力）'!H20="","",'法人入力シート（要入力）'!H20)</f>
        <v>0</v>
      </c>
      <c r="BN61" s="1603"/>
      <c r="BO61" s="1603"/>
      <c r="BP61" s="1603"/>
      <c r="BQ61" s="1604"/>
      <c r="BR61" s="1608" t="str">
        <f>IFERROR(BM61/$BM$61,"－")</f>
        <v>－</v>
      </c>
      <c r="BS61" s="1609"/>
      <c r="BT61" s="1609"/>
      <c r="BU61" s="1609"/>
      <c r="BV61" s="1610"/>
      <c r="BW61" s="1602">
        <f>IF('法人入力シート（要入力）'!H21="","",'法人入力シート（要入力）'!H21)</f>
        <v>0</v>
      </c>
      <c r="BX61" s="1603"/>
      <c r="BY61" s="1603"/>
      <c r="BZ61" s="1603"/>
      <c r="CA61" s="1626"/>
      <c r="CB61" s="1602">
        <f>IF('法人入力シート（要入力）'!H22="","",'法人入力シート（要入力）'!H22)</f>
        <v>0</v>
      </c>
      <c r="CC61" s="1603"/>
      <c r="CD61" s="1603"/>
      <c r="CE61" s="1603"/>
      <c r="CF61" s="1604"/>
      <c r="CG61" s="1608" t="str">
        <f>IFERROR(CB61/BM61,"－")</f>
        <v>－</v>
      </c>
      <c r="CH61" s="1609"/>
      <c r="CI61" s="1609"/>
      <c r="CJ61" s="1609"/>
      <c r="CK61" s="1610"/>
      <c r="CL61" s="1614"/>
      <c r="CM61" s="1615"/>
      <c r="CN61" s="1615"/>
      <c r="CO61" s="1615"/>
      <c r="CP61" s="1615"/>
      <c r="CQ61" s="161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row>
    <row r="62" spans="1:131" x14ac:dyDescent="0.2">
      <c r="A62" s="124"/>
      <c r="B62" s="107"/>
      <c r="C62" s="107"/>
      <c r="D62" s="107"/>
      <c r="E62" s="107"/>
      <c r="F62" s="107"/>
      <c r="G62" s="107"/>
      <c r="H62" s="107"/>
      <c r="I62" s="107"/>
      <c r="J62" s="107"/>
      <c r="K62" s="107"/>
      <c r="L62" s="107"/>
      <c r="M62" s="107"/>
      <c r="N62" s="107"/>
      <c r="O62" s="391"/>
      <c r="P62" s="391"/>
      <c r="Q62" s="391"/>
      <c r="R62" s="391"/>
      <c r="S62" s="391"/>
      <c r="T62" s="391"/>
      <c r="U62" s="391"/>
      <c r="V62" s="391"/>
      <c r="W62" s="391"/>
      <c r="X62" s="391"/>
      <c r="Y62" s="391"/>
      <c r="Z62" s="391"/>
      <c r="AA62" s="391"/>
      <c r="AB62" s="391"/>
      <c r="AC62" s="391"/>
      <c r="AD62" s="391"/>
      <c r="AE62" s="391"/>
      <c r="AF62" s="391"/>
      <c r="AG62" s="391"/>
      <c r="AH62" s="391"/>
      <c r="AI62" s="391"/>
      <c r="AJ62" s="392"/>
      <c r="AK62" s="392"/>
      <c r="AL62" s="392"/>
      <c r="AM62" s="392"/>
      <c r="AN62" s="392"/>
      <c r="AO62" s="392"/>
      <c r="AP62" s="393"/>
      <c r="AQ62" s="393"/>
      <c r="AR62" s="393"/>
      <c r="AU62" s="1656"/>
      <c r="AV62" s="1657"/>
      <c r="AW62" s="1657"/>
      <c r="AX62" s="1657"/>
      <c r="AY62" s="1657"/>
      <c r="AZ62" s="1657"/>
      <c r="BA62" s="1657"/>
      <c r="BB62" s="1657"/>
      <c r="BC62" s="1657"/>
      <c r="BD62" s="1657"/>
      <c r="BE62" s="1657"/>
      <c r="BF62" s="1657"/>
      <c r="BG62" s="1657"/>
      <c r="BH62" s="1657"/>
      <c r="BI62" s="1657"/>
      <c r="BJ62" s="1657"/>
      <c r="BK62" s="1657"/>
      <c r="BL62" s="1658"/>
      <c r="BM62" s="1605"/>
      <c r="BN62" s="1606"/>
      <c r="BO62" s="1606"/>
      <c r="BP62" s="1606"/>
      <c r="BQ62" s="1607"/>
      <c r="BR62" s="1611"/>
      <c r="BS62" s="1612"/>
      <c r="BT62" s="1612"/>
      <c r="BU62" s="1612"/>
      <c r="BV62" s="1613"/>
      <c r="BW62" s="1605"/>
      <c r="BX62" s="1606"/>
      <c r="BY62" s="1606"/>
      <c r="BZ62" s="1606"/>
      <c r="CA62" s="1627"/>
      <c r="CB62" s="1605"/>
      <c r="CC62" s="1606"/>
      <c r="CD62" s="1606"/>
      <c r="CE62" s="1606"/>
      <c r="CF62" s="1607"/>
      <c r="CG62" s="1611"/>
      <c r="CH62" s="1612"/>
      <c r="CI62" s="1612"/>
      <c r="CJ62" s="1612"/>
      <c r="CK62" s="1613"/>
      <c r="CL62" s="1617"/>
      <c r="CM62" s="1618"/>
      <c r="CN62" s="1618"/>
      <c r="CO62" s="1618"/>
      <c r="CP62" s="1618"/>
      <c r="CQ62" s="1619"/>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row>
    <row r="63" spans="1:131" x14ac:dyDescent="0.2">
      <c r="A63" s="21" t="s">
        <v>124</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3"/>
      <c r="CS63" s="115"/>
      <c r="CT63" s="115"/>
      <c r="CU63" s="390"/>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row>
    <row r="64" spans="1:131" ht="17.25" customHeight="1" x14ac:dyDescent="0.2">
      <c r="A64" s="116"/>
      <c r="B64" s="1500" t="s">
        <v>405</v>
      </c>
      <c r="C64" s="1500"/>
      <c r="D64" s="1500"/>
      <c r="E64" s="1500"/>
      <c r="F64" s="1500"/>
      <c r="G64" s="1500"/>
      <c r="H64" s="1500"/>
      <c r="I64" s="1500"/>
      <c r="J64" s="1500"/>
      <c r="K64" s="1500"/>
      <c r="L64" s="1500"/>
      <c r="M64" s="1500"/>
      <c r="N64" s="1500"/>
      <c r="O64" s="1320">
        <f>$O$11</f>
        <v>2018</v>
      </c>
      <c r="P64" s="1531"/>
      <c r="Q64" s="1532"/>
      <c r="R64" s="1320">
        <f>$R$11</f>
        <v>2019</v>
      </c>
      <c r="S64" s="1531"/>
      <c r="T64" s="1532"/>
      <c r="U64" s="1504">
        <f>$U$11</f>
        <v>2020</v>
      </c>
      <c r="V64" s="1537"/>
      <c r="W64" s="1538"/>
      <c r="X64" s="1504">
        <f>$X$11</f>
        <v>2021</v>
      </c>
      <c r="Y64" s="1537"/>
      <c r="Z64" s="1538"/>
      <c r="AA64" s="1504">
        <f>$AA$11</f>
        <v>2022</v>
      </c>
      <c r="AB64" s="1537"/>
      <c r="AC64" s="1538"/>
      <c r="AD64" s="1501">
        <f>$AD$11</f>
        <v>2023</v>
      </c>
      <c r="AE64" s="1501"/>
      <c r="AF64" s="1504"/>
      <c r="AG64" s="1452" t="str">
        <f>"増減"&amp;$AA$64&amp;"-"&amp;$O$64</f>
        <v>増減2022-2018</v>
      </c>
      <c r="AH64" s="1453"/>
      <c r="AI64" s="1454"/>
      <c r="AJ64" s="1461" t="str">
        <f>"伸び率
増減
/"&amp;$O$64&amp;" (%)"</f>
        <v>伸び率
増減
/2018 (%)</v>
      </c>
      <c r="AK64" s="1462"/>
      <c r="AL64" s="1463"/>
      <c r="AM64" s="1453" t="s">
        <v>102</v>
      </c>
      <c r="AN64" s="1309"/>
      <c r="AO64" s="1493" t="s">
        <v>103</v>
      </c>
      <c r="AP64" s="1310"/>
      <c r="AQ64" s="1493" t="s">
        <v>107</v>
      </c>
      <c r="AR64" s="1310"/>
      <c r="AU64" s="127" t="s">
        <v>404</v>
      </c>
      <c r="CU64" s="390"/>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row>
    <row r="65" spans="1:131" x14ac:dyDescent="0.2">
      <c r="A65" s="116"/>
      <c r="B65" s="1500"/>
      <c r="C65" s="1500"/>
      <c r="D65" s="1500"/>
      <c r="E65" s="1500"/>
      <c r="F65" s="1500"/>
      <c r="G65" s="1500"/>
      <c r="H65" s="1500"/>
      <c r="I65" s="1500"/>
      <c r="J65" s="1500"/>
      <c r="K65" s="1500"/>
      <c r="L65" s="1500"/>
      <c r="M65" s="1500"/>
      <c r="N65" s="1500"/>
      <c r="O65" s="1321"/>
      <c r="P65" s="1533"/>
      <c r="Q65" s="1534"/>
      <c r="R65" s="1321"/>
      <c r="S65" s="1533"/>
      <c r="T65" s="1534"/>
      <c r="U65" s="1505"/>
      <c r="V65" s="1539"/>
      <c r="W65" s="1540"/>
      <c r="X65" s="1505"/>
      <c r="Y65" s="1539"/>
      <c r="Z65" s="1540"/>
      <c r="AA65" s="1505"/>
      <c r="AB65" s="1539"/>
      <c r="AC65" s="1540"/>
      <c r="AD65" s="1502"/>
      <c r="AE65" s="1502"/>
      <c r="AF65" s="1505"/>
      <c r="AG65" s="1455"/>
      <c r="AH65" s="1456"/>
      <c r="AI65" s="1457"/>
      <c r="AJ65" s="1464"/>
      <c r="AK65" s="1465"/>
      <c r="AL65" s="1466"/>
      <c r="AM65" s="1312"/>
      <c r="AN65" s="1312"/>
      <c r="AO65" s="1311"/>
      <c r="AP65" s="1313"/>
      <c r="AQ65" s="1311"/>
      <c r="AR65" s="1313"/>
      <c r="AU65" s="128" t="s">
        <v>403</v>
      </c>
      <c r="AV65" s="129" t="s">
        <v>1071</v>
      </c>
      <c r="CU65" s="115"/>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row>
    <row r="66" spans="1:131" ht="24" customHeight="1" x14ac:dyDescent="0.2">
      <c r="A66" s="116"/>
      <c r="B66" s="1500"/>
      <c r="C66" s="1500"/>
      <c r="D66" s="1500"/>
      <c r="E66" s="1500"/>
      <c r="F66" s="1500"/>
      <c r="G66" s="1500"/>
      <c r="H66" s="1500"/>
      <c r="I66" s="1500"/>
      <c r="J66" s="1500"/>
      <c r="K66" s="1500"/>
      <c r="L66" s="1500"/>
      <c r="M66" s="1500"/>
      <c r="N66" s="1500"/>
      <c r="O66" s="1578"/>
      <c r="P66" s="1535"/>
      <c r="Q66" s="1579"/>
      <c r="R66" s="1322"/>
      <c r="S66" s="1535"/>
      <c r="T66" s="1536"/>
      <c r="U66" s="1506"/>
      <c r="V66" s="1541"/>
      <c r="W66" s="1542"/>
      <c r="X66" s="1506"/>
      <c r="Y66" s="1541"/>
      <c r="Z66" s="1542"/>
      <c r="AA66" s="1506"/>
      <c r="AB66" s="1541"/>
      <c r="AC66" s="1542"/>
      <c r="AD66" s="1503"/>
      <c r="AE66" s="1503"/>
      <c r="AF66" s="1506"/>
      <c r="AG66" s="1458"/>
      <c r="AH66" s="1459"/>
      <c r="AI66" s="1460"/>
      <c r="AJ66" s="1467"/>
      <c r="AK66" s="1468"/>
      <c r="AL66" s="1469"/>
      <c r="AM66" s="1315"/>
      <c r="AN66" s="1315"/>
      <c r="AO66" s="1314"/>
      <c r="AP66" s="1316"/>
      <c r="AQ66" s="1314"/>
      <c r="AR66" s="1316"/>
      <c r="AU66" s="128" t="s">
        <v>125</v>
      </c>
      <c r="AV66" s="130" t="s">
        <v>126</v>
      </c>
      <c r="AX66" s="15"/>
      <c r="CU66" s="115"/>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row>
    <row r="67" spans="1:131" x14ac:dyDescent="0.2">
      <c r="A67" s="131"/>
      <c r="B67" s="1661" t="s">
        <v>1289</v>
      </c>
      <c r="C67" s="1662"/>
      <c r="D67" s="1662"/>
      <c r="E67" s="1662"/>
      <c r="F67" s="1662"/>
      <c r="G67" s="1662"/>
      <c r="H67" s="1662"/>
      <c r="I67" s="1662"/>
      <c r="J67" s="1662"/>
      <c r="K67" s="1662"/>
      <c r="L67" s="1662"/>
      <c r="M67" s="1662"/>
      <c r="N67" s="1663"/>
      <c r="O67" s="1667" t="str">
        <f>IFERROR('１５．学生１人当たり教育研究経費支出&amp;管理経費支出（部門）'!F17,"")</f>
        <v>－</v>
      </c>
      <c r="P67" s="1668"/>
      <c r="Q67" s="1669"/>
      <c r="R67" s="1667" t="str">
        <f>IFERROR('１５．学生１人当たり教育研究経費支出&amp;管理経費支出（部門）'!G17,"")</f>
        <v>－</v>
      </c>
      <c r="S67" s="1668"/>
      <c r="T67" s="1669"/>
      <c r="U67" s="1667" t="str">
        <f>IFERROR('１５．学生１人当たり教育研究経費支出&amp;管理経費支出（部門）'!H17,"")</f>
        <v>－</v>
      </c>
      <c r="V67" s="1668"/>
      <c r="W67" s="1669"/>
      <c r="X67" s="1667" t="str">
        <f>IFERROR('１５．学生１人当たり教育研究経費支出&amp;管理経費支出（部門）'!I17,"")</f>
        <v>－</v>
      </c>
      <c r="Y67" s="1668"/>
      <c r="Z67" s="1669"/>
      <c r="AA67" s="1667" t="str">
        <f>IFERROR('１５．学生１人当たり教育研究経費支出&amp;管理経費支出（部門）'!J17,"")</f>
        <v>－</v>
      </c>
      <c r="AB67" s="1668"/>
      <c r="AC67" s="1669"/>
      <c r="AD67" s="1673"/>
      <c r="AE67" s="1674"/>
      <c r="AF67" s="1674"/>
      <c r="AG67" s="1677" t="str">
        <f>'１５．学生１人当たり教育研究経費支出&amp;管理経費支出（部門）'!K17</f>
        <v>－</v>
      </c>
      <c r="AH67" s="1668"/>
      <c r="AI67" s="1669"/>
      <c r="AJ67" s="1563" t="str">
        <f>'１５．学生１人当たり教育研究経費支出&amp;管理経費支出（部門）'!L17</f>
        <v>－</v>
      </c>
      <c r="AK67" s="1564"/>
      <c r="AL67" s="1600"/>
      <c r="AM67" s="1559" t="str">
        <f>'１５．学生１人当たり教育研究経費支出&amp;管理経費支出（部門）'!M17</f>
        <v>目標入力</v>
      </c>
      <c r="AN67" s="1560"/>
      <c r="AO67" s="1476" t="str">
        <f>'１５．学生１人当たり教育研究経費支出&amp;管理経費支出（部門）'!N17</f>
        <v>－</v>
      </c>
      <c r="AP67" s="1477"/>
      <c r="AQ67" s="1476" t="str">
        <f ca="1">'１５．学生１人当たり教育研究経費支出&amp;管理経費支出（部門）'!O17</f>
        <v>－</v>
      </c>
      <c r="AR67" s="1477"/>
      <c r="AU67" s="130"/>
      <c r="AV67" s="130" t="s">
        <v>127</v>
      </c>
      <c r="AX67" s="15"/>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row>
    <row r="68" spans="1:131" x14ac:dyDescent="0.2">
      <c r="A68" s="24"/>
      <c r="B68" s="1664"/>
      <c r="C68" s="1665"/>
      <c r="D68" s="1665"/>
      <c r="E68" s="1665"/>
      <c r="F68" s="1665"/>
      <c r="G68" s="1665"/>
      <c r="H68" s="1665"/>
      <c r="I68" s="1665"/>
      <c r="J68" s="1665"/>
      <c r="K68" s="1665"/>
      <c r="L68" s="1665"/>
      <c r="M68" s="1665"/>
      <c r="N68" s="1666"/>
      <c r="O68" s="1670"/>
      <c r="P68" s="1671"/>
      <c r="Q68" s="1672"/>
      <c r="R68" s="1670"/>
      <c r="S68" s="1671"/>
      <c r="T68" s="1672"/>
      <c r="U68" s="1670"/>
      <c r="V68" s="1671"/>
      <c r="W68" s="1672"/>
      <c r="X68" s="1670"/>
      <c r="Y68" s="1671"/>
      <c r="Z68" s="1672"/>
      <c r="AA68" s="1670"/>
      <c r="AB68" s="1671"/>
      <c r="AC68" s="1672"/>
      <c r="AD68" s="1675"/>
      <c r="AE68" s="1676"/>
      <c r="AF68" s="1676"/>
      <c r="AG68" s="1678"/>
      <c r="AH68" s="1671"/>
      <c r="AI68" s="1672"/>
      <c r="AJ68" s="1572"/>
      <c r="AK68" s="1573"/>
      <c r="AL68" s="1679"/>
      <c r="AM68" s="1682"/>
      <c r="AN68" s="1683"/>
      <c r="AO68" s="1684"/>
      <c r="AP68" s="1685"/>
      <c r="AQ68" s="1684"/>
      <c r="AR68" s="1685"/>
      <c r="AW68" s="15"/>
      <c r="AX68" s="15"/>
      <c r="AZ68" s="13" t="s">
        <v>128</v>
      </c>
      <c r="CV68" s="390"/>
      <c r="CW68" s="390"/>
      <c r="CX68" s="390"/>
      <c r="CY68" s="390"/>
      <c r="CZ68" s="390"/>
      <c r="DA68" s="390"/>
      <c r="DB68" s="390"/>
      <c r="DC68" s="390"/>
      <c r="DD68" s="132"/>
      <c r="DE68" s="132"/>
      <c r="DF68" s="132"/>
      <c r="DG68" s="132"/>
      <c r="DH68" s="132"/>
      <c r="DI68" s="26"/>
      <c r="DJ68" s="26"/>
      <c r="DK68" s="26"/>
      <c r="DL68" s="26"/>
      <c r="DM68" s="26"/>
      <c r="DN68" s="26"/>
      <c r="DO68" s="26"/>
      <c r="DP68" s="26"/>
      <c r="DQ68" s="26"/>
      <c r="DR68" s="26"/>
      <c r="DS68" s="26"/>
      <c r="DT68" s="26"/>
      <c r="DU68" s="26"/>
      <c r="DV68" s="26"/>
      <c r="DW68" s="26"/>
      <c r="DX68" s="26"/>
      <c r="DY68" s="26"/>
      <c r="DZ68" s="26"/>
      <c r="EA68" s="26"/>
    </row>
    <row r="69" spans="1:131" x14ac:dyDescent="0.2">
      <c r="A69" s="24"/>
      <c r="B69" s="1370" t="s">
        <v>1290</v>
      </c>
      <c r="C69" s="1371"/>
      <c r="D69" s="1371"/>
      <c r="E69" s="1371"/>
      <c r="F69" s="1371"/>
      <c r="G69" s="1371"/>
      <c r="H69" s="1371"/>
      <c r="I69" s="1371"/>
      <c r="J69" s="1371"/>
      <c r="K69" s="1371"/>
      <c r="L69" s="1371"/>
      <c r="M69" s="1371"/>
      <c r="N69" s="1372"/>
      <c r="O69" s="1667" t="str">
        <f>IFERROR('１５．学生１人当たり教育研究経費支出&amp;管理経費支出（部門）'!F21,"")</f>
        <v>－</v>
      </c>
      <c r="P69" s="1668"/>
      <c r="Q69" s="1669"/>
      <c r="R69" s="1667" t="str">
        <f>IFERROR('１５．学生１人当たり教育研究経費支出&amp;管理経費支出（部門）'!G21,"")</f>
        <v>－</v>
      </c>
      <c r="S69" s="1668"/>
      <c r="T69" s="1669"/>
      <c r="U69" s="1667" t="str">
        <f>IFERROR('１５．学生１人当たり教育研究経費支出&amp;管理経費支出（部門）'!H21,"")</f>
        <v>－</v>
      </c>
      <c r="V69" s="1668"/>
      <c r="W69" s="1669"/>
      <c r="X69" s="1667" t="str">
        <f>IFERROR('１５．学生１人当たり教育研究経費支出&amp;管理経費支出（部門）'!I21,"")</f>
        <v>－</v>
      </c>
      <c r="Y69" s="1668"/>
      <c r="Z69" s="1669"/>
      <c r="AA69" s="1667" t="str">
        <f>IFERROR('１５．学生１人当たり教育研究経費支出&amp;管理経費支出（部門）'!J21,"")</f>
        <v>－</v>
      </c>
      <c r="AB69" s="1668"/>
      <c r="AC69" s="1669"/>
      <c r="AD69" s="1673"/>
      <c r="AE69" s="1674"/>
      <c r="AF69" s="1674"/>
      <c r="AG69" s="1677" t="str">
        <f>'１５．学生１人当たり教育研究経費支出&amp;管理経費支出（部門）'!K21</f>
        <v>－</v>
      </c>
      <c r="AH69" s="1668"/>
      <c r="AI69" s="1669"/>
      <c r="AJ69" s="1563" t="str">
        <f>'１５．学生１人当たり教育研究経費支出&amp;管理経費支出（部門）'!L21</f>
        <v>－</v>
      </c>
      <c r="AK69" s="1564"/>
      <c r="AL69" s="1600"/>
      <c r="AM69" s="1559" t="str">
        <f>'１５．学生１人当たり教育研究経費支出&amp;管理経費支出（部門）'!M21</f>
        <v>目標入力</v>
      </c>
      <c r="AN69" s="1560"/>
      <c r="AO69" s="1476" t="str">
        <f>'１５．学生１人当たり教育研究経費支出&amp;管理経費支出（部門）'!N21</f>
        <v>－</v>
      </c>
      <c r="AP69" s="1477"/>
      <c r="AQ69" s="1476" t="str">
        <f ca="1">'１５．学生１人当たり教育研究経費支出&amp;管理経費支出（部門）'!O21</f>
        <v>－</v>
      </c>
      <c r="AR69" s="1477"/>
      <c r="AV69" s="130" t="s">
        <v>129</v>
      </c>
      <c r="AW69" s="133"/>
      <c r="AX69" s="133"/>
      <c r="AY69" s="133"/>
      <c r="AZ69" s="134"/>
      <c r="CV69" s="390"/>
      <c r="CW69" s="390"/>
      <c r="CX69" s="390"/>
      <c r="CY69" s="390"/>
      <c r="CZ69" s="390"/>
      <c r="DA69" s="390"/>
      <c r="DB69" s="390"/>
      <c r="DC69" s="132"/>
      <c r="DD69" s="132"/>
      <c r="DE69" s="132"/>
      <c r="DF69" s="132"/>
      <c r="DG69" s="132"/>
      <c r="DH69" s="132"/>
      <c r="DI69" s="26"/>
      <c r="DJ69" s="26"/>
      <c r="DK69" s="26"/>
      <c r="DL69" s="26"/>
      <c r="DM69" s="26"/>
      <c r="DN69" s="26"/>
      <c r="DO69" s="26"/>
      <c r="DP69" s="26"/>
      <c r="DQ69" s="26"/>
      <c r="DR69" s="26"/>
      <c r="DS69" s="26"/>
      <c r="DT69" s="26"/>
      <c r="DU69" s="26"/>
      <c r="DV69" s="26"/>
      <c r="DW69" s="26"/>
      <c r="DX69" s="26"/>
      <c r="DY69" s="26"/>
      <c r="DZ69" s="26"/>
      <c r="EA69" s="26"/>
    </row>
    <row r="70" spans="1:131" x14ac:dyDescent="0.2">
      <c r="A70" s="135"/>
      <c r="B70" s="1373"/>
      <c r="C70" s="1374"/>
      <c r="D70" s="1374"/>
      <c r="E70" s="1374"/>
      <c r="F70" s="1374"/>
      <c r="G70" s="1374"/>
      <c r="H70" s="1374"/>
      <c r="I70" s="1374"/>
      <c r="J70" s="1374"/>
      <c r="K70" s="1374"/>
      <c r="L70" s="1374"/>
      <c r="M70" s="1374"/>
      <c r="N70" s="1375"/>
      <c r="O70" s="1686"/>
      <c r="P70" s="1687"/>
      <c r="Q70" s="1688"/>
      <c r="R70" s="1686"/>
      <c r="S70" s="1687"/>
      <c r="T70" s="1688"/>
      <c r="U70" s="1686"/>
      <c r="V70" s="1687"/>
      <c r="W70" s="1688"/>
      <c r="X70" s="1686"/>
      <c r="Y70" s="1687"/>
      <c r="Z70" s="1688"/>
      <c r="AA70" s="1686"/>
      <c r="AB70" s="1687"/>
      <c r="AC70" s="1688"/>
      <c r="AD70" s="1680"/>
      <c r="AE70" s="1681"/>
      <c r="AF70" s="1681"/>
      <c r="AG70" s="1689"/>
      <c r="AH70" s="1687"/>
      <c r="AI70" s="1688"/>
      <c r="AJ70" s="1566"/>
      <c r="AK70" s="1567"/>
      <c r="AL70" s="1601"/>
      <c r="AM70" s="1561"/>
      <c r="AN70" s="1562"/>
      <c r="AO70" s="1478"/>
      <c r="AP70" s="1479"/>
      <c r="AQ70" s="1478"/>
      <c r="AR70" s="1479"/>
      <c r="AZ70" s="13" t="s">
        <v>130</v>
      </c>
      <c r="CV70" s="115"/>
      <c r="CW70" s="115"/>
      <c r="CX70" s="115"/>
      <c r="CY70" s="115"/>
      <c r="CZ70" s="115"/>
      <c r="DA70" s="115"/>
      <c r="DB70" s="115"/>
      <c r="DC70" s="115"/>
      <c r="DD70" s="115"/>
      <c r="DE70" s="115"/>
      <c r="DF70" s="115"/>
      <c r="DG70" s="115"/>
      <c r="DH70" s="115"/>
      <c r="DI70" s="26"/>
      <c r="DJ70" s="26"/>
      <c r="DK70" s="26"/>
      <c r="DL70" s="26"/>
      <c r="DM70" s="26"/>
      <c r="DN70" s="26"/>
      <c r="DO70" s="26"/>
      <c r="DP70" s="26"/>
      <c r="DQ70" s="26"/>
      <c r="DR70" s="26"/>
      <c r="DS70" s="26"/>
      <c r="DT70" s="26"/>
      <c r="DU70" s="26"/>
      <c r="DV70" s="26"/>
      <c r="DW70" s="26"/>
      <c r="DX70" s="26"/>
      <c r="DY70" s="26"/>
      <c r="DZ70" s="26"/>
      <c r="EA70" s="26"/>
    </row>
    <row r="71" spans="1:131" x14ac:dyDescent="0.2">
      <c r="A71" s="118"/>
      <c r="B71" s="29"/>
      <c r="C71" s="13" t="s">
        <v>29</v>
      </c>
      <c r="CU71" s="115"/>
      <c r="CV71" s="115"/>
      <c r="CW71" s="115"/>
      <c r="CX71" s="115"/>
      <c r="CY71" s="115"/>
      <c r="CZ71" s="115"/>
      <c r="DA71" s="115"/>
      <c r="DB71" s="115"/>
      <c r="DC71" s="115"/>
      <c r="DD71" s="115"/>
      <c r="DE71" s="115"/>
      <c r="DF71" s="132"/>
      <c r="DG71" s="132"/>
      <c r="DH71" s="132"/>
      <c r="DI71" s="132"/>
      <c r="DJ71" s="132"/>
      <c r="DK71" s="132"/>
      <c r="DL71" s="132"/>
      <c r="DM71" s="132"/>
      <c r="DN71" s="132"/>
      <c r="DO71" s="132"/>
      <c r="DP71" s="132"/>
      <c r="DQ71" s="132"/>
      <c r="DR71" s="132"/>
      <c r="DS71" s="132"/>
      <c r="DT71" s="132"/>
      <c r="DU71" s="132"/>
      <c r="DV71" s="132"/>
      <c r="DW71" s="132"/>
      <c r="DX71" s="132"/>
    </row>
    <row r="72" spans="1:131" x14ac:dyDescent="0.2">
      <c r="B72" s="58"/>
      <c r="DF72" s="132"/>
      <c r="DG72" s="132"/>
      <c r="DH72" s="132"/>
      <c r="DI72" s="132"/>
      <c r="DJ72" s="132"/>
      <c r="DK72" s="132"/>
      <c r="DL72" s="132"/>
      <c r="DM72" s="132"/>
      <c r="DN72" s="132"/>
      <c r="DO72" s="132"/>
      <c r="DP72" s="132"/>
      <c r="DQ72" s="132"/>
      <c r="DR72" s="132"/>
      <c r="DS72" s="132"/>
      <c r="DT72" s="132"/>
      <c r="DU72" s="132"/>
      <c r="DV72" s="132"/>
      <c r="DW72" s="132"/>
      <c r="DX72" s="115"/>
    </row>
    <row r="73" spans="1:131" x14ac:dyDescent="0.2">
      <c r="E73" s="15"/>
      <c r="DF73" s="115"/>
      <c r="DG73" s="115"/>
      <c r="DH73" s="115"/>
      <c r="DI73" s="115"/>
      <c r="DJ73" s="115"/>
      <c r="DK73" s="115"/>
      <c r="DL73" s="115"/>
      <c r="DM73" s="115"/>
      <c r="DN73" s="115"/>
      <c r="DO73" s="115"/>
      <c r="DP73" s="115"/>
      <c r="DQ73" s="115"/>
      <c r="DR73" s="115"/>
      <c r="DS73" s="115"/>
      <c r="DT73" s="115"/>
      <c r="DU73" s="115"/>
      <c r="DV73" s="115"/>
      <c r="DW73" s="115"/>
      <c r="DX73" s="115"/>
    </row>
    <row r="74" spans="1:131" x14ac:dyDescent="0.2">
      <c r="A74" s="136"/>
      <c r="E74" s="15"/>
      <c r="H74" s="136"/>
      <c r="I74" s="136"/>
      <c r="J74" s="136"/>
      <c r="K74" s="136"/>
      <c r="L74" s="136"/>
      <c r="M74" s="136"/>
      <c r="N74" s="136"/>
      <c r="O74" s="136"/>
      <c r="P74" s="136"/>
      <c r="Q74" s="136"/>
      <c r="R74" s="136"/>
      <c r="S74" s="136"/>
      <c r="T74" s="136"/>
      <c r="DF74" s="115"/>
      <c r="DG74" s="115"/>
      <c r="DH74" s="115"/>
      <c r="DI74" s="115"/>
      <c r="DJ74" s="115"/>
      <c r="DK74" s="115"/>
      <c r="DL74" s="115"/>
      <c r="DM74" s="115"/>
      <c r="DN74" s="115"/>
      <c r="DO74" s="115"/>
      <c r="DP74" s="115"/>
      <c r="DQ74" s="115"/>
      <c r="DR74" s="115"/>
      <c r="DS74" s="115"/>
      <c r="DT74" s="115"/>
    </row>
    <row r="75" spans="1:131" x14ac:dyDescent="0.2">
      <c r="E75" s="15"/>
    </row>
    <row r="76" spans="1:131" x14ac:dyDescent="0.2">
      <c r="B76" s="128"/>
      <c r="C76" s="130"/>
      <c r="E76" s="15"/>
    </row>
    <row r="77" spans="1:131" x14ac:dyDescent="0.2">
      <c r="B77" s="130"/>
      <c r="C77" s="130"/>
      <c r="E77" s="15"/>
    </row>
    <row r="78" spans="1:131" x14ac:dyDescent="0.2">
      <c r="D78" s="15"/>
      <c r="E78" s="15"/>
    </row>
    <row r="79" spans="1:131" x14ac:dyDescent="0.2">
      <c r="C79" s="130"/>
      <c r="D79" s="133"/>
      <c r="E79" s="133"/>
      <c r="F79" s="133"/>
      <c r="G79" s="134"/>
    </row>
  </sheetData>
  <mergeCells count="367">
    <mergeCell ref="B69:N70"/>
    <mergeCell ref="O69:Q70"/>
    <mergeCell ref="R69:T70"/>
    <mergeCell ref="U69:W70"/>
    <mergeCell ref="X69:Z70"/>
    <mergeCell ref="AA69:AC70"/>
    <mergeCell ref="AG69:AI70"/>
    <mergeCell ref="AJ69:AL70"/>
    <mergeCell ref="AM69:AN70"/>
    <mergeCell ref="AO69:AP70"/>
    <mergeCell ref="AD67:AF68"/>
    <mergeCell ref="AG67:AI68"/>
    <mergeCell ref="AJ67:AL68"/>
    <mergeCell ref="AD69:AF70"/>
    <mergeCell ref="AQ69:AR70"/>
    <mergeCell ref="AM67:AN68"/>
    <mergeCell ref="AO67:AP68"/>
    <mergeCell ref="AQ67:AR68"/>
    <mergeCell ref="B67:N68"/>
    <mergeCell ref="O67:Q68"/>
    <mergeCell ref="R67:T68"/>
    <mergeCell ref="U67:W68"/>
    <mergeCell ref="X67:Z68"/>
    <mergeCell ref="AA67:AC68"/>
    <mergeCell ref="AO60:AP61"/>
    <mergeCell ref="B64:N66"/>
    <mergeCell ref="O64:Q66"/>
    <mergeCell ref="R64:T66"/>
    <mergeCell ref="U64:W66"/>
    <mergeCell ref="X64:Z66"/>
    <mergeCell ref="AA60:AC61"/>
    <mergeCell ref="AM64:AN66"/>
    <mergeCell ref="AO64:AP66"/>
    <mergeCell ref="CL59:CQ60"/>
    <mergeCell ref="BW61:CA62"/>
    <mergeCell ref="CB61:CF62"/>
    <mergeCell ref="CG61:CK62"/>
    <mergeCell ref="CL61:CQ62"/>
    <mergeCell ref="AA64:AC66"/>
    <mergeCell ref="AD64:AF66"/>
    <mergeCell ref="AG64:AI66"/>
    <mergeCell ref="AJ64:AL66"/>
    <mergeCell ref="AQ64:AR66"/>
    <mergeCell ref="B55:N57"/>
    <mergeCell ref="AW59:BL60"/>
    <mergeCell ref="BM59:BQ60"/>
    <mergeCell ref="AQ60:AR61"/>
    <mergeCell ref="AU61:BL62"/>
    <mergeCell ref="BM61:BQ62"/>
    <mergeCell ref="BR61:BV62"/>
    <mergeCell ref="U60:W61"/>
    <mergeCell ref="X60:Z61"/>
    <mergeCell ref="AM58:AN59"/>
    <mergeCell ref="AO58:AP59"/>
    <mergeCell ref="AQ58:AR59"/>
    <mergeCell ref="AU59:AV60"/>
    <mergeCell ref="AD60:AF61"/>
    <mergeCell ref="AG60:AI61"/>
    <mergeCell ref="AJ60:AL61"/>
    <mergeCell ref="AM60:AN61"/>
    <mergeCell ref="BR59:BV60"/>
    <mergeCell ref="B60:N61"/>
    <mergeCell ref="O60:Q61"/>
    <mergeCell ref="R60:T61"/>
    <mergeCell ref="B58:N59"/>
    <mergeCell ref="O58:Q59"/>
    <mergeCell ref="R58:T59"/>
    <mergeCell ref="U58:W59"/>
    <mergeCell ref="X58:Z59"/>
    <mergeCell ref="AA58:AC59"/>
    <mergeCell ref="AD58:AF59"/>
    <mergeCell ref="AG58:AI59"/>
    <mergeCell ref="AJ58:AL59"/>
    <mergeCell ref="BM53:BQ54"/>
    <mergeCell ref="CB55:CF56"/>
    <mergeCell ref="CG55:CK56"/>
    <mergeCell ref="BW59:CA60"/>
    <mergeCell ref="CB59:CF60"/>
    <mergeCell ref="CG59:CK60"/>
    <mergeCell ref="CL55:CQ56"/>
    <mergeCell ref="AU57:AV58"/>
    <mergeCell ref="AW57:BL58"/>
    <mergeCell ref="BM57:BQ58"/>
    <mergeCell ref="BR57:BV58"/>
    <mergeCell ref="BW57:CA58"/>
    <mergeCell ref="CB57:CF58"/>
    <mergeCell ref="BW53:CA54"/>
    <mergeCell ref="CB53:CF54"/>
    <mergeCell ref="CG53:CK54"/>
    <mergeCell ref="CL53:CQ54"/>
    <mergeCell ref="CL57:CQ58"/>
    <mergeCell ref="CG57:CK58"/>
    <mergeCell ref="AU55:AV56"/>
    <mergeCell ref="AW55:BL56"/>
    <mergeCell ref="BM55:BQ56"/>
    <mergeCell ref="BR55:BV56"/>
    <mergeCell ref="BW55:CA56"/>
    <mergeCell ref="O55:Q57"/>
    <mergeCell ref="R55:T57"/>
    <mergeCell ref="U55:W57"/>
    <mergeCell ref="X55:Z57"/>
    <mergeCell ref="AM53:AN54"/>
    <mergeCell ref="AJ51:AL52"/>
    <mergeCell ref="AM51:AN52"/>
    <mergeCell ref="AO51:AP52"/>
    <mergeCell ref="AQ51:AR52"/>
    <mergeCell ref="AQ55:AR57"/>
    <mergeCell ref="AA55:AC57"/>
    <mergeCell ref="AD55:AF57"/>
    <mergeCell ref="AG55:AI57"/>
    <mergeCell ref="AJ55:AL57"/>
    <mergeCell ref="AM55:AN57"/>
    <mergeCell ref="AO55:AP57"/>
    <mergeCell ref="CB51:CF52"/>
    <mergeCell ref="CG51:CK52"/>
    <mergeCell ref="CL51:CQ52"/>
    <mergeCell ref="B53:N54"/>
    <mergeCell ref="O53:Q54"/>
    <mergeCell ref="R53:T54"/>
    <mergeCell ref="U53:W54"/>
    <mergeCell ref="X53:Z54"/>
    <mergeCell ref="AA53:AC54"/>
    <mergeCell ref="AD53:AF54"/>
    <mergeCell ref="AG53:AI54"/>
    <mergeCell ref="AJ53:AL54"/>
    <mergeCell ref="AD51:AF52"/>
    <mergeCell ref="B51:N52"/>
    <mergeCell ref="O51:Q52"/>
    <mergeCell ref="R51:T52"/>
    <mergeCell ref="U51:W52"/>
    <mergeCell ref="X51:Z52"/>
    <mergeCell ref="AU51:AV52"/>
    <mergeCell ref="BR53:BV54"/>
    <mergeCell ref="AO53:AP54"/>
    <mergeCell ref="AQ53:AR54"/>
    <mergeCell ref="AU53:AV54"/>
    <mergeCell ref="AW53:BL54"/>
    <mergeCell ref="AA49:AC50"/>
    <mergeCell ref="AD49:AF50"/>
    <mergeCell ref="AG49:AI50"/>
    <mergeCell ref="AJ49:AL50"/>
    <mergeCell ref="AM49:AN50"/>
    <mergeCell ref="AO49:AP50"/>
    <mergeCell ref="AG51:AI52"/>
    <mergeCell ref="AA51:AC52"/>
    <mergeCell ref="BW51:CA52"/>
    <mergeCell ref="AW51:BL52"/>
    <mergeCell ref="BM51:BQ52"/>
    <mergeCell ref="BR51:BV52"/>
    <mergeCell ref="AG47:AI48"/>
    <mergeCell ref="AJ47:AL48"/>
    <mergeCell ref="CB49:CF50"/>
    <mergeCell ref="CG49:CK50"/>
    <mergeCell ref="CL49:CQ50"/>
    <mergeCell ref="AW49:BL50"/>
    <mergeCell ref="BM49:BQ50"/>
    <mergeCell ref="BR49:BV50"/>
    <mergeCell ref="BW49:CA50"/>
    <mergeCell ref="AM47:AN48"/>
    <mergeCell ref="AO47:AP48"/>
    <mergeCell ref="AQ47:AR48"/>
    <mergeCell ref="AU47:AV48"/>
    <mergeCell ref="AW47:BL48"/>
    <mergeCell ref="BM47:BQ48"/>
    <mergeCell ref="BR47:BV48"/>
    <mergeCell ref="BW47:CA48"/>
    <mergeCell ref="CB47:CF48"/>
    <mergeCell ref="CG47:CK48"/>
    <mergeCell ref="CL47:CQ48"/>
    <mergeCell ref="AQ49:AR50"/>
    <mergeCell ref="AU49:AV50"/>
    <mergeCell ref="AU44:AV46"/>
    <mergeCell ref="AW44:BL46"/>
    <mergeCell ref="BM44:BQ46"/>
    <mergeCell ref="BR44:BV46"/>
    <mergeCell ref="BW44:CA46"/>
    <mergeCell ref="CB44:CF46"/>
    <mergeCell ref="CG44:CK46"/>
    <mergeCell ref="CL44:CQ46"/>
    <mergeCell ref="B49:N50"/>
    <mergeCell ref="O49:Q50"/>
    <mergeCell ref="R49:T50"/>
    <mergeCell ref="U49:W50"/>
    <mergeCell ref="X49:Z50"/>
    <mergeCell ref="AG44:AI46"/>
    <mergeCell ref="AJ44:AL46"/>
    <mergeCell ref="AM44:AN46"/>
    <mergeCell ref="AO44:AP46"/>
    <mergeCell ref="B47:N48"/>
    <mergeCell ref="O47:Q48"/>
    <mergeCell ref="R47:T48"/>
    <mergeCell ref="U47:W48"/>
    <mergeCell ref="X47:Z48"/>
    <mergeCell ref="AA47:AC48"/>
    <mergeCell ref="AD47:AF48"/>
    <mergeCell ref="AM40:AN41"/>
    <mergeCell ref="AO40:AP41"/>
    <mergeCell ref="AQ40:AR41"/>
    <mergeCell ref="B44:N46"/>
    <mergeCell ref="O44:Q46"/>
    <mergeCell ref="R44:T46"/>
    <mergeCell ref="U44:W46"/>
    <mergeCell ref="X44:Z46"/>
    <mergeCell ref="AA44:AC46"/>
    <mergeCell ref="AD44:AF46"/>
    <mergeCell ref="AD40:AF41"/>
    <mergeCell ref="AG40:AI41"/>
    <mergeCell ref="AJ40:AL41"/>
    <mergeCell ref="AQ44:AR46"/>
    <mergeCell ref="AJ38:AL39"/>
    <mergeCell ref="B40:N41"/>
    <mergeCell ref="O40:Q41"/>
    <mergeCell ref="R40:T41"/>
    <mergeCell ref="U40:W41"/>
    <mergeCell ref="X40:Z41"/>
    <mergeCell ref="AA40:AC41"/>
    <mergeCell ref="B38:N39"/>
    <mergeCell ref="O38:Q39"/>
    <mergeCell ref="R38:T39"/>
    <mergeCell ref="U38:W39"/>
    <mergeCell ref="X38:Z39"/>
    <mergeCell ref="AQ38:AR39"/>
    <mergeCell ref="AM38:AN39"/>
    <mergeCell ref="AO38:AP39"/>
    <mergeCell ref="B33:N34"/>
    <mergeCell ref="O33:Q34"/>
    <mergeCell ref="R33:T34"/>
    <mergeCell ref="U33:W34"/>
    <mergeCell ref="X33:Z34"/>
    <mergeCell ref="AA33:AC34"/>
    <mergeCell ref="AD35:AF37"/>
    <mergeCell ref="AG35:AI37"/>
    <mergeCell ref="AJ35:AL37"/>
    <mergeCell ref="AM35:AN37"/>
    <mergeCell ref="AO35:AP37"/>
    <mergeCell ref="AQ35:AR37"/>
    <mergeCell ref="B35:N37"/>
    <mergeCell ref="O35:Q37"/>
    <mergeCell ref="R35:T37"/>
    <mergeCell ref="U35:W37"/>
    <mergeCell ref="X35:Z37"/>
    <mergeCell ref="AA35:AC37"/>
    <mergeCell ref="AA38:AC39"/>
    <mergeCell ref="AD38:AF39"/>
    <mergeCell ref="AG38:AI39"/>
    <mergeCell ref="AM33:AN34"/>
    <mergeCell ref="AO33:AP34"/>
    <mergeCell ref="AQ33:AR34"/>
    <mergeCell ref="AD33:AF34"/>
    <mergeCell ref="AG33:AI34"/>
    <mergeCell ref="AJ33:AL34"/>
    <mergeCell ref="AJ31:AL32"/>
    <mergeCell ref="AM31:AN32"/>
    <mergeCell ref="AO31:AP32"/>
    <mergeCell ref="AM29:AN30"/>
    <mergeCell ref="AO29:AP30"/>
    <mergeCell ref="AQ29:AR30"/>
    <mergeCell ref="B31:N32"/>
    <mergeCell ref="O31:Q32"/>
    <mergeCell ref="R31:T32"/>
    <mergeCell ref="U31:W32"/>
    <mergeCell ref="X31:Z32"/>
    <mergeCell ref="AQ31:AR32"/>
    <mergeCell ref="B29:N30"/>
    <mergeCell ref="O29:Q30"/>
    <mergeCell ref="R29:T30"/>
    <mergeCell ref="U29:W30"/>
    <mergeCell ref="X29:Z30"/>
    <mergeCell ref="AA29:AC30"/>
    <mergeCell ref="AA31:AC32"/>
    <mergeCell ref="AD31:AF32"/>
    <mergeCell ref="AG31:AI32"/>
    <mergeCell ref="AD29:AF30"/>
    <mergeCell ref="AG29:AI30"/>
    <mergeCell ref="AJ29:AL30"/>
    <mergeCell ref="AG25:AI26"/>
    <mergeCell ref="AJ25:AL26"/>
    <mergeCell ref="AM25:AN26"/>
    <mergeCell ref="AO25:AP26"/>
    <mergeCell ref="AM27:AN28"/>
    <mergeCell ref="AO27:AP28"/>
    <mergeCell ref="AQ25:AR26"/>
    <mergeCell ref="B27:N28"/>
    <mergeCell ref="O27:Q28"/>
    <mergeCell ref="R27:T28"/>
    <mergeCell ref="U27:W28"/>
    <mergeCell ref="X27:Z28"/>
    <mergeCell ref="AA27:AC28"/>
    <mergeCell ref="AD27:AF28"/>
    <mergeCell ref="AG27:AI28"/>
    <mergeCell ref="AJ27:AL28"/>
    <mergeCell ref="AQ27:AR28"/>
    <mergeCell ref="B25:N26"/>
    <mergeCell ref="O25:Q26"/>
    <mergeCell ref="R25:T26"/>
    <mergeCell ref="U25:W26"/>
    <mergeCell ref="X25:Z26"/>
    <mergeCell ref="AA25:AC26"/>
    <mergeCell ref="AD25:AF26"/>
    <mergeCell ref="AJ14:AL15"/>
    <mergeCell ref="AM20:AN22"/>
    <mergeCell ref="B14:N15"/>
    <mergeCell ref="O14:Q15"/>
    <mergeCell ref="R14:T15"/>
    <mergeCell ref="U14:W15"/>
    <mergeCell ref="X14:Z15"/>
    <mergeCell ref="AA14:AC15"/>
    <mergeCell ref="AD14:AF15"/>
    <mergeCell ref="AG14:AI15"/>
    <mergeCell ref="AJ16:AL17"/>
    <mergeCell ref="AM23:AN24"/>
    <mergeCell ref="AO23:AP24"/>
    <mergeCell ref="B20:N22"/>
    <mergeCell ref="O20:Q22"/>
    <mergeCell ref="R20:T22"/>
    <mergeCell ref="U20:W22"/>
    <mergeCell ref="X20:Z22"/>
    <mergeCell ref="AA20:AC22"/>
    <mergeCell ref="AD23:AF24"/>
    <mergeCell ref="X11:Z13"/>
    <mergeCell ref="AA11:AC13"/>
    <mergeCell ref="AD11:AF13"/>
    <mergeCell ref="AO20:AP22"/>
    <mergeCell ref="AQ20:AR22"/>
    <mergeCell ref="B23:N24"/>
    <mergeCell ref="O23:Q24"/>
    <mergeCell ref="R23:T24"/>
    <mergeCell ref="U23:W24"/>
    <mergeCell ref="X23:Z24"/>
    <mergeCell ref="AA23:AC24"/>
    <mergeCell ref="AM16:AN17"/>
    <mergeCell ref="AO16:AP17"/>
    <mergeCell ref="B16:N17"/>
    <mergeCell ref="AD20:AF22"/>
    <mergeCell ref="AG20:AI22"/>
    <mergeCell ref="AJ20:AL22"/>
    <mergeCell ref="R16:T17"/>
    <mergeCell ref="U16:W17"/>
    <mergeCell ref="X16:Z17"/>
    <mergeCell ref="AQ16:AR17"/>
    <mergeCell ref="AA16:AC17"/>
    <mergeCell ref="AD16:AF17"/>
    <mergeCell ref="AG16:AI17"/>
    <mergeCell ref="AG11:AI13"/>
    <mergeCell ref="AJ11:AL13"/>
    <mergeCell ref="O16:Q17"/>
    <mergeCell ref="AQ23:AR24"/>
    <mergeCell ref="AG23:AI24"/>
    <mergeCell ref="AJ23:AL24"/>
    <mergeCell ref="CL43:CQ43"/>
    <mergeCell ref="A1:E2"/>
    <mergeCell ref="F1:W2"/>
    <mergeCell ref="A3:E4"/>
    <mergeCell ref="F3:W4"/>
    <mergeCell ref="A6:C7"/>
    <mergeCell ref="D6:BE7"/>
    <mergeCell ref="AM11:AN13"/>
    <mergeCell ref="AO11:AP13"/>
    <mergeCell ref="AQ11:AR13"/>
    <mergeCell ref="AM14:AN15"/>
    <mergeCell ref="AO14:AP15"/>
    <mergeCell ref="AQ14:AR15"/>
    <mergeCell ref="A8:BE9"/>
    <mergeCell ref="B11:N13"/>
    <mergeCell ref="O11:Q13"/>
    <mergeCell ref="R11:T13"/>
    <mergeCell ref="U11:W13"/>
  </mergeCells>
  <phoneticPr fontId="1"/>
  <hyperlinks>
    <hyperlink ref="B14:N15" location="'１．経常収支差額比率 (部門)'!A1" display="1.経常収支差額比率【※】"/>
    <hyperlink ref="B16:N17" location="'２．人件費比率 (部門)'!A1" display="2.人件費比率【※】"/>
    <hyperlink ref="B23:N24" location="'３．志願倍率（部門）'!A1" display="3.志願倍率"/>
    <hyperlink ref="B25:N26" location="'４．合格率（部門）'!A1" display="4.合格率"/>
    <hyperlink ref="B27:N28" location="'５．歩留率（部門）'!A1" display="5.歩留率"/>
    <hyperlink ref="B29:N30" location="'６．推薦割合（部門）'!A1" display="6.推薦割合"/>
    <hyperlink ref="B31:N32" location="'７．入学定員充足率&amp;８．収容定員充足率（部門）'!A1" display="7.入学定員充足率"/>
    <hyperlink ref="B33:N34" location="'７．入学定員充足率&amp;８．収容定員充足率（部門）'!A1" display="8.収容定員充足率"/>
    <hyperlink ref="B38:N39" location="'９．中途退学者率（部門）'!A1" display="9.中途退学率"/>
    <hyperlink ref="B40:N41" location="'１０．奨学費割合（部門）'!A1" display="10.奨学費割合"/>
    <hyperlink ref="B47:N48" location="'１１．専任教員&amp;専任職員１人当たり学生数（部門）'!A1" display="11.専任教員１人当たり学生数"/>
    <hyperlink ref="B51:N52" location="'１１．専任教員&amp;専任職員１人当たり学生数（部門）'!A1" display="11.専任職員１人当たり学生数"/>
    <hyperlink ref="B49:N50" location="'１２．専任教員対非常勤教員割合(部門)'!A1" display="12.専任教員対非常勤教員割合"/>
    <hyperlink ref="B53:N54" location="'１３．専任教員対専任職員割合（部門）'!A1" display="13.専任教員対専任職員割合"/>
    <hyperlink ref="B58:N59" location="'１４．専任教員&amp;専任職員１人当たり人件費（部門）'!A1" display="14.専任教員１人当たり人件費（百万円）"/>
    <hyperlink ref="B69:N70" location="'１５．学生１人当たり教育研究経費支出&amp;管理経費支出（部門）'!A1" display="15.学生一人当たり管理経費支出（千円）"/>
    <hyperlink ref="B67:N68" location="'１５．学生１人当たり教育研究経費支出&amp;管理経費支出（部門）'!A1" display="15.学生１人当たり教育研究経費支出（千円）"/>
    <hyperlink ref="B60:N61" location="'１４．専任教員&amp;専任職員１人当たり人件費（部門）'!A1" display="14.専任職員１人当たり人件費（百万円）"/>
  </hyperlinks>
  <pageMargins left="0.39370078740157483" right="0.39370078740157483" top="0.39370078740157483" bottom="0.39370078740157483" header="0" footer="0.19685039370078741"/>
  <pageSetup paperSize="9" scale="57" orientation="landscape" r:id="rId1"/>
  <headerFooter scaleWithDoc="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13</vt:i4>
      </vt:variant>
    </vt:vector>
  </HeadingPairs>
  <TitlesOfParts>
    <vt:vector size="52" baseType="lpstr">
      <vt:lpstr>入力方法</vt:lpstr>
      <vt:lpstr>法人入力シート（要入力）</vt:lpstr>
      <vt:lpstr>学校入力シート（要入力）</vt:lpstr>
      <vt:lpstr>目標値入力シート（必要に応じて入力）</vt:lpstr>
      <vt:lpstr>表紙</vt:lpstr>
      <vt:lpstr>趨勢評価</vt:lpstr>
      <vt:lpstr>絶対評価シート</vt:lpstr>
      <vt:lpstr>総括表(法人全体)</vt:lpstr>
      <vt:lpstr>総括表 (部門)</vt:lpstr>
      <vt:lpstr>１．経常収支差額比率（法人）</vt:lpstr>
      <vt:lpstr>２．人件費比率（法人）</vt:lpstr>
      <vt:lpstr>３．人件費依存率（法人）</vt:lpstr>
      <vt:lpstr>４．教育活動資金収支差額比率（法人）</vt:lpstr>
      <vt:lpstr>５．積立率＆参考）減価償却比率（法人）</vt:lpstr>
      <vt:lpstr>６．運用資産超過額対教育活動資金収支差額比（法人）</vt:lpstr>
      <vt:lpstr>７．運用資産対教育活動資金収支差額比（法人）</vt:lpstr>
      <vt:lpstr>８．流動比率（法人）</vt:lpstr>
      <vt:lpstr>９．外部負債超過額対教育活動資金収支差額比（法人）</vt:lpstr>
      <vt:lpstr>１．経常収支差額比率 (部門)</vt:lpstr>
      <vt:lpstr>２．人件費比率 (部門)</vt:lpstr>
      <vt:lpstr>３．志願倍率（部門）</vt:lpstr>
      <vt:lpstr>４．合格率（部門）</vt:lpstr>
      <vt:lpstr>５．歩留率（部門）</vt:lpstr>
      <vt:lpstr>６．推薦割合（部門）</vt:lpstr>
      <vt:lpstr>７．入学定員充足率&amp;８．収容定員充足率（部門）</vt:lpstr>
      <vt:lpstr>９．中途退学者率（部門）</vt:lpstr>
      <vt:lpstr>１０．奨学費割合（部門）</vt:lpstr>
      <vt:lpstr>１１．専任教員&amp;専任職員１人当たり学生数（部門）</vt:lpstr>
      <vt:lpstr>１２．専任教員対非常勤教員割合(部門)</vt:lpstr>
      <vt:lpstr>１３．専任教員対専任職員割合（部門）</vt:lpstr>
      <vt:lpstr>１４．専任教員&amp;専任職員１人当たり人件費（部門）</vt:lpstr>
      <vt:lpstr>１５．学生１人当たり教育研究経費支出&amp;管理経費支出（部門）</vt:lpstr>
      <vt:lpstr>参考1（全体）</vt:lpstr>
      <vt:lpstr>参考2（系統別）</vt:lpstr>
      <vt:lpstr>大学法人</vt:lpstr>
      <vt:lpstr>短大法人</vt:lpstr>
      <vt:lpstr>大学部門</vt:lpstr>
      <vt:lpstr>短大部門</vt:lpstr>
      <vt:lpstr>管理運営CL</vt:lpstr>
      <vt:lpstr>'１．経常収支差額比率（法人）'!Print_Area</vt:lpstr>
      <vt:lpstr>'３．人件費依存率（法人）'!Print_Area</vt:lpstr>
      <vt:lpstr>管理運営CL!Print_Area</vt:lpstr>
      <vt:lpstr>'参考2（系統別）'!Print_Area</vt:lpstr>
      <vt:lpstr>'総括表 (部門)'!Print_Area</vt:lpstr>
      <vt:lpstr>'総括表(法人全体)'!Print_Area</vt:lpstr>
      <vt:lpstr>表紙!Print_Area</vt:lpstr>
      <vt:lpstr>'法人入力シート（要入力）'!Print_Area</vt:lpstr>
      <vt:lpstr>'目標値入力シート（必要に応じて入力）'!Print_Area</vt:lpstr>
      <vt:lpstr>大学</vt:lpstr>
      <vt:lpstr>大学法人</vt:lpstr>
      <vt:lpstr>短期大学および高等専門学校</vt:lpstr>
      <vt:lpstr>短期大学および高等専門学校法人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2018-03-22T06:45:04Z</dcterms:created>
  <dcterms:modified xsi:type="dcterms:W3CDTF">2024-03-22T11:43:30Z</dcterms:modified>
</cp:coreProperties>
</file>