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672" yWindow="1536" windowWidth="21600" windowHeight="13512" tabRatio="738"/>
  </bookViews>
  <sheets>
    <sheet name="入力方法" sheetId="62" r:id="rId1"/>
    <sheet name="法人入力シート（要入力）" sheetId="34" r:id="rId2"/>
    <sheet name="学校入力シート（要入力）" sheetId="39" r:id="rId3"/>
    <sheet name="目標値入力シート（必要に応じて入力）" sheetId="63" r:id="rId4"/>
    <sheet name="絶対評価シート" sheetId="60" state="hidden" r:id="rId5"/>
    <sheet name="趨勢評価" sheetId="35" state="hidden" r:id="rId6"/>
    <sheet name="表紙" sheetId="87" r:id="rId7"/>
    <sheet name="総括表(法人全体)" sheetId="5" r:id="rId8"/>
    <sheet name="総括表 (部門)" sheetId="40" r:id="rId9"/>
    <sheet name="１．経常収支差額比率（法人）" sheetId="1" r:id="rId10"/>
    <sheet name="２．人件費比率（法人）" sheetId="6" r:id="rId11"/>
    <sheet name="３．補正人件費依存率（法人）" sheetId="7" r:id="rId12"/>
    <sheet name="４．教育活動資金収支差額比率（法人）" sheetId="8" r:id="rId13"/>
    <sheet name="５．積立率＆参考）減価償却比率（法人）" sheetId="4" r:id="rId14"/>
    <sheet name="６．運用資産超過額対教育活動資金収支差額比（法人）" sheetId="11" r:id="rId15"/>
    <sheet name="７．運用資産対教育活動資金収支差額比（法人）" sheetId="12" r:id="rId16"/>
    <sheet name="８．流動比率（法人）" sheetId="18" r:id="rId17"/>
    <sheet name="９．外部負債超過額対教育活動資金収支差額比（法人）" sheetId="15" r:id="rId18"/>
    <sheet name="１．経常収支差額比率 (部門)" sheetId="41" r:id="rId19"/>
    <sheet name="２．人件費比率 (部門)" sheetId="42" r:id="rId20"/>
    <sheet name="３．志願倍率（部門）" sheetId="43" r:id="rId21"/>
    <sheet name="４．合格率（部門）" sheetId="44" r:id="rId22"/>
    <sheet name="５．歩留率（部門）" sheetId="45" r:id="rId23"/>
    <sheet name="６．推薦割合（部門）" sheetId="46" r:id="rId24"/>
    <sheet name="７．入学定員充足率&amp;８．収容定員充足率（部門）" sheetId="47" r:id="rId25"/>
    <sheet name="９．奨学費割合（部門）" sheetId="49" r:id="rId26"/>
    <sheet name="１０．専任教員&amp;専任職員１人当たり生徒数（部門）" sheetId="50" r:id="rId27"/>
    <sheet name="１１．専任教員対非常勤教員割合(部門)" sheetId="51" r:id="rId28"/>
    <sheet name="１２．専任教員対専任職員割合（部門）" sheetId="52" r:id="rId29"/>
    <sheet name="１３．専任教員&amp;専任職員１人当たり人件費（部門）" sheetId="53" r:id="rId30"/>
    <sheet name="１４．生徒１人当たり経費支出（部門）" sheetId="54" r:id="rId31"/>
    <sheet name="参考1（全体）" sheetId="82" r:id="rId32"/>
    <sheet name="参考2（系統別）" sheetId="83" r:id="rId33"/>
    <sheet name="参考2（高校法人・都道府県別）" sheetId="80" r:id="rId34"/>
    <sheet name="参考2（高校部門・都道府県別）" sheetId="81" r:id="rId35"/>
    <sheet name="高校法人" sheetId="85" r:id="rId36"/>
    <sheet name="高校部門" sheetId="86" r:id="rId37"/>
    <sheet name="管理運営CL" sheetId="84" r:id="rId38"/>
  </sheets>
  <definedNames>
    <definedName name="_xlnm.Print_Area" localSheetId="9">'１．経常収支差額比率（法人）'!$A$1:$Y$25</definedName>
    <definedName name="_xlnm.Print_Area" localSheetId="30">'１４．生徒１人当たり経費支出（部門）'!$A$1:$W$27</definedName>
    <definedName name="_xlnm.Print_Area" localSheetId="11">'３．補正人件費依存率（法人）'!$A$1:$Y$25</definedName>
    <definedName name="_xlnm.Print_Area" localSheetId="37">管理運営CL!$A$1:$AD$31</definedName>
    <definedName name="_xlnm.Print_Area" localSheetId="31">'参考1（全体）'!$A$1:$AE$31</definedName>
    <definedName name="_xlnm.Print_Area" localSheetId="32">'参考2（系統別）'!$A$1:$G$38</definedName>
    <definedName name="_xlnm.Print_Area" localSheetId="33">'参考2（高校法人・都道府県別）'!$A$1:$I$51</definedName>
    <definedName name="_xlnm.Print_Area" localSheetId="4">絶対評価シート!$A$1:$U$111</definedName>
    <definedName name="_xlnm.Print_Area" localSheetId="8">'総括表 (部門)'!$A$1:$CQ$70</definedName>
    <definedName name="_xlnm.Print_Area" localSheetId="7">'総括表(法人全体)'!$A$1:$BO$36</definedName>
    <definedName name="_xlnm.Print_Area" localSheetId="6">表紙!$A$1:$S$55</definedName>
    <definedName name="_xlnm.Print_Area" localSheetId="1">'法人入力シート（要入力）'!$A$1:$P$108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39" l="1"/>
  <c r="H22" i="63" l="1"/>
  <c r="H21" i="63"/>
  <c r="H20" i="63"/>
  <c r="H19" i="63"/>
  <c r="H18" i="63"/>
  <c r="H17" i="63"/>
  <c r="H16" i="63"/>
  <c r="H15" i="63"/>
  <c r="H14" i="63"/>
  <c r="H13" i="63"/>
  <c r="H12" i="63"/>
  <c r="H9" i="63"/>
  <c r="G22" i="63"/>
  <c r="G21" i="63"/>
  <c r="G20" i="63"/>
  <c r="G19" i="63"/>
  <c r="G18" i="63"/>
  <c r="G17" i="63"/>
  <c r="G16" i="63"/>
  <c r="G15" i="63"/>
  <c r="G14" i="63"/>
  <c r="G13" i="63"/>
  <c r="G12" i="63"/>
  <c r="G9" i="63"/>
  <c r="D9" i="39" l="1"/>
  <c r="E9" i="39" s="1"/>
  <c r="F9" i="39" s="1"/>
  <c r="G9" i="39" s="1"/>
  <c r="H9" i="39" s="1"/>
  <c r="E11" i="34"/>
  <c r="F11" i="34" s="1"/>
  <c r="G11" i="34" s="1"/>
  <c r="H11" i="34" s="1"/>
  <c r="F48" i="34" l="1"/>
  <c r="I17" i="4" l="1"/>
  <c r="H17" i="4"/>
  <c r="G17" i="4"/>
  <c r="I41" i="39" l="1"/>
  <c r="H41" i="39" l="1"/>
  <c r="G41" i="39" s="1"/>
  <c r="F41" i="39" s="1"/>
  <c r="E41" i="39" s="1"/>
  <c r="D41" i="39" s="1"/>
  <c r="H22" i="39"/>
  <c r="G22" i="39" s="1"/>
  <c r="F22" i="39" s="1"/>
  <c r="E22" i="39" s="1"/>
  <c r="D22" i="39" s="1"/>
  <c r="H31" i="39"/>
  <c r="G31" i="39" s="1"/>
  <c r="F31" i="39" s="1"/>
  <c r="E31" i="39" s="1"/>
  <c r="D31" i="39" s="1"/>
  <c r="D17" i="39"/>
  <c r="D18" i="39"/>
  <c r="D103" i="34"/>
  <c r="E103" i="34"/>
  <c r="D104" i="34"/>
  <c r="E104" i="34"/>
  <c r="D105" i="34"/>
  <c r="E105" i="34"/>
  <c r="D106" i="34"/>
  <c r="E106" i="34"/>
  <c r="D108" i="34"/>
  <c r="E108" i="34"/>
  <c r="D51" i="34"/>
  <c r="E51" i="34"/>
  <c r="D29" i="34"/>
  <c r="D32" i="34"/>
  <c r="D36" i="34"/>
  <c r="D48" i="34"/>
  <c r="D52" i="34" s="1"/>
  <c r="D21" i="34"/>
  <c r="E21" i="34"/>
  <c r="D22" i="34"/>
  <c r="E22" i="34"/>
  <c r="D19" i="39" l="1"/>
  <c r="D23" i="34"/>
  <c r="D50" i="34"/>
  <c r="D53" i="34" s="1"/>
  <c r="E23" i="34"/>
  <c r="E107" i="34"/>
  <c r="D107" i="34"/>
  <c r="F13" i="1" l="1"/>
  <c r="F14" i="6"/>
  <c r="F14" i="7"/>
  <c r="F103" i="34"/>
  <c r="E38" i="39" l="1"/>
  <c r="E17" i="39" l="1"/>
  <c r="E18" i="39"/>
  <c r="E19" i="39" s="1"/>
  <c r="A26" i="84" l="1"/>
  <c r="A18" i="84" l="1"/>
  <c r="F17" i="39" l="1"/>
  <c r="G17" i="39"/>
  <c r="G18" i="39"/>
  <c r="H18" i="39"/>
  <c r="H17" i="39"/>
  <c r="F18" i="39" l="1"/>
  <c r="E36" i="34" l="1"/>
  <c r="F36" i="34"/>
  <c r="E29" i="34"/>
  <c r="F29" i="34"/>
  <c r="E32" i="34"/>
  <c r="F32" i="34"/>
  <c r="F21" i="34"/>
  <c r="F22" i="34"/>
  <c r="E50" i="34" l="1"/>
  <c r="F23" i="34"/>
  <c r="E48" i="34" l="1"/>
  <c r="E52" i="34" s="1"/>
  <c r="E53" i="34" s="1"/>
  <c r="F108" i="34" l="1"/>
  <c r="F106" i="34"/>
  <c r="F105" i="34"/>
  <c r="F104" i="34"/>
  <c r="F51" i="34"/>
  <c r="F52" i="34"/>
  <c r="F107" i="34" l="1"/>
  <c r="F50" i="34"/>
  <c r="F53" i="34" s="1"/>
  <c r="D1" i="54" l="1"/>
  <c r="D1" i="53"/>
  <c r="D1" i="52"/>
  <c r="D1" i="51"/>
  <c r="D1" i="50"/>
  <c r="D1" i="49"/>
  <c r="D1" i="47"/>
  <c r="D1" i="46"/>
  <c r="D1" i="45"/>
  <c r="D1" i="44"/>
  <c r="D1" i="43"/>
  <c r="D1" i="42"/>
  <c r="D1" i="41"/>
  <c r="J17" i="4" l="1"/>
  <c r="D56" i="34" l="1"/>
  <c r="D25" i="34"/>
  <c r="G103" i="34"/>
  <c r="I18" i="11" s="1"/>
  <c r="G104" i="34"/>
  <c r="G105" i="34"/>
  <c r="G106" i="34"/>
  <c r="G108" i="34"/>
  <c r="G29" i="34"/>
  <c r="G32" i="34"/>
  <c r="G36" i="34"/>
  <c r="G48" i="34"/>
  <c r="G52" i="34" s="1"/>
  <c r="G51" i="34"/>
  <c r="G22" i="34"/>
  <c r="G21" i="34"/>
  <c r="E25" i="34" l="1"/>
  <c r="E56" i="34"/>
  <c r="G107" i="34"/>
  <c r="G50" i="34"/>
  <c r="G53" i="34" s="1"/>
  <c r="G23" i="34"/>
  <c r="H36" i="34"/>
  <c r="F56" i="34" l="1"/>
  <c r="F25" i="34"/>
  <c r="H29" i="34"/>
  <c r="H32" i="34"/>
  <c r="G56" i="34" l="1"/>
  <c r="G25" i="34"/>
  <c r="H106" i="34"/>
  <c r="K27" i="4" s="1"/>
  <c r="J13" i="11" l="1"/>
  <c r="H56" i="34"/>
  <c r="H25" i="34"/>
  <c r="H48" i="34" l="1"/>
  <c r="H52" i="34" s="1"/>
  <c r="W16" i="6" l="1"/>
  <c r="W15" i="1"/>
  <c r="Y25" i="18" l="1"/>
  <c r="Y24" i="18"/>
  <c r="W24" i="18"/>
  <c r="Y23" i="18"/>
  <c r="W23" i="18"/>
  <c r="Y22" i="18"/>
  <c r="W22" i="18"/>
  <c r="Y21" i="18"/>
  <c r="W21" i="18"/>
  <c r="Y20" i="18"/>
  <c r="W20" i="18"/>
  <c r="Y19" i="18"/>
  <c r="W19" i="18"/>
  <c r="Y18" i="18"/>
  <c r="W18" i="18"/>
  <c r="Y17" i="18"/>
  <c r="W17" i="18"/>
  <c r="W16" i="18"/>
  <c r="AC25" i="4"/>
  <c r="AC24" i="4"/>
  <c r="AA24" i="4"/>
  <c r="AC23" i="4"/>
  <c r="AA23" i="4"/>
  <c r="AC22" i="4"/>
  <c r="AA22" i="4"/>
  <c r="AC21" i="4"/>
  <c r="AA21" i="4"/>
  <c r="AC20" i="4"/>
  <c r="AA20" i="4"/>
  <c r="AC19" i="4"/>
  <c r="AA19" i="4"/>
  <c r="AC18" i="4"/>
  <c r="AA18" i="4"/>
  <c r="AC17" i="4"/>
  <c r="AA17" i="4"/>
  <c r="AA16" i="4"/>
  <c r="Z25" i="4"/>
  <c r="Z24" i="4"/>
  <c r="X24" i="4"/>
  <c r="Z23" i="4"/>
  <c r="X23" i="4"/>
  <c r="Z22" i="4"/>
  <c r="X22" i="4"/>
  <c r="Z21" i="4"/>
  <c r="X21" i="4"/>
  <c r="Z20" i="4"/>
  <c r="X20" i="4"/>
  <c r="Z19" i="4"/>
  <c r="X19" i="4"/>
  <c r="Z18" i="4"/>
  <c r="X18" i="4"/>
  <c r="Z17" i="4"/>
  <c r="X17" i="4"/>
  <c r="X16" i="4"/>
  <c r="Y25" i="8"/>
  <c r="Y24" i="8"/>
  <c r="W24" i="8"/>
  <c r="Y23" i="8"/>
  <c r="W23" i="8"/>
  <c r="Y22" i="8"/>
  <c r="W22" i="8"/>
  <c r="Y21" i="8"/>
  <c r="W21" i="8"/>
  <c r="Y20" i="8"/>
  <c r="W20" i="8"/>
  <c r="Y19" i="8"/>
  <c r="W19" i="8"/>
  <c r="Y18" i="8"/>
  <c r="W18" i="8"/>
  <c r="Y17" i="8"/>
  <c r="W17" i="8"/>
  <c r="W16" i="8"/>
  <c r="Y25" i="7"/>
  <c r="Y24" i="7"/>
  <c r="W24" i="7"/>
  <c r="Y23" i="7"/>
  <c r="W23" i="7"/>
  <c r="Y22" i="7"/>
  <c r="W22" i="7"/>
  <c r="Y21" i="7"/>
  <c r="W21" i="7"/>
  <c r="Y20" i="7"/>
  <c r="W20" i="7"/>
  <c r="Y19" i="7"/>
  <c r="W19" i="7"/>
  <c r="Y18" i="7"/>
  <c r="W18" i="7"/>
  <c r="Y17" i="7"/>
  <c r="W17" i="7"/>
  <c r="W16" i="7"/>
  <c r="Y25" i="6"/>
  <c r="Y24" i="6"/>
  <c r="W24" i="6"/>
  <c r="Y23" i="6"/>
  <c r="W23" i="6"/>
  <c r="Y22" i="6"/>
  <c r="W22" i="6"/>
  <c r="Y21" i="6"/>
  <c r="W21" i="6"/>
  <c r="Y20" i="6"/>
  <c r="W20" i="6"/>
  <c r="Y19" i="6"/>
  <c r="W19" i="6"/>
  <c r="Y18" i="6"/>
  <c r="W18" i="6"/>
  <c r="Y17" i="6"/>
  <c r="W17" i="6"/>
  <c r="W23" i="1"/>
  <c r="W22" i="1"/>
  <c r="W21" i="1"/>
  <c r="W20" i="1"/>
  <c r="W19" i="1"/>
  <c r="W18" i="1"/>
  <c r="W17" i="1"/>
  <c r="Y24" i="1"/>
  <c r="Y23" i="1"/>
  <c r="Y22" i="1"/>
  <c r="Y21" i="1"/>
  <c r="Y20" i="1"/>
  <c r="Y19" i="1"/>
  <c r="Y18" i="1"/>
  <c r="Y17" i="1"/>
  <c r="Y16" i="1"/>
  <c r="W16" i="1"/>
  <c r="W26" i="54"/>
  <c r="W25" i="54"/>
  <c r="U25" i="54"/>
  <c r="W24" i="54"/>
  <c r="U24" i="54"/>
  <c r="W23" i="54"/>
  <c r="U23" i="54"/>
  <c r="W22" i="54"/>
  <c r="U22" i="54"/>
  <c r="W21" i="54"/>
  <c r="U21" i="54"/>
  <c r="W20" i="54"/>
  <c r="U20" i="54"/>
  <c r="W19" i="54"/>
  <c r="U19" i="54"/>
  <c r="W18" i="54"/>
  <c r="U18" i="54"/>
  <c r="U17" i="54"/>
  <c r="AB26" i="53"/>
  <c r="AB25" i="53"/>
  <c r="Z25" i="53"/>
  <c r="AB24" i="53"/>
  <c r="Z24" i="53"/>
  <c r="AB23" i="53"/>
  <c r="Z23" i="53"/>
  <c r="AB22" i="53"/>
  <c r="Z22" i="53"/>
  <c r="AB21" i="53"/>
  <c r="Z21" i="53"/>
  <c r="AB20" i="53"/>
  <c r="Z20" i="53"/>
  <c r="AB19" i="53"/>
  <c r="Z19" i="53"/>
  <c r="AB18" i="53"/>
  <c r="Z18" i="53"/>
  <c r="Z17" i="53"/>
  <c r="Y26" i="53"/>
  <c r="Y25" i="53"/>
  <c r="W25" i="53"/>
  <c r="Y24" i="53"/>
  <c r="W24" i="53"/>
  <c r="Y23" i="53"/>
  <c r="W23" i="53"/>
  <c r="Y22" i="53"/>
  <c r="W22" i="53"/>
  <c r="Y21" i="53"/>
  <c r="W21" i="53"/>
  <c r="Y20" i="53"/>
  <c r="W20" i="53"/>
  <c r="Y19" i="53"/>
  <c r="W19" i="53"/>
  <c r="Y18" i="53"/>
  <c r="W18" i="53"/>
  <c r="W17" i="53"/>
  <c r="Y25" i="52"/>
  <c r="Y24" i="52"/>
  <c r="W24" i="52"/>
  <c r="Y23" i="52"/>
  <c r="W23" i="52"/>
  <c r="Y22" i="52"/>
  <c r="W22" i="52"/>
  <c r="Y21" i="52"/>
  <c r="W21" i="52"/>
  <c r="Y20" i="52"/>
  <c r="W20" i="52"/>
  <c r="Y19" i="52"/>
  <c r="W19" i="52"/>
  <c r="Y18" i="52"/>
  <c r="W18" i="52"/>
  <c r="Y17" i="52"/>
  <c r="W17" i="52"/>
  <c r="W16" i="52"/>
  <c r="Y25" i="51"/>
  <c r="Y24" i="51"/>
  <c r="W24" i="51"/>
  <c r="Y23" i="51"/>
  <c r="W23" i="51"/>
  <c r="Y22" i="51"/>
  <c r="W22" i="51"/>
  <c r="Y21" i="51"/>
  <c r="W21" i="51"/>
  <c r="Y20" i="51"/>
  <c r="W20" i="51"/>
  <c r="Y19" i="51"/>
  <c r="W19" i="51"/>
  <c r="Y18" i="51"/>
  <c r="W18" i="51"/>
  <c r="Y17" i="51"/>
  <c r="W17" i="51"/>
  <c r="W16" i="51"/>
  <c r="Y25" i="49"/>
  <c r="Y24" i="49"/>
  <c r="W24" i="49"/>
  <c r="Y23" i="49"/>
  <c r="W23" i="49"/>
  <c r="Y22" i="49"/>
  <c r="W22" i="49"/>
  <c r="Y21" i="49"/>
  <c r="W21" i="49"/>
  <c r="Y20" i="49"/>
  <c r="W20" i="49"/>
  <c r="Y19" i="49"/>
  <c r="W19" i="49"/>
  <c r="Y18" i="49"/>
  <c r="W18" i="49"/>
  <c r="Y17" i="49"/>
  <c r="W17" i="49"/>
  <c r="W16" i="49"/>
  <c r="AB27" i="50"/>
  <c r="AB26" i="50"/>
  <c r="Z26" i="50"/>
  <c r="AB25" i="50"/>
  <c r="Z25" i="50"/>
  <c r="AB24" i="50"/>
  <c r="Z24" i="50"/>
  <c r="AB23" i="50"/>
  <c r="Z23" i="50"/>
  <c r="AB22" i="50"/>
  <c r="Z22" i="50"/>
  <c r="AB21" i="50"/>
  <c r="Z21" i="50"/>
  <c r="AB20" i="50"/>
  <c r="Z20" i="50"/>
  <c r="AB19" i="50"/>
  <c r="Z19" i="50"/>
  <c r="Z18" i="50"/>
  <c r="Y27" i="50"/>
  <c r="Y26" i="50"/>
  <c r="W26" i="50"/>
  <c r="Y25" i="50"/>
  <c r="W25" i="50"/>
  <c r="Y24" i="50"/>
  <c r="W24" i="50"/>
  <c r="Y23" i="50"/>
  <c r="W23" i="50"/>
  <c r="Y22" i="50"/>
  <c r="W22" i="50"/>
  <c r="Y21" i="50"/>
  <c r="W21" i="50"/>
  <c r="Y20" i="50"/>
  <c r="W20" i="50"/>
  <c r="Y19" i="50"/>
  <c r="W19" i="50"/>
  <c r="W18" i="50"/>
  <c r="AB29" i="47"/>
  <c r="AB28" i="47"/>
  <c r="AB27" i="47"/>
  <c r="AB26" i="47"/>
  <c r="AB25" i="47"/>
  <c r="AB24" i="47"/>
  <c r="AB23" i="47"/>
  <c r="AB22" i="47"/>
  <c r="AB21" i="47"/>
  <c r="Z28" i="47"/>
  <c r="Z27" i="47"/>
  <c r="Z26" i="47"/>
  <c r="Z25" i="47"/>
  <c r="Z24" i="47"/>
  <c r="Z23" i="47"/>
  <c r="Z22" i="47"/>
  <c r="Z21" i="47"/>
  <c r="Z20" i="47"/>
  <c r="Y29" i="47"/>
  <c r="Y28" i="47"/>
  <c r="Y27" i="47"/>
  <c r="Y26" i="47"/>
  <c r="Y25" i="47"/>
  <c r="Y24" i="47"/>
  <c r="Y23" i="47"/>
  <c r="Y22" i="47"/>
  <c r="Y21" i="47"/>
  <c r="W28" i="47"/>
  <c r="W27" i="47"/>
  <c r="W26" i="47"/>
  <c r="W25" i="47"/>
  <c r="W24" i="47"/>
  <c r="W23" i="47"/>
  <c r="W22" i="47"/>
  <c r="W21" i="47"/>
  <c r="W20" i="47"/>
  <c r="Y25" i="46"/>
  <c r="J20" i="46"/>
  <c r="J23" i="46"/>
  <c r="J16" i="46" l="1"/>
  <c r="Y24" i="46"/>
  <c r="Y23" i="46"/>
  <c r="Y22" i="46"/>
  <c r="Y21" i="46"/>
  <c r="Y20" i="46"/>
  <c r="Y19" i="46"/>
  <c r="Y18" i="46"/>
  <c r="Y17" i="46"/>
  <c r="W24" i="46"/>
  <c r="W23" i="46"/>
  <c r="W22" i="46"/>
  <c r="W21" i="46"/>
  <c r="W20" i="46"/>
  <c r="W19" i="46"/>
  <c r="W18" i="46"/>
  <c r="W17" i="46"/>
  <c r="W16" i="46"/>
  <c r="Y25" i="45"/>
  <c r="Y24" i="45"/>
  <c r="Y23" i="45"/>
  <c r="Y22" i="45"/>
  <c r="Y21" i="45"/>
  <c r="Y20" i="45"/>
  <c r="Y19" i="45"/>
  <c r="Y18" i="45"/>
  <c r="Y17" i="45"/>
  <c r="W24" i="45"/>
  <c r="W23" i="45"/>
  <c r="W22" i="45"/>
  <c r="W21" i="45"/>
  <c r="W20" i="45"/>
  <c r="W19" i="45"/>
  <c r="O16" i="46" l="1"/>
  <c r="W18" i="45"/>
  <c r="W17" i="45"/>
  <c r="W16" i="45"/>
  <c r="Y25" i="44"/>
  <c r="Y24" i="44"/>
  <c r="Y23" i="44"/>
  <c r="Y22" i="44"/>
  <c r="Y21" i="44"/>
  <c r="Y20" i="44"/>
  <c r="Y19" i="44"/>
  <c r="Y18" i="44"/>
  <c r="Y17" i="44"/>
  <c r="W24" i="44"/>
  <c r="W23" i="44"/>
  <c r="W22" i="44"/>
  <c r="W21" i="44"/>
  <c r="W20" i="44"/>
  <c r="W19" i="44"/>
  <c r="W18" i="44"/>
  <c r="W17" i="44"/>
  <c r="W16" i="44"/>
  <c r="Y25" i="43"/>
  <c r="Y24" i="43"/>
  <c r="Y23" i="43"/>
  <c r="Y22" i="43"/>
  <c r="Y21" i="43"/>
  <c r="Y20" i="43"/>
  <c r="Y19" i="43"/>
  <c r="Y18" i="43"/>
  <c r="Y17" i="43"/>
  <c r="W24" i="43"/>
  <c r="W23" i="43"/>
  <c r="W22" i="43"/>
  <c r="W21" i="43"/>
  <c r="W20" i="43"/>
  <c r="W19" i="43"/>
  <c r="W18" i="43"/>
  <c r="W17" i="43"/>
  <c r="W16" i="43"/>
  <c r="Y25" i="42"/>
  <c r="Y24" i="42"/>
  <c r="Y23" i="42"/>
  <c r="Y22" i="42"/>
  <c r="Y21" i="42"/>
  <c r="Y20" i="42"/>
  <c r="Y19" i="42"/>
  <c r="Y18" i="42"/>
  <c r="Y17" i="42"/>
  <c r="W24" i="42"/>
  <c r="W23" i="42"/>
  <c r="W22" i="42"/>
  <c r="W21" i="42"/>
  <c r="W20" i="42"/>
  <c r="W19" i="42"/>
  <c r="W18" i="42"/>
  <c r="W17" i="42"/>
  <c r="W16" i="42"/>
  <c r="W25" i="41"/>
  <c r="W24" i="41"/>
  <c r="W23" i="41"/>
  <c r="W22" i="41"/>
  <c r="W21" i="41"/>
  <c r="W20" i="41"/>
  <c r="W19" i="41"/>
  <c r="Y26" i="41"/>
  <c r="Y25" i="41"/>
  <c r="Y24" i="41"/>
  <c r="Y23" i="41"/>
  <c r="Y22" i="41"/>
  <c r="Y21" i="41"/>
  <c r="Y20" i="41"/>
  <c r="Y19" i="41"/>
  <c r="Y18" i="41"/>
  <c r="W18" i="41"/>
  <c r="W17" i="41" l="1"/>
  <c r="Q30" i="84" l="1"/>
  <c r="Q28" i="84"/>
  <c r="A31" i="84"/>
  <c r="Q23" i="84"/>
  <c r="Q18" i="84"/>
  <c r="Q10" i="84"/>
  <c r="J24" i="7" l="1"/>
  <c r="J21" i="54" l="1"/>
  <c r="H50" i="34" l="1"/>
  <c r="L13" i="7" l="1"/>
  <c r="F13" i="54"/>
  <c r="L13" i="54" s="1"/>
  <c r="F14" i="8"/>
  <c r="L13" i="8" s="1"/>
  <c r="F13" i="53"/>
  <c r="L13" i="53" s="1"/>
  <c r="F13" i="49"/>
  <c r="L13" i="49" s="1"/>
  <c r="F14" i="15"/>
  <c r="L13" i="15" s="1"/>
  <c r="F13" i="18"/>
  <c r="L13" i="18" s="1"/>
  <c r="L12" i="1"/>
  <c r="F14" i="42"/>
  <c r="L13" i="42" s="1"/>
  <c r="F14" i="12"/>
  <c r="L13" i="12" s="1"/>
  <c r="F15" i="41"/>
  <c r="L14" i="41" s="1"/>
  <c r="F14" i="11"/>
  <c r="G13" i="4"/>
  <c r="M13" i="4" s="1"/>
  <c r="L13" i="6"/>
  <c r="O8" i="5"/>
  <c r="AG8" i="5" s="1"/>
  <c r="L13" i="11" l="1"/>
  <c r="K13" i="11"/>
  <c r="O11" i="40"/>
  <c r="AJ11" i="40" s="1"/>
  <c r="Z1" i="86" l="1"/>
  <c r="A1" i="83"/>
  <c r="Z1" i="85"/>
  <c r="A1" i="82"/>
  <c r="F13" i="52"/>
  <c r="L13" i="52" s="1"/>
  <c r="F13" i="43"/>
  <c r="L13" i="43" s="1"/>
  <c r="F13" i="44"/>
  <c r="L13" i="44" s="1"/>
  <c r="F13" i="51"/>
  <c r="L13" i="51" s="1"/>
  <c r="R11" i="40"/>
  <c r="R35" i="40" s="1"/>
  <c r="O62" i="40"/>
  <c r="AJ62" i="40" s="1"/>
  <c r="O20" i="40"/>
  <c r="O35" i="40"/>
  <c r="AJ35" i="40" s="1"/>
  <c r="O42" i="40"/>
  <c r="O53" i="40"/>
  <c r="AJ53" i="40" s="1"/>
  <c r="F14" i="50"/>
  <c r="L14" i="50" s="1"/>
  <c r="F17" i="47"/>
  <c r="L17" i="47" s="1"/>
  <c r="F13" i="46"/>
  <c r="L13" i="46" s="1"/>
  <c r="F13" i="45"/>
  <c r="L13" i="45" s="1"/>
  <c r="U11" i="40"/>
  <c r="H13" i="7"/>
  <c r="G13" i="7"/>
  <c r="G13" i="43"/>
  <c r="R20" i="40" l="1"/>
  <c r="AJ20" i="40" s="1"/>
  <c r="R42" i="40"/>
  <c r="AJ42" i="40" s="1"/>
  <c r="R53" i="40"/>
  <c r="R62" i="40"/>
  <c r="G14" i="50"/>
  <c r="G13" i="51"/>
  <c r="G13" i="45"/>
  <c r="G13" i="44"/>
  <c r="G13" i="46"/>
  <c r="G13" i="52"/>
  <c r="G17" i="47"/>
  <c r="H13" i="46"/>
  <c r="G13" i="54"/>
  <c r="G13" i="12"/>
  <c r="G13" i="42"/>
  <c r="G13" i="8"/>
  <c r="G12" i="1"/>
  <c r="G13" i="18"/>
  <c r="G13" i="15"/>
  <c r="G13" i="49"/>
  <c r="R8" i="5"/>
  <c r="G13" i="6"/>
  <c r="H13" i="4"/>
  <c r="G13" i="11"/>
  <c r="G14" i="41"/>
  <c r="G13" i="53"/>
  <c r="H13" i="54"/>
  <c r="H13" i="8"/>
  <c r="H12" i="1"/>
  <c r="H13" i="18"/>
  <c r="H13" i="15"/>
  <c r="H13" i="49"/>
  <c r="U8" i="5"/>
  <c r="H13" i="6"/>
  <c r="I13" i="4"/>
  <c r="H13" i="11"/>
  <c r="H14" i="41"/>
  <c r="H13" i="53"/>
  <c r="H13" i="12"/>
  <c r="H13" i="42"/>
  <c r="U62" i="40"/>
  <c r="U42" i="40"/>
  <c r="U20" i="40"/>
  <c r="U53" i="40"/>
  <c r="U35" i="40"/>
  <c r="X11" i="40"/>
  <c r="A3" i="82" l="1"/>
  <c r="B2" i="83"/>
  <c r="B56" i="39"/>
  <c r="I13" i="7"/>
  <c r="H14" i="50"/>
  <c r="H17" i="47"/>
  <c r="H13" i="43"/>
  <c r="H13" i="51"/>
  <c r="H13" i="45"/>
  <c r="H13" i="52"/>
  <c r="H13" i="44"/>
  <c r="I13" i="54"/>
  <c r="I12" i="1"/>
  <c r="I13" i="18"/>
  <c r="I13" i="15"/>
  <c r="I13" i="49"/>
  <c r="X8" i="5"/>
  <c r="I13" i="6"/>
  <c r="J13" i="4"/>
  <c r="I13" i="11"/>
  <c r="I14" i="41"/>
  <c r="I13" i="53"/>
  <c r="I13" i="12"/>
  <c r="I13" i="42"/>
  <c r="I13" i="8"/>
  <c r="I13" i="43"/>
  <c r="I17" i="47"/>
  <c r="I13" i="44"/>
  <c r="I13" i="51"/>
  <c r="I13" i="45"/>
  <c r="I14" i="50"/>
  <c r="AA11" i="40"/>
  <c r="AG11" i="40" s="1"/>
  <c r="I13" i="46"/>
  <c r="I13" i="52"/>
  <c r="X62" i="40"/>
  <c r="X42" i="40"/>
  <c r="X20" i="40"/>
  <c r="X53" i="40"/>
  <c r="X35" i="40"/>
  <c r="J13" i="54" l="1"/>
  <c r="K13" i="54" s="1"/>
  <c r="AA8" i="5"/>
  <c r="AD8" i="5" s="1"/>
  <c r="J12" i="1"/>
  <c r="K12" i="1" s="1"/>
  <c r="K13" i="4"/>
  <c r="L13" i="4" s="1"/>
  <c r="J13" i="15"/>
  <c r="K13" i="15" s="1"/>
  <c r="J13" i="53"/>
  <c r="K13" i="53" s="1"/>
  <c r="J13" i="6"/>
  <c r="K13" i="6" s="1"/>
  <c r="J14" i="41"/>
  <c r="K14" i="41" s="1"/>
  <c r="J13" i="7"/>
  <c r="K13" i="7" s="1"/>
  <c r="J13" i="12"/>
  <c r="K13" i="12" s="1"/>
  <c r="J13" i="42"/>
  <c r="K13" i="42" s="1"/>
  <c r="J13" i="8"/>
  <c r="K13" i="8" s="1"/>
  <c r="J13" i="18"/>
  <c r="K13" i="18" s="1"/>
  <c r="J13" i="49"/>
  <c r="K13" i="49" s="1"/>
  <c r="AA53" i="40"/>
  <c r="AG53" i="40" s="1"/>
  <c r="AA35" i="40"/>
  <c r="AG35" i="40" s="1"/>
  <c r="AA62" i="40"/>
  <c r="AG62" i="40" s="1"/>
  <c r="AA42" i="40"/>
  <c r="AA20" i="40"/>
  <c r="AD11" i="40"/>
  <c r="J13" i="44"/>
  <c r="K13" i="44" s="1"/>
  <c r="J13" i="51"/>
  <c r="K13" i="51" s="1"/>
  <c r="J13" i="45"/>
  <c r="K13" i="45" s="1"/>
  <c r="J14" i="50"/>
  <c r="K14" i="50" s="1"/>
  <c r="J13" i="46"/>
  <c r="K13" i="46" s="1"/>
  <c r="J13" i="52"/>
  <c r="K13" i="52" s="1"/>
  <c r="J13" i="43"/>
  <c r="K13" i="43" s="1"/>
  <c r="J17" i="47"/>
  <c r="K17" i="47" s="1"/>
  <c r="J84" i="60"/>
  <c r="C84" i="60"/>
  <c r="L84" i="60" l="1"/>
  <c r="E84" i="60"/>
  <c r="AD35" i="40"/>
  <c r="AD53" i="40"/>
  <c r="AD62" i="40"/>
  <c r="AD42" i="40"/>
  <c r="AG42" i="40" s="1"/>
  <c r="AD20" i="40"/>
  <c r="AG20" i="40" s="1"/>
  <c r="H38" i="39" l="1"/>
  <c r="G38" i="39"/>
  <c r="F38" i="39"/>
  <c r="D38" i="39"/>
  <c r="F19" i="39" l="1"/>
  <c r="H19" i="39"/>
  <c r="H108" i="34"/>
  <c r="H105" i="34"/>
  <c r="H104" i="34"/>
  <c r="H103" i="34"/>
  <c r="H51" i="34"/>
  <c r="H22" i="34"/>
  <c r="H21" i="34"/>
  <c r="J24" i="11" l="1"/>
  <c r="J23" i="12"/>
  <c r="J27" i="4"/>
  <c r="I27" i="4"/>
  <c r="G27" i="4"/>
  <c r="H27" i="4"/>
  <c r="I24" i="7"/>
  <c r="G24" i="7"/>
  <c r="H24" i="7"/>
  <c r="F24" i="7"/>
  <c r="I20" i="11"/>
  <c r="I22" i="11" s="1"/>
  <c r="H107" i="34"/>
  <c r="K28" i="4" s="1"/>
  <c r="K26" i="4" s="1"/>
  <c r="H23" i="34"/>
  <c r="H53" i="34"/>
  <c r="L24" i="7" l="1"/>
  <c r="K24" i="7"/>
  <c r="I28" i="4"/>
  <c r="I26" i="4" s="1"/>
  <c r="J28" i="4"/>
  <c r="J26" i="4" s="1"/>
  <c r="H28" i="4"/>
  <c r="H26" i="4" s="1"/>
  <c r="G28" i="4"/>
  <c r="G26" i="4" s="1"/>
  <c r="K17" i="4"/>
  <c r="I20" i="63" l="1"/>
  <c r="R16" i="53" l="1"/>
  <c r="F20" i="43" l="1"/>
  <c r="F23" i="43"/>
  <c r="F16" i="43" l="1"/>
  <c r="J20" i="7"/>
  <c r="J22" i="7"/>
  <c r="J16" i="7" l="1"/>
  <c r="F3" i="40"/>
  <c r="F1" i="5" l="1"/>
  <c r="F1" i="40"/>
  <c r="D2" i="54"/>
  <c r="D2" i="53"/>
  <c r="D2" i="52"/>
  <c r="D2" i="51"/>
  <c r="D2" i="50"/>
  <c r="D2" i="49"/>
  <c r="D2" i="47"/>
  <c r="D2" i="46"/>
  <c r="D2" i="45"/>
  <c r="D2" i="44"/>
  <c r="D2" i="43"/>
  <c r="D2" i="42"/>
  <c r="D2" i="41"/>
  <c r="D1" i="15"/>
  <c r="D1" i="18"/>
  <c r="D1" i="12"/>
  <c r="D1" i="11"/>
  <c r="D1" i="4"/>
  <c r="D1" i="8"/>
  <c r="D1" i="7"/>
  <c r="D1" i="6"/>
  <c r="D1" i="1"/>
  <c r="BW59" i="40" l="1"/>
  <c r="BW57" i="40"/>
  <c r="BW55" i="40"/>
  <c r="BW53" i="40"/>
  <c r="BW51" i="40"/>
  <c r="BW49" i="40"/>
  <c r="BW47" i="40"/>
  <c r="BM59" i="40"/>
  <c r="BM57" i="40"/>
  <c r="BM55" i="40"/>
  <c r="BM53" i="40"/>
  <c r="BM51" i="40"/>
  <c r="BM49" i="40"/>
  <c r="BM47" i="40"/>
  <c r="AW59" i="40"/>
  <c r="AW57" i="40"/>
  <c r="AW55" i="40"/>
  <c r="AW53" i="40"/>
  <c r="AW51" i="40"/>
  <c r="AW49" i="40"/>
  <c r="AW47" i="40"/>
  <c r="J23" i="6" l="1"/>
  <c r="J26" i="53" l="1"/>
  <c r="J23" i="51" l="1"/>
  <c r="J20" i="51"/>
  <c r="J26" i="50"/>
  <c r="J22" i="50"/>
  <c r="J22" i="47"/>
  <c r="J16" i="51" l="1"/>
  <c r="O16" i="51" s="1"/>
  <c r="D18" i="63" s="1"/>
  <c r="E18" i="63" s="1"/>
  <c r="G50" i="60"/>
  <c r="G47" i="60" l="1"/>
  <c r="L18" i="12"/>
  <c r="I20" i="52" l="1"/>
  <c r="I20" i="43" l="1"/>
  <c r="J20" i="43"/>
  <c r="I23" i="43"/>
  <c r="J23" i="43"/>
  <c r="E11" i="60"/>
  <c r="C11" i="60"/>
  <c r="C72" i="60" s="1"/>
  <c r="J16" i="43" l="1"/>
  <c r="I16" i="43"/>
  <c r="J95" i="60" s="1"/>
  <c r="E61" i="60"/>
  <c r="E35" i="60"/>
  <c r="C35" i="60"/>
  <c r="C22" i="60"/>
  <c r="C61" i="60"/>
  <c r="E22" i="60"/>
  <c r="E72" i="60"/>
  <c r="J24" i="54"/>
  <c r="J17" i="54" s="1"/>
  <c r="I24" i="54"/>
  <c r="H24" i="54"/>
  <c r="G24" i="54"/>
  <c r="F24" i="54"/>
  <c r="I26" i="53"/>
  <c r="H26" i="53"/>
  <c r="G26" i="53"/>
  <c r="F26" i="53"/>
  <c r="K26" i="53" s="1"/>
  <c r="J24" i="53"/>
  <c r="I24" i="53"/>
  <c r="H24" i="53"/>
  <c r="G24" i="53"/>
  <c r="F24" i="53"/>
  <c r="J21" i="53"/>
  <c r="I21" i="53"/>
  <c r="H21" i="53"/>
  <c r="G21" i="53"/>
  <c r="F21" i="53"/>
  <c r="J19" i="53"/>
  <c r="I19" i="53"/>
  <c r="H19" i="53"/>
  <c r="G19" i="53"/>
  <c r="F19" i="53"/>
  <c r="G17" i="53" l="1"/>
  <c r="I22" i="53"/>
  <c r="I17" i="53"/>
  <c r="G22" i="53"/>
  <c r="F17" i="53"/>
  <c r="J17" i="53"/>
  <c r="O17" i="53" s="1"/>
  <c r="D20" i="63" s="1"/>
  <c r="E20" i="63" s="1"/>
  <c r="H22" i="53"/>
  <c r="H17" i="53"/>
  <c r="F22" i="53"/>
  <c r="J22" i="53"/>
  <c r="O22" i="53" s="1"/>
  <c r="D21" i="63" s="1"/>
  <c r="E21" i="63" s="1"/>
  <c r="K21" i="53"/>
  <c r="O16" i="43"/>
  <c r="K95" i="60"/>
  <c r="O17" i="54"/>
  <c r="D22" i="63" s="1"/>
  <c r="K24" i="54"/>
  <c r="L24" i="54" s="1"/>
  <c r="K19" i="53"/>
  <c r="K24" i="53"/>
  <c r="J23" i="49"/>
  <c r="J20" i="49"/>
  <c r="J16" i="49" l="1"/>
  <c r="E22" i="63"/>
  <c r="J20" i="18"/>
  <c r="J23" i="18"/>
  <c r="K25" i="4"/>
  <c r="P26" i="4" s="1"/>
  <c r="K24" i="4"/>
  <c r="K23" i="4"/>
  <c r="K22" i="4"/>
  <c r="K20" i="4"/>
  <c r="K19" i="4"/>
  <c r="K18" i="4"/>
  <c r="J16" i="18" l="1"/>
  <c r="O16" i="18" s="1"/>
  <c r="K21" i="4"/>
  <c r="K16" i="4"/>
  <c r="K15" i="4" l="1"/>
  <c r="P15" i="4" s="1"/>
  <c r="I22" i="63" l="1"/>
  <c r="R16" i="54" s="1"/>
  <c r="I21" i="63"/>
  <c r="S16" i="53" s="1"/>
  <c r="I19" i="63"/>
  <c r="R15" i="52" s="1"/>
  <c r="I17" i="63"/>
  <c r="S17" i="50" s="1"/>
  <c r="I18" i="63"/>
  <c r="R15" i="51" s="1"/>
  <c r="I16" i="63"/>
  <c r="R17" i="50" s="1"/>
  <c r="I15" i="63"/>
  <c r="R15" i="49" s="1"/>
  <c r="I14" i="63"/>
  <c r="R15" i="46" s="1"/>
  <c r="I13" i="63"/>
  <c r="R15" i="45" s="1"/>
  <c r="I12" i="63"/>
  <c r="R15" i="44" s="1"/>
  <c r="I9" i="63"/>
  <c r="R15" i="7" s="1"/>
  <c r="G31" i="60" l="1"/>
  <c r="J93" i="60"/>
  <c r="K93" i="60"/>
  <c r="O16" i="7" l="1"/>
  <c r="D9" i="63" l="1"/>
  <c r="E9" i="63" s="1"/>
  <c r="C9" i="63"/>
  <c r="BM61" i="40" l="1"/>
  <c r="J20" i="6"/>
  <c r="J16" i="6" s="1"/>
  <c r="J19" i="1"/>
  <c r="O16" i="6" l="1"/>
  <c r="BR61" i="40"/>
  <c r="J23" i="41"/>
  <c r="J21" i="41"/>
  <c r="J20" i="42" l="1"/>
  <c r="S100" i="60" l="1"/>
  <c r="S99" i="60"/>
  <c r="S98" i="60"/>
  <c r="S97" i="60"/>
  <c r="S96" i="60"/>
  <c r="S95" i="60"/>
  <c r="S94" i="60"/>
  <c r="S93" i="60"/>
  <c r="S92" i="60"/>
  <c r="R88" i="60"/>
  <c r="Q88" i="60"/>
  <c r="R87" i="60"/>
  <c r="Q87" i="60"/>
  <c r="AQ65" i="40" l="1"/>
  <c r="AQ58" i="40"/>
  <c r="AQ56" i="40"/>
  <c r="CU15" i="40" s="1"/>
  <c r="AQ47" i="40"/>
  <c r="AQ23" i="40"/>
  <c r="BW61" i="40" l="1"/>
  <c r="J21" i="1"/>
  <c r="CB61" i="40"/>
  <c r="J23" i="1" l="1"/>
  <c r="J15" i="1" s="1"/>
  <c r="O16" i="49"/>
  <c r="O15" i="1" l="1"/>
  <c r="AN12" i="5" s="1"/>
  <c r="C15" i="63"/>
  <c r="G23" i="49"/>
  <c r="I23" i="49"/>
  <c r="H23" i="49"/>
  <c r="F23" i="49"/>
  <c r="H20" i="49"/>
  <c r="G20" i="49"/>
  <c r="F20" i="49"/>
  <c r="K20" i="49" s="1"/>
  <c r="L20" i="49" s="1"/>
  <c r="I20" i="49"/>
  <c r="F20" i="52"/>
  <c r="G20" i="52"/>
  <c r="H20" i="52"/>
  <c r="J20" i="52"/>
  <c r="F23" i="52"/>
  <c r="F16" i="52" s="1"/>
  <c r="G23" i="52"/>
  <c r="H23" i="52"/>
  <c r="H16" i="52" s="1"/>
  <c r="I23" i="52"/>
  <c r="I16" i="52" s="1"/>
  <c r="J23" i="52"/>
  <c r="F20" i="51"/>
  <c r="G20" i="51"/>
  <c r="H20" i="51"/>
  <c r="I20" i="51"/>
  <c r="F23" i="51"/>
  <c r="K23" i="51" s="1"/>
  <c r="L23" i="51" s="1"/>
  <c r="G23" i="51"/>
  <c r="H23" i="51"/>
  <c r="I23" i="51"/>
  <c r="F18" i="50"/>
  <c r="G18" i="50"/>
  <c r="H18" i="50"/>
  <c r="I18" i="50"/>
  <c r="J18" i="50"/>
  <c r="F22" i="50"/>
  <c r="G22" i="50"/>
  <c r="H22" i="50"/>
  <c r="I22" i="50"/>
  <c r="F26" i="50"/>
  <c r="G26" i="50"/>
  <c r="H26" i="50"/>
  <c r="I26" i="50"/>
  <c r="F22" i="47"/>
  <c r="G22" i="47"/>
  <c r="H22" i="47"/>
  <c r="I22" i="47"/>
  <c r="F24" i="47"/>
  <c r="G24" i="47"/>
  <c r="H24" i="47"/>
  <c r="I24" i="47"/>
  <c r="J24" i="47"/>
  <c r="F28" i="47"/>
  <c r="G28" i="47"/>
  <c r="H28" i="47"/>
  <c r="I28" i="47"/>
  <c r="J28" i="47"/>
  <c r="F30" i="47"/>
  <c r="G30" i="47"/>
  <c r="H30" i="47"/>
  <c r="I30" i="47"/>
  <c r="J30" i="47"/>
  <c r="F20" i="46"/>
  <c r="G20" i="46"/>
  <c r="H20" i="46"/>
  <c r="I20" i="46"/>
  <c r="K20" i="46"/>
  <c r="L20" i="46" s="1"/>
  <c r="F23" i="46"/>
  <c r="G23" i="46"/>
  <c r="H23" i="46"/>
  <c r="I23" i="46"/>
  <c r="F20" i="45"/>
  <c r="G20" i="45"/>
  <c r="H20" i="45"/>
  <c r="I20" i="45"/>
  <c r="J20" i="45"/>
  <c r="F23" i="45"/>
  <c r="G23" i="45"/>
  <c r="H23" i="45"/>
  <c r="I23" i="45"/>
  <c r="J23" i="45"/>
  <c r="F20" i="44"/>
  <c r="G20" i="44"/>
  <c r="H20" i="44"/>
  <c r="I20" i="44"/>
  <c r="J20" i="44"/>
  <c r="F23" i="44"/>
  <c r="G23" i="44"/>
  <c r="H23" i="44"/>
  <c r="I23" i="44"/>
  <c r="J23" i="44"/>
  <c r="K20" i="43"/>
  <c r="L20" i="43" s="1"/>
  <c r="G20" i="43"/>
  <c r="H20" i="43"/>
  <c r="K23" i="43"/>
  <c r="L23" i="43" s="1"/>
  <c r="G23" i="43"/>
  <c r="H23" i="43"/>
  <c r="J23" i="42"/>
  <c r="J16" i="42" s="1"/>
  <c r="F16" i="49" l="1"/>
  <c r="G16" i="52"/>
  <c r="G16" i="49"/>
  <c r="J16" i="44"/>
  <c r="F16" i="44"/>
  <c r="H16" i="45"/>
  <c r="X27" i="40" s="1"/>
  <c r="I16" i="46"/>
  <c r="G26" i="47"/>
  <c r="U33" i="40" s="1"/>
  <c r="G16" i="44"/>
  <c r="U25" i="40" s="1"/>
  <c r="I16" i="45"/>
  <c r="AA27" i="40" s="1"/>
  <c r="F16" i="46"/>
  <c r="H26" i="47"/>
  <c r="X33" i="40" s="1"/>
  <c r="I16" i="49"/>
  <c r="M16" i="49" s="1"/>
  <c r="H16" i="43"/>
  <c r="X23" i="40" s="1"/>
  <c r="I16" i="51"/>
  <c r="J16" i="52"/>
  <c r="O16" i="52" s="1"/>
  <c r="AQ51" i="40" s="1"/>
  <c r="H20" i="47"/>
  <c r="X31" i="40" s="1"/>
  <c r="G16" i="43"/>
  <c r="U23" i="40" s="1"/>
  <c r="I16" i="44"/>
  <c r="AA25" i="40" s="1"/>
  <c r="G16" i="45"/>
  <c r="U27" i="40" s="1"/>
  <c r="H16" i="46"/>
  <c r="X29" i="40" s="1"/>
  <c r="J26" i="47"/>
  <c r="F26" i="47"/>
  <c r="G20" i="47"/>
  <c r="U31" i="40" s="1"/>
  <c r="H20" i="50"/>
  <c r="X45" i="40" s="1"/>
  <c r="H24" i="50"/>
  <c r="X49" i="40" s="1"/>
  <c r="H16" i="51"/>
  <c r="X47" i="40" s="1"/>
  <c r="H16" i="44"/>
  <c r="X25" i="40" s="1"/>
  <c r="J16" i="45"/>
  <c r="O16" i="45" s="1"/>
  <c r="F16" i="45"/>
  <c r="G16" i="46"/>
  <c r="U29" i="40" s="1"/>
  <c r="I26" i="47"/>
  <c r="AA33" i="40" s="1"/>
  <c r="J20" i="47"/>
  <c r="O20" i="47" s="1"/>
  <c r="AQ31" i="40" s="1"/>
  <c r="CU13" i="40" s="1"/>
  <c r="F20" i="47"/>
  <c r="G24" i="50"/>
  <c r="G20" i="50"/>
  <c r="U45" i="40" s="1"/>
  <c r="G16" i="51"/>
  <c r="U47" i="40" s="1"/>
  <c r="H16" i="49"/>
  <c r="I20" i="47"/>
  <c r="AA31" i="40" s="1"/>
  <c r="J24" i="50"/>
  <c r="O24" i="50" s="1"/>
  <c r="J20" i="50"/>
  <c r="F24" i="50"/>
  <c r="F20" i="50"/>
  <c r="F16" i="51"/>
  <c r="K16" i="51" s="1"/>
  <c r="K23" i="49"/>
  <c r="L23" i="49" s="1"/>
  <c r="I20" i="50"/>
  <c r="I24" i="50"/>
  <c r="K20" i="45"/>
  <c r="L20" i="45" s="1"/>
  <c r="H21" i="54"/>
  <c r="H17" i="54" s="1"/>
  <c r="I21" i="54"/>
  <c r="I17" i="54" s="1"/>
  <c r="G21" i="54"/>
  <c r="G17" i="54" s="1"/>
  <c r="F21" i="54"/>
  <c r="K20" i="44"/>
  <c r="L20" i="44" s="1"/>
  <c r="O16" i="42"/>
  <c r="AQ16" i="40" s="1"/>
  <c r="CU12" i="40" s="1"/>
  <c r="D15" i="63"/>
  <c r="E15" i="63" s="1"/>
  <c r="AQ38" i="40"/>
  <c r="K23" i="46"/>
  <c r="L23" i="46" s="1"/>
  <c r="K23" i="45"/>
  <c r="L23" i="45" s="1"/>
  <c r="K23" i="44"/>
  <c r="L23" i="44" s="1"/>
  <c r="K20" i="52"/>
  <c r="L20" i="52" s="1"/>
  <c r="K23" i="52"/>
  <c r="L23" i="52" s="1"/>
  <c r="K20" i="51"/>
  <c r="L20" i="51" s="1"/>
  <c r="U51" i="40"/>
  <c r="X56" i="40"/>
  <c r="R58" i="40"/>
  <c r="U56" i="40"/>
  <c r="K22" i="47"/>
  <c r="L22" i="47" s="1"/>
  <c r="AA29" i="40"/>
  <c r="X58" i="40"/>
  <c r="K16" i="43"/>
  <c r="N16" i="43" s="1"/>
  <c r="U58" i="40"/>
  <c r="R56" i="40"/>
  <c r="K16" i="49"/>
  <c r="X51" i="40"/>
  <c r="K26" i="50"/>
  <c r="L26" i="50" s="1"/>
  <c r="K22" i="50"/>
  <c r="L22" i="50" s="1"/>
  <c r="H23" i="41"/>
  <c r="I23" i="41"/>
  <c r="U49" i="40"/>
  <c r="K18" i="50"/>
  <c r="L18" i="50" s="1"/>
  <c r="L21" i="53"/>
  <c r="AA38" i="40"/>
  <c r="H23" i="42"/>
  <c r="I23" i="42"/>
  <c r="L24" i="53"/>
  <c r="K30" i="47"/>
  <c r="L30" i="47" s="1"/>
  <c r="L19" i="53"/>
  <c r="K28" i="47"/>
  <c r="L28" i="47" s="1"/>
  <c r="L26" i="53"/>
  <c r="J25" i="41"/>
  <c r="J17" i="41" s="1"/>
  <c r="K24" i="47"/>
  <c r="L24" i="47" s="1"/>
  <c r="M20" i="47" l="1"/>
  <c r="K20" i="47"/>
  <c r="N20" i="47" s="1"/>
  <c r="K21" i="54"/>
  <c r="L21" i="54" s="1"/>
  <c r="F17" i="54"/>
  <c r="K17" i="54" s="1"/>
  <c r="G23" i="42"/>
  <c r="G23" i="41"/>
  <c r="F23" i="42"/>
  <c r="K23" i="42" s="1"/>
  <c r="L23" i="42" s="1"/>
  <c r="F23" i="41"/>
  <c r="K16" i="45"/>
  <c r="N16" i="45" s="1"/>
  <c r="K16" i="44"/>
  <c r="N16" i="44" s="1"/>
  <c r="AD49" i="40"/>
  <c r="O17" i="41"/>
  <c r="AQ14" i="40" s="1"/>
  <c r="CU11" i="40" s="1"/>
  <c r="O20" i="50"/>
  <c r="AQ45" i="40" s="1"/>
  <c r="CU14" i="40" s="1"/>
  <c r="M20" i="50"/>
  <c r="AM45" i="40" s="1"/>
  <c r="CS14" i="40" s="1"/>
  <c r="O26" i="47"/>
  <c r="AQ33" i="40" s="1"/>
  <c r="K16" i="52"/>
  <c r="AG51" i="40" s="1"/>
  <c r="D19" i="63"/>
  <c r="E19" i="63" s="1"/>
  <c r="R47" i="40"/>
  <c r="C16" i="63"/>
  <c r="D17" i="63"/>
  <c r="E17" i="63" s="1"/>
  <c r="AQ49" i="40"/>
  <c r="K16" i="46"/>
  <c r="N16" i="46" s="1"/>
  <c r="D14" i="63"/>
  <c r="E14" i="63" s="1"/>
  <c r="AQ29" i="40"/>
  <c r="D13" i="63"/>
  <c r="E13" i="63" s="1"/>
  <c r="AQ27" i="40"/>
  <c r="O16" i="44"/>
  <c r="N16" i="51"/>
  <c r="AG47" i="40"/>
  <c r="AG23" i="40"/>
  <c r="K17" i="53"/>
  <c r="AG56" i="40" s="1"/>
  <c r="N16" i="49"/>
  <c r="AG38" i="40"/>
  <c r="M26" i="47"/>
  <c r="AM33" i="40" s="1"/>
  <c r="K26" i="47"/>
  <c r="C18" i="63"/>
  <c r="AA16" i="40"/>
  <c r="C19" i="63"/>
  <c r="M16" i="52"/>
  <c r="AM51" i="40" s="1"/>
  <c r="C12" i="63"/>
  <c r="M16" i="44"/>
  <c r="AM25" i="40" s="1"/>
  <c r="C14" i="63"/>
  <c r="M16" i="46"/>
  <c r="AM29" i="40" s="1"/>
  <c r="C13" i="63"/>
  <c r="M16" i="45"/>
  <c r="AM27" i="40" s="1"/>
  <c r="M16" i="51"/>
  <c r="AM47" i="40" s="1"/>
  <c r="C22" i="63"/>
  <c r="M17" i="54"/>
  <c r="AM65" i="40" s="1"/>
  <c r="C21" i="63"/>
  <c r="M22" i="53"/>
  <c r="AM58" i="40" s="1"/>
  <c r="O58" i="40"/>
  <c r="K22" i="53"/>
  <c r="C20" i="63"/>
  <c r="M17" i="53"/>
  <c r="AM56" i="40" s="1"/>
  <c r="CS15" i="40" s="1"/>
  <c r="O56" i="40"/>
  <c r="C17" i="63"/>
  <c r="M24" i="50"/>
  <c r="AM49" i="40" s="1"/>
  <c r="AD45" i="40"/>
  <c r="K20" i="50"/>
  <c r="AG45" i="40" s="1"/>
  <c r="U65" i="40"/>
  <c r="U38" i="40"/>
  <c r="R65" i="40"/>
  <c r="R38" i="40"/>
  <c r="AA65" i="40"/>
  <c r="K24" i="50"/>
  <c r="AG49" i="40" s="1"/>
  <c r="AD51" i="40"/>
  <c r="L95" i="60"/>
  <c r="M16" i="43" s="1"/>
  <c r="AM23" i="40" s="1"/>
  <c r="R45" i="40"/>
  <c r="R49" i="40"/>
  <c r="R25" i="40"/>
  <c r="R31" i="40"/>
  <c r="O38" i="40"/>
  <c r="R33" i="40"/>
  <c r="R27" i="40"/>
  <c r="R29" i="40"/>
  <c r="R51" i="40"/>
  <c r="AD33" i="40"/>
  <c r="AD31" i="40"/>
  <c r="AM31" i="40"/>
  <c r="CS13" i="40" s="1"/>
  <c r="AD25" i="40"/>
  <c r="AA47" i="40"/>
  <c r="AA51" i="40"/>
  <c r="R23" i="40"/>
  <c r="X38" i="40"/>
  <c r="AM38" i="40"/>
  <c r="AA45" i="40"/>
  <c r="AA49" i="40"/>
  <c r="X65" i="40"/>
  <c r="AA58" i="40"/>
  <c r="AA23" i="40"/>
  <c r="AA56" i="40"/>
  <c r="AD47" i="40"/>
  <c r="AD29" i="40"/>
  <c r="AD27" i="40"/>
  <c r="AD23" i="40"/>
  <c r="AG31" i="40" l="1"/>
  <c r="K23" i="41"/>
  <c r="L23" i="41"/>
  <c r="O65" i="40"/>
  <c r="N16" i="52"/>
  <c r="AO51" i="40" s="1"/>
  <c r="AG29" i="40"/>
  <c r="D16" i="63"/>
  <c r="E16" i="63" s="1"/>
  <c r="AQ25" i="40"/>
  <c r="D12" i="63"/>
  <c r="E12" i="63" s="1"/>
  <c r="L17" i="53"/>
  <c r="AJ56" i="40" s="1"/>
  <c r="N17" i="53"/>
  <c r="AO56" i="40" s="1"/>
  <c r="CT15" i="40" s="1"/>
  <c r="AO27" i="40"/>
  <c r="AG27" i="40"/>
  <c r="N26" i="47"/>
  <c r="AO33" i="40" s="1"/>
  <c r="AG33" i="40"/>
  <c r="AO25" i="40"/>
  <c r="AG25" i="40"/>
  <c r="L22" i="53"/>
  <c r="AJ58" i="40" s="1"/>
  <c r="AG58" i="40"/>
  <c r="L17" i="54"/>
  <c r="AG65" i="40"/>
  <c r="N22" i="53"/>
  <c r="AO58" i="40" s="1"/>
  <c r="H20" i="42"/>
  <c r="L20" i="50"/>
  <c r="F21" i="41"/>
  <c r="L21" i="41" s="1"/>
  <c r="I21" i="41"/>
  <c r="I25" i="41" s="1"/>
  <c r="G19" i="39"/>
  <c r="G21" i="41"/>
  <c r="G25" i="41" s="1"/>
  <c r="L24" i="50"/>
  <c r="AO47" i="40"/>
  <c r="I20" i="42"/>
  <c r="I16" i="42" s="1"/>
  <c r="AA14" i="40"/>
  <c r="AO29" i="40"/>
  <c r="AO38" i="40"/>
  <c r="AO31" i="40"/>
  <c r="CT13" i="40" s="1"/>
  <c r="H21" i="41"/>
  <c r="H25" i="41" s="1"/>
  <c r="H17" i="41" s="1"/>
  <c r="G20" i="42"/>
  <c r="G16" i="42" s="1"/>
  <c r="F20" i="42"/>
  <c r="AO23" i="40"/>
  <c r="G17" i="41" l="1"/>
  <c r="R14" i="40" s="1"/>
  <c r="K20" i="42"/>
  <c r="L20" i="42" s="1"/>
  <c r="F16" i="42"/>
  <c r="K16" i="42" s="1"/>
  <c r="I17" i="41"/>
  <c r="X14" i="40" s="1"/>
  <c r="H16" i="42"/>
  <c r="U16" i="40" s="1"/>
  <c r="AJ65" i="40"/>
  <c r="N17" i="54"/>
  <c r="AO65" i="40" s="1"/>
  <c r="N20" i="50"/>
  <c r="AO45" i="40" s="1"/>
  <c r="CT14" i="40" s="1"/>
  <c r="AJ45" i="40"/>
  <c r="N24" i="50"/>
  <c r="AO49" i="40" s="1"/>
  <c r="AJ49" i="40"/>
  <c r="F25" i="41"/>
  <c r="K21" i="41"/>
  <c r="R16" i="40"/>
  <c r="U14" i="40"/>
  <c r="F17" i="41" l="1"/>
  <c r="L25" i="41"/>
  <c r="M17" i="41"/>
  <c r="AM14" i="40" s="1"/>
  <c r="CS11" i="40" s="1"/>
  <c r="N16" i="42"/>
  <c r="AO16" i="40" s="1"/>
  <c r="CT12" i="40" s="1"/>
  <c r="AG16" i="40"/>
  <c r="M16" i="42"/>
  <c r="AM16" i="40" s="1"/>
  <c r="CS12" i="40" s="1"/>
  <c r="X16" i="40"/>
  <c r="K17" i="41"/>
  <c r="K25" i="41"/>
  <c r="O16" i="40"/>
  <c r="I21" i="1"/>
  <c r="N17" i="41" l="1"/>
  <c r="AO14" i="40" s="1"/>
  <c r="CT11" i="40" s="1"/>
  <c r="AG14" i="40"/>
  <c r="O14" i="40"/>
  <c r="J20" i="15"/>
  <c r="J20" i="11"/>
  <c r="G21" i="1"/>
  <c r="H21" i="1"/>
  <c r="F21" i="1"/>
  <c r="K21" i="1" l="1"/>
  <c r="L21" i="1"/>
  <c r="J18" i="15"/>
  <c r="J22" i="15" s="1"/>
  <c r="J20" i="12"/>
  <c r="J16" i="12" s="1"/>
  <c r="J18" i="11"/>
  <c r="BS9" i="5"/>
  <c r="J24" i="4"/>
  <c r="I24" i="4"/>
  <c r="H24" i="4"/>
  <c r="J23" i="4"/>
  <c r="I23" i="4"/>
  <c r="H23" i="4"/>
  <c r="G24" i="4"/>
  <c r="M24" i="4" s="1"/>
  <c r="I23" i="18"/>
  <c r="H23" i="18"/>
  <c r="G23" i="18"/>
  <c r="J22" i="4"/>
  <c r="I22" i="4"/>
  <c r="H22" i="4"/>
  <c r="J19" i="4"/>
  <c r="I19" i="4"/>
  <c r="H19" i="4"/>
  <c r="J20" i="4"/>
  <c r="I20" i="4"/>
  <c r="H20" i="4"/>
  <c r="I20" i="18"/>
  <c r="I16" i="18" s="1"/>
  <c r="H20" i="18"/>
  <c r="H16" i="18" s="1"/>
  <c r="G20" i="18"/>
  <c r="G16" i="18" s="1"/>
  <c r="G19" i="4"/>
  <c r="M19" i="4" s="1"/>
  <c r="G20" i="4"/>
  <c r="M20" i="4" s="1"/>
  <c r="F20" i="18"/>
  <c r="AN31" i="5"/>
  <c r="BS13" i="5" s="1"/>
  <c r="AN24" i="5"/>
  <c r="AN22" i="5"/>
  <c r="BS12" i="5" s="1"/>
  <c r="AN16" i="5"/>
  <c r="AN14" i="5"/>
  <c r="BS10" i="5" s="1"/>
  <c r="J18" i="4"/>
  <c r="I18" i="4"/>
  <c r="H18" i="4"/>
  <c r="M17" i="4"/>
  <c r="J22" i="11" l="1"/>
  <c r="J16" i="11" s="1"/>
  <c r="U31" i="5"/>
  <c r="R31" i="5"/>
  <c r="H16" i="4"/>
  <c r="L20" i="18"/>
  <c r="M16" i="18"/>
  <c r="H25" i="4"/>
  <c r="I16" i="4"/>
  <c r="J16" i="4"/>
  <c r="I25" i="4"/>
  <c r="G25" i="4"/>
  <c r="J25" i="4"/>
  <c r="F23" i="18"/>
  <c r="F16" i="18" s="1"/>
  <c r="G23" i="4"/>
  <c r="G18" i="4"/>
  <c r="L24" i="4"/>
  <c r="L19" i="4"/>
  <c r="L20" i="4"/>
  <c r="K20" i="18"/>
  <c r="L17" i="4"/>
  <c r="G22" i="4"/>
  <c r="M22" i="4" s="1"/>
  <c r="AA16" i="5"/>
  <c r="M27" i="4" l="1"/>
  <c r="M25" i="4"/>
  <c r="L25" i="4"/>
  <c r="L23" i="4"/>
  <c r="M23" i="4"/>
  <c r="K16" i="18"/>
  <c r="N16" i="18" s="1"/>
  <c r="L23" i="18"/>
  <c r="L18" i="4"/>
  <c r="M18" i="4"/>
  <c r="H21" i="4"/>
  <c r="H15" i="4" s="1"/>
  <c r="I21" i="4"/>
  <c r="I15" i="4" s="1"/>
  <c r="K23" i="18"/>
  <c r="J21" i="4"/>
  <c r="J15" i="4" s="1"/>
  <c r="F20" i="15"/>
  <c r="F20" i="11"/>
  <c r="I20" i="15"/>
  <c r="H20" i="11"/>
  <c r="H20" i="15"/>
  <c r="G20" i="11"/>
  <c r="G20" i="15"/>
  <c r="L22" i="4"/>
  <c r="G21" i="4"/>
  <c r="H18" i="15"/>
  <c r="H20" i="12"/>
  <c r="H18" i="11"/>
  <c r="G18" i="11"/>
  <c r="G18" i="15"/>
  <c r="G20" i="12"/>
  <c r="I18" i="15"/>
  <c r="I20" i="12"/>
  <c r="F18" i="15"/>
  <c r="L18" i="15" s="1"/>
  <c r="F20" i="12"/>
  <c r="F18" i="11"/>
  <c r="AJ31" i="5"/>
  <c r="BQ13" i="5" s="1"/>
  <c r="AA31" i="5"/>
  <c r="G16" i="4"/>
  <c r="X31" i="5"/>
  <c r="AA24" i="5"/>
  <c r="H22" i="11" l="1"/>
  <c r="M16" i="4"/>
  <c r="G15" i="4"/>
  <c r="L15" i="4" s="1"/>
  <c r="AD22" i="5" s="1"/>
  <c r="N15" i="4"/>
  <c r="AJ22" i="5" s="1"/>
  <c r="BQ12" i="5" s="1"/>
  <c r="M28" i="4"/>
  <c r="L26" i="4"/>
  <c r="O31" i="5"/>
  <c r="K20" i="11"/>
  <c r="L20" i="11"/>
  <c r="L21" i="4"/>
  <c r="M21" i="4"/>
  <c r="K20" i="15"/>
  <c r="L20" i="15"/>
  <c r="L18" i="11"/>
  <c r="F22" i="11"/>
  <c r="L22" i="11" s="1"/>
  <c r="K20" i="12"/>
  <c r="L20" i="12"/>
  <c r="I22" i="15"/>
  <c r="G22" i="15"/>
  <c r="G22" i="11"/>
  <c r="H22" i="15"/>
  <c r="K18" i="11"/>
  <c r="K18" i="15"/>
  <c r="F22" i="15"/>
  <c r="L22" i="15" s="1"/>
  <c r="L27" i="4"/>
  <c r="AD31" i="5"/>
  <c r="AA22" i="5"/>
  <c r="U22" i="5"/>
  <c r="R22" i="5"/>
  <c r="L16" i="4"/>
  <c r="L28" i="4"/>
  <c r="X22" i="5" l="1"/>
  <c r="O15" i="4"/>
  <c r="K22" i="15"/>
  <c r="K22" i="11"/>
  <c r="U24" i="5"/>
  <c r="R24" i="5"/>
  <c r="X24" i="5"/>
  <c r="AD24" i="5"/>
  <c r="AL31" i="5"/>
  <c r="BR13" i="5" s="1"/>
  <c r="O22" i="5"/>
  <c r="J22" i="8"/>
  <c r="I22" i="8" l="1"/>
  <c r="G22" i="8"/>
  <c r="J20" i="8"/>
  <c r="J24" i="15"/>
  <c r="J16" i="15" s="1"/>
  <c r="I20" i="8"/>
  <c r="J18" i="8"/>
  <c r="AL22" i="5"/>
  <c r="BR12" i="5" s="1"/>
  <c r="O24" i="5"/>
  <c r="F22" i="8"/>
  <c r="F20" i="8"/>
  <c r="G20" i="8"/>
  <c r="H22" i="8"/>
  <c r="H20" i="8"/>
  <c r="I23" i="6"/>
  <c r="H23" i="6"/>
  <c r="G23" i="6"/>
  <c r="F23" i="6"/>
  <c r="F19" i="1" l="1"/>
  <c r="F20" i="6"/>
  <c r="L20" i="8"/>
  <c r="K22" i="8"/>
  <c r="L22" i="8"/>
  <c r="F24" i="11"/>
  <c r="F16" i="11" s="1"/>
  <c r="K20" i="8"/>
  <c r="J24" i="8"/>
  <c r="J16" i="8" s="1"/>
  <c r="I24" i="11"/>
  <c r="I16" i="11" s="1"/>
  <c r="I24" i="15"/>
  <c r="I23" i="12"/>
  <c r="G23" i="12"/>
  <c r="G16" i="12" s="1"/>
  <c r="G24" i="15"/>
  <c r="G24" i="11"/>
  <c r="G16" i="11" s="1"/>
  <c r="H24" i="11"/>
  <c r="H16" i="11" s="1"/>
  <c r="H23" i="12"/>
  <c r="H16" i="12" s="1"/>
  <c r="H24" i="15"/>
  <c r="H16" i="15" s="1"/>
  <c r="F24" i="15"/>
  <c r="F16" i="15" s="1"/>
  <c r="F23" i="12"/>
  <c r="F16" i="12" s="1"/>
  <c r="G18" i="8"/>
  <c r="G24" i="8" s="1"/>
  <c r="G16" i="8" s="1"/>
  <c r="F20" i="7"/>
  <c r="G20" i="7"/>
  <c r="H20" i="7"/>
  <c r="I20" i="7"/>
  <c r="I16" i="12" l="1"/>
  <c r="M16" i="12" s="1"/>
  <c r="M16" i="15"/>
  <c r="AJ33" i="5" s="1"/>
  <c r="I16" i="15"/>
  <c r="L20" i="6"/>
  <c r="F16" i="6"/>
  <c r="K16" i="6" s="1"/>
  <c r="G16" i="15"/>
  <c r="R33" i="5" s="1"/>
  <c r="L20" i="7"/>
  <c r="O16" i="8"/>
  <c r="AN19" i="5" s="1"/>
  <c r="BS11" i="5" s="1"/>
  <c r="M16" i="11"/>
  <c r="AA26" i="5"/>
  <c r="H20" i="6"/>
  <c r="H19" i="1"/>
  <c r="H23" i="1" s="1"/>
  <c r="H15" i="1" s="1"/>
  <c r="I20" i="6"/>
  <c r="I16" i="6" s="1"/>
  <c r="I19" i="1"/>
  <c r="I23" i="1" s="1"/>
  <c r="G20" i="6"/>
  <c r="G19" i="1"/>
  <c r="G23" i="1" s="1"/>
  <c r="G15" i="1" s="1"/>
  <c r="L24" i="11"/>
  <c r="L16" i="11"/>
  <c r="N16" i="11" s="1"/>
  <c r="K23" i="6"/>
  <c r="L23" i="6"/>
  <c r="L16" i="12"/>
  <c r="N16" i="12" s="1"/>
  <c r="L23" i="12"/>
  <c r="K19" i="1"/>
  <c r="L19" i="1"/>
  <c r="F23" i="1"/>
  <c r="F15" i="1" s="1"/>
  <c r="K20" i="6"/>
  <c r="L16" i="15"/>
  <c r="N16" i="15" s="1"/>
  <c r="L24" i="15"/>
  <c r="K24" i="11"/>
  <c r="K24" i="15"/>
  <c r="U33" i="5"/>
  <c r="H18" i="8"/>
  <c r="H24" i="8" s="1"/>
  <c r="H16" i="8" s="1"/>
  <c r="I18" i="8"/>
  <c r="I24" i="8" s="1"/>
  <c r="I16" i="8" s="1"/>
  <c r="F18" i="8"/>
  <c r="L18" i="8" s="1"/>
  <c r="K20" i="7"/>
  <c r="AA33" i="5"/>
  <c r="AA14" i="5"/>
  <c r="AA28" i="5"/>
  <c r="R28" i="5"/>
  <c r="R26" i="5"/>
  <c r="AA12" i="5"/>
  <c r="I22" i="7"/>
  <c r="I16" i="7" s="1"/>
  <c r="F22" i="7"/>
  <c r="F16" i="7" s="1"/>
  <c r="H16" i="6" l="1"/>
  <c r="U14" i="5" s="1"/>
  <c r="I15" i="1"/>
  <c r="M15" i="1" s="1"/>
  <c r="AJ12" i="5" s="1"/>
  <c r="BQ9" i="5" s="1"/>
  <c r="G16" i="6"/>
  <c r="R14" i="5" s="1"/>
  <c r="AD14" i="5"/>
  <c r="N16" i="6"/>
  <c r="M16" i="8"/>
  <c r="AJ19" i="5" s="1"/>
  <c r="BQ11" i="5" s="1"/>
  <c r="AA19" i="5"/>
  <c r="M16" i="6"/>
  <c r="AJ14" i="5" s="1"/>
  <c r="BQ10" i="5" s="1"/>
  <c r="M16" i="7"/>
  <c r="AJ16" i="5" s="1"/>
  <c r="L23" i="1"/>
  <c r="K23" i="1"/>
  <c r="K22" i="7"/>
  <c r="L22" i="7"/>
  <c r="K16" i="11"/>
  <c r="K16" i="15"/>
  <c r="AG33" i="5" s="1"/>
  <c r="K23" i="12"/>
  <c r="K16" i="7"/>
  <c r="AD16" i="5" s="1"/>
  <c r="K15" i="1"/>
  <c r="AD12" i="5" s="1"/>
  <c r="G22" i="7"/>
  <c r="G16" i="7" s="1"/>
  <c r="H22" i="7"/>
  <c r="H16" i="7" s="1"/>
  <c r="K18" i="8"/>
  <c r="F24" i="8"/>
  <c r="R19" i="5"/>
  <c r="U19" i="5"/>
  <c r="R12" i="5"/>
  <c r="X33" i="5"/>
  <c r="X16" i="5"/>
  <c r="X19" i="5"/>
  <c r="U28" i="5"/>
  <c r="U26" i="5"/>
  <c r="U12" i="5"/>
  <c r="L24" i="8" l="1"/>
  <c r="F16" i="8"/>
  <c r="K16" i="8" s="1"/>
  <c r="U16" i="5"/>
  <c r="R16" i="5"/>
  <c r="N15" i="1"/>
  <c r="N16" i="7"/>
  <c r="O33" i="5"/>
  <c r="AD33" i="5"/>
  <c r="AL33" i="5"/>
  <c r="K16" i="12"/>
  <c r="AL28" i="5" s="1"/>
  <c r="K24" i="8"/>
  <c r="X28" i="5"/>
  <c r="AJ28" i="5"/>
  <c r="X26" i="5"/>
  <c r="AJ26" i="5"/>
  <c r="X12" i="5"/>
  <c r="X14" i="5"/>
  <c r="O26" i="5"/>
  <c r="O28" i="5"/>
  <c r="O14" i="5"/>
  <c r="O16" i="5"/>
  <c r="N16" i="8" l="1"/>
  <c r="AL19" i="5" s="1"/>
  <c r="BR11" i="5" s="1"/>
  <c r="AD19" i="5"/>
  <c r="AG28" i="5"/>
  <c r="AD28" i="5"/>
  <c r="O19" i="5"/>
  <c r="AD26" i="5"/>
  <c r="O12" i="5"/>
  <c r="AL16" i="5"/>
  <c r="AL12" i="5" l="1"/>
  <c r="BR9" i="5" s="1"/>
  <c r="AL26" i="5"/>
  <c r="AG26" i="5"/>
  <c r="AL14" i="5"/>
  <c r="BR10" i="5" s="1"/>
  <c r="BR49" i="40" l="1"/>
  <c r="CB49" i="40"/>
  <c r="CG49" i="40" s="1"/>
  <c r="CB55" i="40"/>
  <c r="CG55" i="40" s="1"/>
  <c r="BR55" i="40"/>
  <c r="BR59" i="40"/>
  <c r="CB59" i="40"/>
  <c r="CG59" i="40" s="1"/>
  <c r="CB53" i="40"/>
  <c r="CG53" i="40" s="1"/>
  <c r="BR53" i="40"/>
  <c r="BR57" i="40"/>
  <c r="CB57" i="40"/>
  <c r="CG57" i="40" s="1"/>
  <c r="BR51" i="40"/>
  <c r="CB51" i="40"/>
  <c r="CG51" i="40" s="1"/>
  <c r="CB47" i="40"/>
  <c r="BR47" i="40"/>
  <c r="CG47" i="40" l="1"/>
  <c r="CG61" i="40"/>
</calcChain>
</file>

<file path=xl/comments1.xml><?xml version="1.0" encoding="utf-8"?>
<comments xmlns="http://schemas.openxmlformats.org/spreadsheetml/2006/main">
  <authors>
    <author>作成者</author>
  </authors>
  <commentList>
    <comment ref="C11" authorId="0" shapeId="0">
      <text>
        <r>
          <rPr>
            <b/>
            <sz val="9"/>
            <color indexed="81"/>
            <rFont val="ＭＳ Ｐゴシック"/>
            <family val="3"/>
            <charset val="128"/>
          </rPr>
          <t>チェックリスト本体で表示される数値については該当の記号を示しています。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9" authorId="0" shapeId="0">
      <text>
        <r>
          <rPr>
            <b/>
            <sz val="9"/>
            <color indexed="81"/>
            <rFont val="ＭＳ Ｐゴシック"/>
            <family val="3"/>
            <charset val="128"/>
          </rPr>
          <t>チェックリスト本体で表示される数値については該当の記号を示しています。</t>
        </r>
      </text>
    </comment>
  </commentList>
</comments>
</file>

<file path=xl/comments3.xml><?xml version="1.0" encoding="utf-8"?>
<comments xmlns="http://schemas.openxmlformats.org/spreadsheetml/2006/main">
  <authors>
    <author>作成者</author>
  </authors>
  <commentList>
    <comment ref="F20" authorId="0" shapeId="0">
      <text>
        <r>
          <rPr>
            <b/>
            <sz val="9"/>
            <color indexed="81"/>
            <rFont val="ＭＳ Ｐゴシック"/>
            <family val="3"/>
            <charset val="128"/>
          </rPr>
          <t>円単位まで入力してください。百万円単位で表示します。</t>
        </r>
      </text>
    </comment>
    <comment ref="F21" authorId="0" shapeId="0">
      <text>
        <r>
          <rPr>
            <b/>
            <sz val="9"/>
            <color indexed="81"/>
            <rFont val="ＭＳ Ｐゴシック"/>
            <family val="3"/>
            <charset val="128"/>
          </rPr>
          <t>円単位まで入力してください。百万円単位で表示します。</t>
        </r>
      </text>
    </comment>
    <comment ref="F22" authorId="0" shapeId="0">
      <text>
        <r>
          <rPr>
            <b/>
            <sz val="9"/>
            <color indexed="81"/>
            <rFont val="ＭＳ Ｐゴシック"/>
            <family val="3"/>
            <charset val="128"/>
          </rPr>
          <t>円単位まで入力してください。千円単位で表示します。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G47" authorId="0" shapeId="0">
      <text>
        <r>
          <rPr>
            <b/>
            <sz val="11"/>
            <color indexed="81"/>
            <rFont val="ＭＳ Ｐゴシック"/>
            <family val="3"/>
            <charset val="128"/>
          </rPr>
          <t>大学法人＝4
短大法人＝2
高校法人＝3
高専法人＝3</t>
        </r>
      </text>
    </comment>
    <comment ref="G50" authorId="0" shapeId="0">
      <text>
        <r>
          <rPr>
            <b/>
            <sz val="11"/>
            <color indexed="81"/>
            <rFont val="ＭＳ Ｐゴシック"/>
            <family val="3"/>
            <charset val="128"/>
          </rPr>
          <t>大学法人＝4
短大法人＝2
高校法人＝3
高専法人＝3</t>
        </r>
      </text>
    </comment>
  </commentList>
</comments>
</file>

<file path=xl/sharedStrings.xml><?xml version="1.0" encoding="utf-8"?>
<sst xmlns="http://schemas.openxmlformats.org/spreadsheetml/2006/main" count="3146" uniqueCount="1200">
  <si>
    <t>学校法人名</t>
    <rPh sb="0" eb="2">
      <t>ガッコウ</t>
    </rPh>
    <rPh sb="2" eb="4">
      <t>ホウジン</t>
    </rPh>
    <rPh sb="4" eb="5">
      <t>メイ</t>
    </rPh>
    <phoneticPr fontId="1"/>
  </si>
  <si>
    <t>１－１　財務比率等に関するチェックリスト（法人全体）</t>
    <rPh sb="4" eb="6">
      <t>ザイム</t>
    </rPh>
    <rPh sb="6" eb="8">
      <t>ヒリツ</t>
    </rPh>
    <rPh sb="8" eb="9">
      <t>ナド</t>
    </rPh>
    <rPh sb="10" eb="11">
      <t>カン</t>
    </rPh>
    <rPh sb="21" eb="23">
      <t>ホウジン</t>
    </rPh>
    <rPh sb="23" eb="25">
      <t>ゼンタイ</t>
    </rPh>
    <phoneticPr fontId="1"/>
  </si>
  <si>
    <t>１．経常収支差額比率</t>
    <rPh sb="2" eb="4">
      <t>ケイジョウ</t>
    </rPh>
    <rPh sb="4" eb="6">
      <t>シュウシ</t>
    </rPh>
    <rPh sb="6" eb="8">
      <t>サガク</t>
    </rPh>
    <rPh sb="8" eb="10">
      <t>ヒリツ</t>
    </rPh>
    <phoneticPr fontId="1"/>
  </si>
  <si>
    <t>【比率の意味】</t>
    <rPh sb="1" eb="3">
      <t>ヒリツ</t>
    </rPh>
    <rPh sb="4" eb="6">
      <t>イミ</t>
    </rPh>
    <phoneticPr fontId="1"/>
  </si>
  <si>
    <t>経常収入</t>
    <rPh sb="0" eb="2">
      <t>ケイジョウ</t>
    </rPh>
    <rPh sb="2" eb="4">
      <t>シュウニュウ</t>
    </rPh>
    <phoneticPr fontId="1"/>
  </si>
  <si>
    <t>経常収支差額</t>
    <rPh sb="0" eb="2">
      <t>ケイジョウ</t>
    </rPh>
    <rPh sb="2" eb="4">
      <t>シュウシ</t>
    </rPh>
    <rPh sb="4" eb="6">
      <t>サガク</t>
    </rPh>
    <phoneticPr fontId="1"/>
  </si>
  <si>
    <t>経常収入(a)</t>
    <rPh sb="0" eb="2">
      <t>ケイジョウ</t>
    </rPh>
    <rPh sb="2" eb="4">
      <t>シュウニュウ</t>
    </rPh>
    <phoneticPr fontId="1"/>
  </si>
  <si>
    <t>経常支出(b)</t>
    <rPh sb="0" eb="2">
      <t>ケイジョウ</t>
    </rPh>
    <rPh sb="2" eb="4">
      <t>シシュツ</t>
    </rPh>
    <phoneticPr fontId="1"/>
  </si>
  <si>
    <t>経常収支差額(c)=(a)-(b)</t>
    <rPh sb="0" eb="2">
      <t>ケイジョウ</t>
    </rPh>
    <rPh sb="2" eb="4">
      <t>シュウシ</t>
    </rPh>
    <rPh sb="4" eb="6">
      <t>サガク</t>
    </rPh>
    <phoneticPr fontId="1"/>
  </si>
  <si>
    <t>経常収支差額比率(c)／(a)</t>
    <rPh sb="0" eb="2">
      <t>ケイジョウ</t>
    </rPh>
    <rPh sb="2" eb="4">
      <t>シュウシ</t>
    </rPh>
    <rPh sb="4" eb="6">
      <t>サガク</t>
    </rPh>
    <rPh sb="6" eb="8">
      <t>ヒリツ</t>
    </rPh>
    <phoneticPr fontId="1"/>
  </si>
  <si>
    <t>絶対評価</t>
    <rPh sb="0" eb="2">
      <t>ゼッタイ</t>
    </rPh>
    <rPh sb="2" eb="4">
      <t>ヒョウカ</t>
    </rPh>
    <phoneticPr fontId="1"/>
  </si>
  <si>
    <t>相対評価</t>
    <rPh sb="0" eb="2">
      <t>ソウタイ</t>
    </rPh>
    <rPh sb="2" eb="4">
      <t>ヒョウカ</t>
    </rPh>
    <phoneticPr fontId="1"/>
  </si>
  <si>
    <t>～</t>
    <phoneticPr fontId="1"/>
  </si>
  <si>
    <t>趨勢
評価</t>
    <rPh sb="0" eb="2">
      <t>スウセイ</t>
    </rPh>
    <rPh sb="3" eb="5">
      <t>ヒョウカ</t>
    </rPh>
    <phoneticPr fontId="1"/>
  </si>
  <si>
    <t>絶対
評価</t>
    <rPh sb="0" eb="2">
      <t>ゼッタイ</t>
    </rPh>
    <rPh sb="3" eb="5">
      <t>ヒョウカ</t>
    </rPh>
    <phoneticPr fontId="1"/>
  </si>
  <si>
    <t>相対
評価</t>
    <rPh sb="0" eb="2">
      <t>ソウタイ</t>
    </rPh>
    <rPh sb="3" eb="5">
      <t>ヒョウカ</t>
    </rPh>
    <phoneticPr fontId="1"/>
  </si>
  <si>
    <t>項目</t>
    <rPh sb="0" eb="2">
      <t>コウモク</t>
    </rPh>
    <phoneticPr fontId="1"/>
  </si>
  <si>
    <t>＜算定式＞</t>
    <rPh sb="1" eb="3">
      <t>サンテイ</t>
    </rPh>
    <rPh sb="3" eb="4">
      <t>シキ</t>
    </rPh>
    <phoneticPr fontId="1"/>
  </si>
  <si>
    <t>Ⅲ　運用資産の状況</t>
    <rPh sb="2" eb="4">
      <t>ウンヨウ</t>
    </rPh>
    <rPh sb="4" eb="6">
      <t>シサン</t>
    </rPh>
    <rPh sb="7" eb="9">
      <t>ジョウキョウ</t>
    </rPh>
    <phoneticPr fontId="1"/>
  </si>
  <si>
    <t>５．積立率</t>
    <rPh sb="2" eb="4">
      <t>ツミタテ</t>
    </rPh>
    <rPh sb="4" eb="5">
      <t>リツ</t>
    </rPh>
    <phoneticPr fontId="1"/>
  </si>
  <si>
    <t>運用資産</t>
    <rPh sb="0" eb="2">
      <t>ウンヨウ</t>
    </rPh>
    <rPh sb="2" eb="4">
      <t>シサン</t>
    </rPh>
    <phoneticPr fontId="1"/>
  </si>
  <si>
    <r>
      <t>運用資産</t>
    </r>
    <r>
      <rPr>
        <b/>
        <sz val="8"/>
        <color theme="1"/>
        <rFont val="ＭＳ ゴシック"/>
        <family val="3"/>
        <charset val="128"/>
      </rPr>
      <t>（特定資産+有価証券+現金預金）</t>
    </r>
    <rPh sb="0" eb="2">
      <t>ウンヨウ</t>
    </rPh>
    <rPh sb="2" eb="4">
      <t>シサン</t>
    </rPh>
    <rPh sb="5" eb="7">
      <t>トクテイ</t>
    </rPh>
    <rPh sb="7" eb="9">
      <t>シサン</t>
    </rPh>
    <rPh sb="10" eb="12">
      <t>ユウカ</t>
    </rPh>
    <rPh sb="12" eb="14">
      <t>ショウケン</t>
    </rPh>
    <rPh sb="15" eb="17">
      <t>ゲンキン</t>
    </rPh>
    <rPh sb="17" eb="19">
      <t>ヨキン</t>
    </rPh>
    <phoneticPr fontId="1"/>
  </si>
  <si>
    <t>学校法人名</t>
    <rPh sb="0" eb="2">
      <t>ガッコウ</t>
    </rPh>
    <rPh sb="2" eb="4">
      <t>ホウジン</t>
    </rPh>
    <rPh sb="4" eb="5">
      <t>メイ</t>
    </rPh>
    <phoneticPr fontId="7"/>
  </si>
  <si>
    <t>１－１</t>
    <phoneticPr fontId="11"/>
  </si>
  <si>
    <t>財務比率等に関するチェックリスト（法人全体）</t>
    <rPh sb="0" eb="2">
      <t>ザイム</t>
    </rPh>
    <rPh sb="2" eb="4">
      <t>ヒリツ</t>
    </rPh>
    <rPh sb="4" eb="5">
      <t>トウ</t>
    </rPh>
    <rPh sb="6" eb="7">
      <t>カン</t>
    </rPh>
    <rPh sb="17" eb="19">
      <t>ホウジン</t>
    </rPh>
    <rPh sb="19" eb="21">
      <t>ゼンタイ</t>
    </rPh>
    <phoneticPr fontId="11"/>
  </si>
  <si>
    <t>総括表</t>
    <rPh sb="0" eb="3">
      <t>ソウカツヒョウ</t>
    </rPh>
    <phoneticPr fontId="11"/>
  </si>
  <si>
    <t>項目</t>
    <rPh sb="0" eb="2">
      <t>コウモク</t>
    </rPh>
    <phoneticPr fontId="11"/>
  </si>
  <si>
    <t>Ⅳ　外部負債状況</t>
    <rPh sb="2" eb="4">
      <t>ガイブ</t>
    </rPh>
    <rPh sb="4" eb="6">
      <t>フサイ</t>
    </rPh>
    <rPh sb="6" eb="8">
      <t>ジョウキョウ</t>
    </rPh>
    <phoneticPr fontId="11"/>
  </si>
  <si>
    <t>はレーダーチャートで使用する項目です。</t>
    <rPh sb="10" eb="12">
      <t>シヨウ</t>
    </rPh>
    <rPh sb="14" eb="16">
      <t>コウモク</t>
    </rPh>
    <phoneticPr fontId="11"/>
  </si>
  <si>
    <t>２．人件費比率</t>
    <rPh sb="2" eb="5">
      <t>ジンケンヒ</t>
    </rPh>
    <rPh sb="5" eb="7">
      <t>ヒリツ</t>
    </rPh>
    <phoneticPr fontId="1"/>
  </si>
  <si>
    <t>人件費</t>
    <rPh sb="0" eb="3">
      <t>ジンケンヒ</t>
    </rPh>
    <phoneticPr fontId="1"/>
  </si>
  <si>
    <t>４．教育活動資金収支差額比率</t>
    <rPh sb="10" eb="12">
      <t>サガク</t>
    </rPh>
    <rPh sb="12" eb="14">
      <t>ヒリツ</t>
    </rPh>
    <phoneticPr fontId="1"/>
  </si>
  <si>
    <t>教育活動資金収支差額</t>
    <rPh sb="0" eb="2">
      <t>キョウイク</t>
    </rPh>
    <rPh sb="2" eb="4">
      <t>カツドウ</t>
    </rPh>
    <rPh sb="4" eb="6">
      <t>シキン</t>
    </rPh>
    <rPh sb="6" eb="8">
      <t>シュウシ</t>
    </rPh>
    <rPh sb="8" eb="10">
      <t>サガク</t>
    </rPh>
    <phoneticPr fontId="1"/>
  </si>
  <si>
    <t>※2)教育活動資金支出=人件費支出+教育研究経費支出+管理経費支出</t>
  </si>
  <si>
    <t>目標</t>
    <rPh sb="0" eb="2">
      <t>モクヒョウ</t>
    </rPh>
    <phoneticPr fontId="1"/>
  </si>
  <si>
    <t>2年連続
目標達成</t>
    <rPh sb="1" eb="2">
      <t>ネン</t>
    </rPh>
    <rPh sb="2" eb="4">
      <t>レンゾク</t>
    </rPh>
    <rPh sb="5" eb="7">
      <t>モクヒョウ</t>
    </rPh>
    <rPh sb="7" eb="9">
      <t>タッセイ</t>
    </rPh>
    <phoneticPr fontId="1"/>
  </si>
  <si>
    <t>直近年度
は目標達成</t>
    <rPh sb="0" eb="2">
      <t>チョッキン</t>
    </rPh>
    <rPh sb="2" eb="3">
      <t>ネン</t>
    </rPh>
    <rPh sb="6" eb="8">
      <t>モクヒョウ</t>
    </rPh>
    <rPh sb="8" eb="10">
      <t>タッセイ</t>
    </rPh>
    <phoneticPr fontId="1"/>
  </si>
  <si>
    <t>６．運用資産超過額対教育活動資金収支差額比（年）</t>
    <rPh sb="2" eb="4">
      <t>ウンヨウ</t>
    </rPh>
    <rPh sb="4" eb="6">
      <t>シサン</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ネン</t>
    </rPh>
    <phoneticPr fontId="1"/>
  </si>
  <si>
    <t>運用資産超過額</t>
    <rPh sb="0" eb="2">
      <t>ウンヨウ</t>
    </rPh>
    <rPh sb="2" eb="4">
      <t>シサン</t>
    </rPh>
    <rPh sb="4" eb="6">
      <t>チョウカ</t>
    </rPh>
    <rPh sb="6" eb="7">
      <t>ガク</t>
    </rPh>
    <phoneticPr fontId="1"/>
  </si>
  <si>
    <t>７．運用資産対教育活動資金収支差額比（年）</t>
    <rPh sb="2" eb="4">
      <t>ウンヨウ</t>
    </rPh>
    <rPh sb="4" eb="6">
      <t>シサン</t>
    </rPh>
    <rPh sb="6" eb="7">
      <t>タイ</t>
    </rPh>
    <rPh sb="7" eb="9">
      <t>キョウイク</t>
    </rPh>
    <rPh sb="9" eb="11">
      <t>カツドウ</t>
    </rPh>
    <rPh sb="11" eb="13">
      <t>シキン</t>
    </rPh>
    <rPh sb="13" eb="15">
      <t>シュウシ</t>
    </rPh>
    <rPh sb="15" eb="17">
      <t>サガク</t>
    </rPh>
    <rPh sb="17" eb="18">
      <t>ヒ</t>
    </rPh>
    <rPh sb="19" eb="20">
      <t>ネン</t>
    </rPh>
    <phoneticPr fontId="1"/>
  </si>
  <si>
    <t>Ⅳ　外部負債状況</t>
    <rPh sb="2" eb="4">
      <t>ガイブ</t>
    </rPh>
    <rPh sb="4" eb="6">
      <t>フサイ</t>
    </rPh>
    <rPh sb="6" eb="8">
      <t>ジョウキョウ</t>
    </rPh>
    <phoneticPr fontId="1"/>
  </si>
  <si>
    <t>９．外部負債超過額対教育活動資金収支差額比（年）</t>
    <rPh sb="2" eb="4">
      <t>ガイブ</t>
    </rPh>
    <rPh sb="4" eb="6">
      <t>フサイ</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ネン</t>
    </rPh>
    <phoneticPr fontId="1"/>
  </si>
  <si>
    <t>外部負債超過額</t>
    <rPh sb="0" eb="4">
      <t>ガイブフサイ</t>
    </rPh>
    <rPh sb="4" eb="6">
      <t>チョウカ</t>
    </rPh>
    <rPh sb="6" eb="7">
      <t>ガク</t>
    </rPh>
    <phoneticPr fontId="1"/>
  </si>
  <si>
    <t>【単位】百万円</t>
    <phoneticPr fontId="1"/>
  </si>
  <si>
    <t>教育活動資金収入計</t>
    <rPh sb="0" eb="2">
      <t>キョウイク</t>
    </rPh>
    <rPh sb="2" eb="4">
      <t>カツドウ</t>
    </rPh>
    <rPh sb="4" eb="6">
      <t>シキン</t>
    </rPh>
    <rPh sb="6" eb="8">
      <t>シュウニュウ</t>
    </rPh>
    <rPh sb="8" eb="9">
      <t>ケイ</t>
    </rPh>
    <phoneticPr fontId="1"/>
  </si>
  <si>
    <t>　　　　</t>
    <phoneticPr fontId="1"/>
  </si>
  <si>
    <t>　　 　</t>
    <phoneticPr fontId="1"/>
  </si>
  <si>
    <t xml:space="preserve">       </t>
    <phoneticPr fontId="1"/>
  </si>
  <si>
    <t xml:space="preserve">　　　 </t>
    <phoneticPr fontId="1"/>
  </si>
  <si>
    <t>　　　</t>
    <phoneticPr fontId="1"/>
  </si>
  <si>
    <t>Ⅲ　運用資産の状況</t>
    <rPh sb="2" eb="4">
      <t>ウンヨウ</t>
    </rPh>
    <rPh sb="4" eb="6">
      <t>シサン</t>
    </rPh>
    <rPh sb="7" eb="9">
      <t>ジョウキョウ</t>
    </rPh>
    <phoneticPr fontId="11"/>
  </si>
  <si>
    <t>点</t>
    <rPh sb="0" eb="1">
      <t>テン</t>
    </rPh>
    <phoneticPr fontId="1"/>
  </si>
  <si>
    <t>相対評価</t>
    <phoneticPr fontId="1"/>
  </si>
  <si>
    <t>積立率</t>
    <rPh sb="0" eb="2">
      <t>ツミタテ</t>
    </rPh>
    <rPh sb="2" eb="3">
      <t>リツ</t>
    </rPh>
    <phoneticPr fontId="1"/>
  </si>
  <si>
    <t>人件費(d)</t>
    <rPh sb="0" eb="3">
      <t>ジンケンヒ</t>
    </rPh>
    <phoneticPr fontId="1"/>
  </si>
  <si>
    <t>人件費比率(d)／(a)</t>
    <rPh sb="0" eb="3">
      <t>ジンケンヒ</t>
    </rPh>
    <rPh sb="3" eb="5">
      <t>ヒリツ</t>
    </rPh>
    <phoneticPr fontId="1"/>
  </si>
  <si>
    <t>（教育活動資金収支差額がマイナスの時のみ）</t>
    <rPh sb="1" eb="3">
      <t>キョウイク</t>
    </rPh>
    <rPh sb="3" eb="5">
      <t>カツドウ</t>
    </rPh>
    <rPh sb="5" eb="7">
      <t>シキン</t>
    </rPh>
    <rPh sb="7" eb="9">
      <t>シュウシ</t>
    </rPh>
    <rPh sb="9" eb="11">
      <t>サガク</t>
    </rPh>
    <rPh sb="17" eb="18">
      <t>トキ</t>
    </rPh>
    <phoneticPr fontId="1"/>
  </si>
  <si>
    <t>（参考）減価償却比率</t>
    <rPh sb="1" eb="3">
      <t>サンコウ</t>
    </rPh>
    <rPh sb="4" eb="6">
      <t>ゲンカ</t>
    </rPh>
    <rPh sb="6" eb="8">
      <t>ショウキャク</t>
    </rPh>
    <rPh sb="8" eb="10">
      <t>ヒリツ</t>
    </rPh>
    <phoneticPr fontId="7"/>
  </si>
  <si>
    <t>８．流動比率</t>
    <rPh sb="2" eb="4">
      <t>リュウドウ</t>
    </rPh>
    <rPh sb="4" eb="6">
      <t>ヒリツ</t>
    </rPh>
    <phoneticPr fontId="1"/>
  </si>
  <si>
    <t>流動資産</t>
    <rPh sb="0" eb="2">
      <t>リュウドウ</t>
    </rPh>
    <rPh sb="2" eb="4">
      <t>シサン</t>
    </rPh>
    <phoneticPr fontId="1"/>
  </si>
  <si>
    <t>流動負債</t>
    <rPh sb="0" eb="2">
      <t>リュウドウ</t>
    </rPh>
    <rPh sb="2" eb="4">
      <t>フサイ</t>
    </rPh>
    <phoneticPr fontId="1"/>
  </si>
  <si>
    <t>【単位】百万円</t>
    <phoneticPr fontId="1"/>
  </si>
  <si>
    <t>相対評価</t>
    <phoneticPr fontId="1"/>
  </si>
  <si>
    <t>評価表</t>
    <rPh sb="0" eb="2">
      <t>ヒョウカ</t>
    </rPh>
    <rPh sb="2" eb="3">
      <t>ヒョウ</t>
    </rPh>
    <phoneticPr fontId="1"/>
  </si>
  <si>
    <t>５．積立率</t>
    <rPh sb="2" eb="4">
      <t>ツミタテ</t>
    </rPh>
    <rPh sb="4" eb="5">
      <t>リツ</t>
    </rPh>
    <phoneticPr fontId="7"/>
  </si>
  <si>
    <t>８．流動比率</t>
    <rPh sb="2" eb="4">
      <t>リュウドウ</t>
    </rPh>
    <rPh sb="4" eb="6">
      <t>ヒリツ</t>
    </rPh>
    <phoneticPr fontId="7"/>
  </si>
  <si>
    <t>2年連続
10%以上</t>
    <rPh sb="1" eb="2">
      <t>ネン</t>
    </rPh>
    <rPh sb="2" eb="4">
      <t>レンゾク</t>
    </rPh>
    <rPh sb="8" eb="10">
      <t>イジョウ</t>
    </rPh>
    <phoneticPr fontId="1"/>
  </si>
  <si>
    <t>直近年度
10%以上</t>
    <rPh sb="0" eb="2">
      <t>チョッキン</t>
    </rPh>
    <rPh sb="2" eb="3">
      <t>ネン</t>
    </rPh>
    <rPh sb="8" eb="10">
      <t>イジョウ</t>
    </rPh>
    <phoneticPr fontId="1"/>
  </si>
  <si>
    <r>
      <t xml:space="preserve">直近年度
</t>
    </r>
    <r>
      <rPr>
        <sz val="10"/>
        <color theme="1"/>
        <rFont val="ＭＳ ゴシック"/>
        <family val="3"/>
        <charset val="128"/>
      </rPr>
      <t>0％以上10%未満</t>
    </r>
    <rPh sb="0" eb="2">
      <t>チョッキン</t>
    </rPh>
    <rPh sb="2" eb="3">
      <t>ネン</t>
    </rPh>
    <rPh sb="7" eb="9">
      <t>イジョウ</t>
    </rPh>
    <rPh sb="12" eb="14">
      <t>ミマン</t>
    </rPh>
    <phoneticPr fontId="1"/>
  </si>
  <si>
    <t>直近年度
0%未満</t>
    <rPh sb="0" eb="2">
      <t>チョッキン</t>
    </rPh>
    <rPh sb="2" eb="3">
      <t>ネン</t>
    </rPh>
    <rPh sb="7" eb="9">
      <t>ミマン</t>
    </rPh>
    <phoneticPr fontId="1"/>
  </si>
  <si>
    <t>2年連続
0%未満</t>
    <rPh sb="1" eb="2">
      <t>ネン</t>
    </rPh>
    <rPh sb="2" eb="4">
      <t>レンゾク</t>
    </rPh>
    <rPh sb="4" eb="5">
      <t>ネンド</t>
    </rPh>
    <rPh sb="7" eb="9">
      <t>ミマン</t>
    </rPh>
    <phoneticPr fontId="1"/>
  </si>
  <si>
    <t>5P以上増加</t>
    <rPh sb="2" eb="4">
      <t>イジョウ</t>
    </rPh>
    <rPh sb="4" eb="6">
      <t>ゾウカ</t>
    </rPh>
    <phoneticPr fontId="1"/>
  </si>
  <si>
    <r>
      <t xml:space="preserve">趨勢評価
</t>
    </r>
    <r>
      <rPr>
        <sz val="8"/>
        <color theme="1"/>
        <rFont val="ＭＳ ゴシック"/>
        <family val="3"/>
        <charset val="128"/>
      </rPr>
      <t>（P:ポイント）</t>
    </r>
    <rPh sb="0" eb="2">
      <t>スウセイ</t>
    </rPh>
    <rPh sb="2" eb="4">
      <t>ヒョウカ</t>
    </rPh>
    <phoneticPr fontId="1"/>
  </si>
  <si>
    <t>2.5P以上増加</t>
    <rPh sb="4" eb="6">
      <t>イジョウ</t>
    </rPh>
    <rPh sb="6" eb="8">
      <t>ゾウカ</t>
    </rPh>
    <phoneticPr fontId="1"/>
  </si>
  <si>
    <t>2.5～△2.5P
増減</t>
    <rPh sb="10" eb="12">
      <t>ゾウゲン</t>
    </rPh>
    <phoneticPr fontId="1"/>
  </si>
  <si>
    <t>2.5P以上減少</t>
    <rPh sb="4" eb="6">
      <t>イジョウ</t>
    </rPh>
    <rPh sb="6" eb="8">
      <t>ゲンショウ</t>
    </rPh>
    <phoneticPr fontId="1"/>
  </si>
  <si>
    <t>5P以上減少</t>
    <rPh sb="2" eb="4">
      <t>イジョウ</t>
    </rPh>
    <rPh sb="4" eb="6">
      <t>ゲンショウ</t>
    </rPh>
    <phoneticPr fontId="1"/>
  </si>
  <si>
    <t>直近年度は
目標未達成</t>
    <rPh sb="0" eb="2">
      <t>チョッキン</t>
    </rPh>
    <rPh sb="2" eb="3">
      <t>ネン</t>
    </rPh>
    <rPh sb="6" eb="8">
      <t>モクヒョウ</t>
    </rPh>
    <rPh sb="8" eb="11">
      <t>ミタッセイ</t>
    </rPh>
    <phoneticPr fontId="1"/>
  </si>
  <si>
    <t>10P以上減少</t>
    <rPh sb="3" eb="5">
      <t>イジョウ</t>
    </rPh>
    <rPh sb="5" eb="7">
      <t>ゲンショウ</t>
    </rPh>
    <phoneticPr fontId="1"/>
  </si>
  <si>
    <t>5～△5P
増減</t>
    <rPh sb="6" eb="8">
      <t>ゾウゲン</t>
    </rPh>
    <phoneticPr fontId="1"/>
  </si>
  <si>
    <t>10P以上増加</t>
    <rPh sb="3" eb="5">
      <t>イジョウ</t>
    </rPh>
    <rPh sb="5" eb="7">
      <t>ゾウカ</t>
    </rPh>
    <phoneticPr fontId="1"/>
  </si>
  <si>
    <t>2年連続
20%以上</t>
    <rPh sb="1" eb="2">
      <t>ネン</t>
    </rPh>
    <rPh sb="2" eb="4">
      <t>レンゾク</t>
    </rPh>
    <rPh sb="8" eb="10">
      <t>イジョウ</t>
    </rPh>
    <phoneticPr fontId="1"/>
  </si>
  <si>
    <t>直近年度
20%以上</t>
    <rPh sb="0" eb="2">
      <t>チョッキン</t>
    </rPh>
    <rPh sb="2" eb="3">
      <t>ネン</t>
    </rPh>
    <rPh sb="8" eb="10">
      <t>イジョウ</t>
    </rPh>
    <phoneticPr fontId="1"/>
  </si>
  <si>
    <r>
      <t>直近年度
1</t>
    </r>
    <r>
      <rPr>
        <sz val="10"/>
        <color theme="1"/>
        <rFont val="ＭＳ ゴシック"/>
        <family val="3"/>
        <charset val="128"/>
      </rPr>
      <t>0%以上20%未満</t>
    </r>
    <rPh sb="0" eb="2">
      <t>チョッキン</t>
    </rPh>
    <rPh sb="2" eb="3">
      <t>ネン</t>
    </rPh>
    <rPh sb="8" eb="10">
      <t>イジョウ</t>
    </rPh>
    <rPh sb="13" eb="15">
      <t>ミマン</t>
    </rPh>
    <phoneticPr fontId="1"/>
  </si>
  <si>
    <t>直近年度
10%未満</t>
    <rPh sb="0" eb="2">
      <t>チョッキン</t>
    </rPh>
    <rPh sb="2" eb="3">
      <t>ネン</t>
    </rPh>
    <rPh sb="8" eb="10">
      <t>ミマン</t>
    </rPh>
    <phoneticPr fontId="1"/>
  </si>
  <si>
    <t>5P以上増加</t>
    <rPh sb="2" eb="4">
      <t>イジョウ</t>
    </rPh>
    <rPh sb="4" eb="5">
      <t>ゾウ</t>
    </rPh>
    <rPh sb="5" eb="6">
      <t>カ</t>
    </rPh>
    <phoneticPr fontId="1"/>
  </si>
  <si>
    <t>2.5P以上増加</t>
    <rPh sb="4" eb="6">
      <t>イジョウ</t>
    </rPh>
    <rPh sb="6" eb="7">
      <t>ゾウ</t>
    </rPh>
    <rPh sb="7" eb="8">
      <t>カ</t>
    </rPh>
    <phoneticPr fontId="1"/>
  </si>
  <si>
    <t>－</t>
    <phoneticPr fontId="1"/>
  </si>
  <si>
    <t>直近年度
100%未満</t>
    <rPh sb="0" eb="2">
      <t>チョッキン</t>
    </rPh>
    <rPh sb="2" eb="3">
      <t>ネン</t>
    </rPh>
    <rPh sb="9" eb="11">
      <t>ミマン</t>
    </rPh>
    <phoneticPr fontId="1"/>
  </si>
  <si>
    <t>2年連続
100%未満</t>
    <rPh sb="1" eb="2">
      <t>ネン</t>
    </rPh>
    <rPh sb="2" eb="4">
      <t>レンゾク</t>
    </rPh>
    <rPh sb="4" eb="5">
      <t>ネンド</t>
    </rPh>
    <rPh sb="9" eb="11">
      <t>ミマン</t>
    </rPh>
    <phoneticPr fontId="1"/>
  </si>
  <si>
    <t>2年連続
200%以上</t>
    <rPh sb="1" eb="2">
      <t>ネン</t>
    </rPh>
    <rPh sb="2" eb="4">
      <t>レンゾク</t>
    </rPh>
    <rPh sb="9" eb="11">
      <t>イジョウ</t>
    </rPh>
    <phoneticPr fontId="1"/>
  </si>
  <si>
    <t>直近年度
200%以上</t>
    <rPh sb="0" eb="2">
      <t>チョッキン</t>
    </rPh>
    <rPh sb="2" eb="3">
      <t>ネン</t>
    </rPh>
    <rPh sb="9" eb="11">
      <t>イジョウ</t>
    </rPh>
    <phoneticPr fontId="1"/>
  </si>
  <si>
    <r>
      <t xml:space="preserve">直近年度
</t>
    </r>
    <r>
      <rPr>
        <sz val="8"/>
        <color theme="1"/>
        <rFont val="ＭＳ ゴシック"/>
        <family val="3"/>
        <charset val="128"/>
      </rPr>
      <t>100%以上200%未満</t>
    </r>
    <rPh sb="0" eb="2">
      <t>チョッキン</t>
    </rPh>
    <rPh sb="2" eb="3">
      <t>ネン</t>
    </rPh>
    <rPh sb="9" eb="11">
      <t>イジョウ</t>
    </rPh>
    <rPh sb="15" eb="17">
      <t>ミマン</t>
    </rPh>
    <phoneticPr fontId="1"/>
  </si>
  <si>
    <t>2年連続
10年以内</t>
    <rPh sb="1" eb="2">
      <t>ネン</t>
    </rPh>
    <rPh sb="2" eb="4">
      <t>レンゾク</t>
    </rPh>
    <rPh sb="7" eb="8">
      <t>ネン</t>
    </rPh>
    <rPh sb="8" eb="10">
      <t>イナイ</t>
    </rPh>
    <phoneticPr fontId="1"/>
  </si>
  <si>
    <t>直近年度
10年以内</t>
    <rPh sb="0" eb="2">
      <t>チョッキン</t>
    </rPh>
    <rPh sb="2" eb="3">
      <t>ネン</t>
    </rPh>
    <rPh sb="7" eb="8">
      <t>ネン</t>
    </rPh>
    <rPh sb="8" eb="10">
      <t>イナイ</t>
    </rPh>
    <phoneticPr fontId="1"/>
  </si>
  <si>
    <t>直近年度
10年超</t>
    <rPh sb="0" eb="2">
      <t>チョッキン</t>
    </rPh>
    <rPh sb="2" eb="3">
      <t>ネン</t>
    </rPh>
    <rPh sb="7" eb="8">
      <t>ネン</t>
    </rPh>
    <rPh sb="8" eb="9">
      <t>チョウ</t>
    </rPh>
    <phoneticPr fontId="1"/>
  </si>
  <si>
    <t>2年連続
10年超</t>
    <rPh sb="1" eb="2">
      <t>ネン</t>
    </rPh>
    <rPh sb="2" eb="4">
      <t>レンゾク</t>
    </rPh>
    <rPh sb="4" eb="5">
      <t>ネンド</t>
    </rPh>
    <rPh sb="7" eb="8">
      <t>ネン</t>
    </rPh>
    <rPh sb="8" eb="9">
      <t>チョウ</t>
    </rPh>
    <phoneticPr fontId="1"/>
  </si>
  <si>
    <t>絶対
評価</t>
    <rPh sb="3" eb="5">
      <t>ヒョウカ</t>
    </rPh>
    <phoneticPr fontId="11"/>
  </si>
  <si>
    <t>趨勢
評価</t>
    <rPh sb="0" eb="2">
      <t>スウセイ</t>
    </rPh>
    <rPh sb="3" eb="5">
      <t>ヒョウカ</t>
    </rPh>
    <phoneticPr fontId="11"/>
  </si>
  <si>
    <t>相対
評価</t>
    <rPh sb="3" eb="5">
      <t>ヒョウカ</t>
    </rPh>
    <phoneticPr fontId="11"/>
  </si>
  <si>
    <t>学校名</t>
    <rPh sb="0" eb="2">
      <t>ガッコウ</t>
    </rPh>
    <rPh sb="2" eb="3">
      <t>ジンメイ</t>
    </rPh>
    <phoneticPr fontId="7"/>
  </si>
  <si>
    <t>財務比率等に関するチェックリスト（学校単位）</t>
    <rPh sb="0" eb="2">
      <t>ザイム</t>
    </rPh>
    <rPh sb="2" eb="4">
      <t>ヒリツ</t>
    </rPh>
    <rPh sb="4" eb="5">
      <t>トウ</t>
    </rPh>
    <rPh sb="6" eb="7">
      <t>カン</t>
    </rPh>
    <rPh sb="17" eb="19">
      <t>ガッコウ</t>
    </rPh>
    <rPh sb="19" eb="21">
      <t>タンイ</t>
    </rPh>
    <phoneticPr fontId="11"/>
  </si>
  <si>
    <t>相対
評価</t>
    <rPh sb="3" eb="5">
      <t>ヒョウカ</t>
    </rPh>
    <phoneticPr fontId="1"/>
  </si>
  <si>
    <t>3.志願倍率</t>
    <rPh sb="2" eb="4">
      <t>シガン</t>
    </rPh>
    <rPh sb="4" eb="6">
      <t>バイリツ</t>
    </rPh>
    <phoneticPr fontId="7"/>
  </si>
  <si>
    <t>4.合格率</t>
    <rPh sb="2" eb="5">
      <t>ゴウカクリツ</t>
    </rPh>
    <phoneticPr fontId="7"/>
  </si>
  <si>
    <t>5.歩留率</t>
    <rPh sb="2" eb="4">
      <t>ブドマリ</t>
    </rPh>
    <rPh sb="4" eb="5">
      <t>リツ</t>
    </rPh>
    <phoneticPr fontId="7"/>
  </si>
  <si>
    <t>6.推薦割合</t>
    <rPh sb="2" eb="4">
      <t>スイセン</t>
    </rPh>
    <rPh sb="4" eb="6">
      <t>ワリアイ</t>
    </rPh>
    <phoneticPr fontId="7"/>
  </si>
  <si>
    <t>7.入学定員充足率</t>
    <rPh sb="2" eb="4">
      <t>ニュウガク</t>
    </rPh>
    <rPh sb="4" eb="6">
      <t>テイイン</t>
    </rPh>
    <rPh sb="6" eb="9">
      <t>ジュウソクリツ</t>
    </rPh>
    <phoneticPr fontId="7"/>
  </si>
  <si>
    <t>8.収容定員充足率</t>
    <rPh sb="2" eb="4">
      <t>シュウヨウ</t>
    </rPh>
    <rPh sb="4" eb="6">
      <t>テイイン</t>
    </rPh>
    <rPh sb="6" eb="9">
      <t>ジュウソクリツ</t>
    </rPh>
    <phoneticPr fontId="7"/>
  </si>
  <si>
    <t>Ⅶ　教職員関係</t>
    <rPh sb="2" eb="5">
      <t>キョウショクイン</t>
    </rPh>
    <rPh sb="5" eb="7">
      <t>カンケイ</t>
    </rPh>
    <phoneticPr fontId="11"/>
  </si>
  <si>
    <t>経常収入</t>
    <rPh sb="0" eb="2">
      <t>ケイジョウ</t>
    </rPh>
    <phoneticPr fontId="1"/>
  </si>
  <si>
    <t>経常支出</t>
    <rPh sb="0" eb="2">
      <t>ケイジョウ</t>
    </rPh>
    <phoneticPr fontId="1"/>
  </si>
  <si>
    <t>経常収支
差額</t>
    <rPh sb="0" eb="2">
      <t>ケイジョウ</t>
    </rPh>
    <phoneticPr fontId="1"/>
  </si>
  <si>
    <t>摘要</t>
  </si>
  <si>
    <t>法人計</t>
    <rPh sb="0" eb="2">
      <t>ホウジン</t>
    </rPh>
    <rPh sb="2" eb="3">
      <t>ケイ</t>
    </rPh>
    <phoneticPr fontId="1"/>
  </si>
  <si>
    <t>Ⅷ　経費関係</t>
    <rPh sb="2" eb="4">
      <t>ケイヒ</t>
    </rPh>
    <rPh sb="4" eb="6">
      <t>カンケイ</t>
    </rPh>
    <phoneticPr fontId="11"/>
  </si>
  <si>
    <t>B</t>
    <phoneticPr fontId="45"/>
  </si>
  <si>
    <t>さらに、収入支出を構成する要素（人数と単価）を下記のように分解して、その原因を評価する。</t>
    <rPh sb="4" eb="6">
      <t>シュウニュウ</t>
    </rPh>
    <rPh sb="6" eb="8">
      <t>シシュツ</t>
    </rPh>
    <rPh sb="9" eb="11">
      <t>コウセイ</t>
    </rPh>
    <rPh sb="13" eb="15">
      <t>ヨウソ</t>
    </rPh>
    <rPh sb="16" eb="18">
      <t>ニンズウ</t>
    </rPh>
    <rPh sb="19" eb="21">
      <t>タンカ</t>
    </rPh>
    <rPh sb="23" eb="25">
      <t>カキ</t>
    </rPh>
    <phoneticPr fontId="45"/>
  </si>
  <si>
    <t>学生生徒等納付金=人数（学生生徒等数）×単価（授業料等）</t>
    <phoneticPr fontId="1"/>
  </si>
  <si>
    <t>人件費=人数（教職員数）×単価（給与等）</t>
    <phoneticPr fontId="1"/>
  </si>
  <si>
    <t>学校名</t>
    <rPh sb="0" eb="2">
      <t>ガッコウ</t>
    </rPh>
    <rPh sb="2" eb="3">
      <t>メイ</t>
    </rPh>
    <phoneticPr fontId="1"/>
  </si>
  <si>
    <t>１－２　財務比率等に関するチェックリスト（学校単位）</t>
    <rPh sb="4" eb="6">
      <t>ザイム</t>
    </rPh>
    <rPh sb="6" eb="8">
      <t>ヒリツ</t>
    </rPh>
    <rPh sb="8" eb="9">
      <t>ナド</t>
    </rPh>
    <rPh sb="10" eb="11">
      <t>カン</t>
    </rPh>
    <rPh sb="21" eb="23">
      <t>ガッコウ</t>
    </rPh>
    <rPh sb="23" eb="25">
      <t>タンイ</t>
    </rPh>
    <phoneticPr fontId="1"/>
  </si>
  <si>
    <t>2.5P以上減少</t>
    <rPh sb="4" eb="6">
      <t>イジョウ</t>
    </rPh>
    <rPh sb="6" eb="7">
      <t>ゲン</t>
    </rPh>
    <rPh sb="7" eb="8">
      <t>ショウ</t>
    </rPh>
    <phoneticPr fontId="1"/>
  </si>
  <si>
    <t>2年連続
0%未満</t>
    <rPh sb="1" eb="2">
      <t>ネン</t>
    </rPh>
    <rPh sb="2" eb="4">
      <t>レンゾク</t>
    </rPh>
    <rPh sb="7" eb="9">
      <t>ミマン</t>
    </rPh>
    <phoneticPr fontId="1"/>
  </si>
  <si>
    <t>5P以上減少</t>
    <rPh sb="2" eb="4">
      <t>イジョウ</t>
    </rPh>
    <rPh sb="4" eb="5">
      <t>ゲン</t>
    </rPh>
    <phoneticPr fontId="1"/>
  </si>
  <si>
    <t>志願者数</t>
    <rPh sb="0" eb="3">
      <t>シガンシャ</t>
    </rPh>
    <rPh sb="3" eb="4">
      <t>スウ</t>
    </rPh>
    <phoneticPr fontId="1"/>
  </si>
  <si>
    <t>入学定員</t>
    <rPh sb="0" eb="2">
      <t>ニュウガク</t>
    </rPh>
    <rPh sb="2" eb="4">
      <t>テイイン</t>
    </rPh>
    <phoneticPr fontId="1"/>
  </si>
  <si>
    <t>趨勢評価</t>
    <rPh sb="0" eb="2">
      <t>スウセイ</t>
    </rPh>
    <rPh sb="2" eb="4">
      <t>ヒョウカ</t>
    </rPh>
    <phoneticPr fontId="1"/>
  </si>
  <si>
    <t>志願倍率(e)／(f)</t>
    <rPh sb="0" eb="2">
      <t>シガン</t>
    </rPh>
    <rPh sb="2" eb="4">
      <t>バイリツ</t>
    </rPh>
    <phoneticPr fontId="1"/>
  </si>
  <si>
    <t>志願者数(e)</t>
    <rPh sb="0" eb="3">
      <t>シガンシャ</t>
    </rPh>
    <rPh sb="3" eb="4">
      <t>スウ</t>
    </rPh>
    <phoneticPr fontId="1"/>
  </si>
  <si>
    <t>入学定員(f)</t>
    <rPh sb="0" eb="2">
      <t>ニュウガク</t>
    </rPh>
    <rPh sb="2" eb="4">
      <t>テイイン</t>
    </rPh>
    <phoneticPr fontId="1"/>
  </si>
  <si>
    <t>４．合格率</t>
    <rPh sb="2" eb="4">
      <t>ゴウカク</t>
    </rPh>
    <rPh sb="4" eb="5">
      <t>リツ</t>
    </rPh>
    <phoneticPr fontId="1"/>
  </si>
  <si>
    <t>合格者数</t>
    <rPh sb="0" eb="3">
      <t>ゴウカクシャ</t>
    </rPh>
    <rPh sb="3" eb="4">
      <t>スウ</t>
    </rPh>
    <phoneticPr fontId="1"/>
  </si>
  <si>
    <t>受験者数</t>
    <rPh sb="0" eb="2">
      <t>ジュケン</t>
    </rPh>
    <rPh sb="2" eb="3">
      <t>シャ</t>
    </rPh>
    <rPh sb="3" eb="4">
      <t>スウ</t>
    </rPh>
    <phoneticPr fontId="1"/>
  </si>
  <si>
    <t>合格率(g)／(h)</t>
    <rPh sb="0" eb="3">
      <t>ゴウカクリツ</t>
    </rPh>
    <phoneticPr fontId="1"/>
  </si>
  <si>
    <t>直近年度
目標達成</t>
    <rPh sb="0" eb="2">
      <t>チョッキン</t>
    </rPh>
    <rPh sb="2" eb="3">
      <t>ネン</t>
    </rPh>
    <rPh sb="5" eb="7">
      <t>モクヒョウ</t>
    </rPh>
    <rPh sb="7" eb="9">
      <t>タッセイ</t>
    </rPh>
    <phoneticPr fontId="1"/>
  </si>
  <si>
    <t>合格者数(g)</t>
    <rPh sb="0" eb="3">
      <t>ゴウカクシャ</t>
    </rPh>
    <rPh sb="3" eb="4">
      <t>スウ</t>
    </rPh>
    <phoneticPr fontId="1"/>
  </si>
  <si>
    <t>直近年度
目標未達成</t>
    <rPh sb="0" eb="2">
      <t>チョッキン</t>
    </rPh>
    <rPh sb="2" eb="3">
      <t>ネン</t>
    </rPh>
    <rPh sb="5" eb="7">
      <t>モクヒョウ</t>
    </rPh>
    <rPh sb="7" eb="10">
      <t>ミタッセイ</t>
    </rPh>
    <phoneticPr fontId="1"/>
  </si>
  <si>
    <t>受験者数(h)</t>
    <rPh sb="0" eb="3">
      <t>ジュケンシャ</t>
    </rPh>
    <rPh sb="3" eb="4">
      <t>スウ</t>
    </rPh>
    <phoneticPr fontId="1"/>
  </si>
  <si>
    <t>2年連続
目標未達成</t>
    <rPh sb="1" eb="2">
      <t>ネン</t>
    </rPh>
    <rPh sb="2" eb="4">
      <t>レンゾク</t>
    </rPh>
    <rPh sb="5" eb="7">
      <t>モクヒョウ</t>
    </rPh>
    <rPh sb="7" eb="8">
      <t>ミ</t>
    </rPh>
    <rPh sb="8" eb="10">
      <t>タッセイ</t>
    </rPh>
    <phoneticPr fontId="1"/>
  </si>
  <si>
    <t>５．歩留率</t>
    <rPh sb="2" eb="4">
      <t>ブドマリ</t>
    </rPh>
    <rPh sb="4" eb="5">
      <t>リツ</t>
    </rPh>
    <phoneticPr fontId="1"/>
  </si>
  <si>
    <t>入学者数</t>
    <rPh sb="0" eb="3">
      <t>ニュウガクシャ</t>
    </rPh>
    <rPh sb="3" eb="4">
      <t>スウ</t>
    </rPh>
    <phoneticPr fontId="1"/>
  </si>
  <si>
    <t>歩留率(i)／(g)</t>
    <rPh sb="0" eb="2">
      <t>ブドマリ</t>
    </rPh>
    <rPh sb="2" eb="3">
      <t>リツ</t>
    </rPh>
    <phoneticPr fontId="1"/>
  </si>
  <si>
    <t>入学者数(i)</t>
    <rPh sb="0" eb="2">
      <t>ニュウガク</t>
    </rPh>
    <rPh sb="2" eb="3">
      <t>シャ</t>
    </rPh>
    <rPh sb="3" eb="4">
      <t>スウ</t>
    </rPh>
    <phoneticPr fontId="1"/>
  </si>
  <si>
    <t>６．推薦割合</t>
    <rPh sb="2" eb="4">
      <t>スイセン</t>
    </rPh>
    <rPh sb="4" eb="6">
      <t>ワリアイ</t>
    </rPh>
    <phoneticPr fontId="1"/>
  </si>
  <si>
    <t>推薦割合(j)／(i)</t>
    <rPh sb="0" eb="2">
      <t>スイセン</t>
    </rPh>
    <rPh sb="2" eb="4">
      <t>ワリアイ</t>
    </rPh>
    <phoneticPr fontId="1"/>
  </si>
  <si>
    <t>入学者数(i)</t>
    <phoneticPr fontId="1"/>
  </si>
  <si>
    <t>７．入学定員充足率</t>
    <rPh sb="2" eb="4">
      <t>ニュウガク</t>
    </rPh>
    <rPh sb="4" eb="6">
      <t>テイイン</t>
    </rPh>
    <rPh sb="6" eb="9">
      <t>ジュウソクリツ</t>
    </rPh>
    <phoneticPr fontId="1"/>
  </si>
  <si>
    <t>８．収容定員充足率</t>
    <rPh sb="2" eb="4">
      <t>シュウヨウ</t>
    </rPh>
    <rPh sb="4" eb="6">
      <t>テイイン</t>
    </rPh>
    <rPh sb="6" eb="9">
      <t>ジュウソクリツ</t>
    </rPh>
    <phoneticPr fontId="1"/>
  </si>
  <si>
    <t>在籍者数</t>
    <rPh sb="0" eb="3">
      <t>ザイセキシャ</t>
    </rPh>
    <rPh sb="3" eb="4">
      <t>スウ</t>
    </rPh>
    <phoneticPr fontId="1"/>
  </si>
  <si>
    <t>入学定員充足率(i)／(f)</t>
    <rPh sb="0" eb="2">
      <t>ニュウガク</t>
    </rPh>
    <rPh sb="2" eb="4">
      <t>テイイン</t>
    </rPh>
    <rPh sb="4" eb="7">
      <t>ジュウソクリツ</t>
    </rPh>
    <phoneticPr fontId="1"/>
  </si>
  <si>
    <t>入学定員(f)</t>
    <rPh sb="2" eb="4">
      <t>テイイン</t>
    </rPh>
    <phoneticPr fontId="1"/>
  </si>
  <si>
    <t>収容定員充足率(k)／(l)</t>
    <rPh sb="0" eb="2">
      <t>シュウヨウ</t>
    </rPh>
    <rPh sb="2" eb="4">
      <t>テイイン</t>
    </rPh>
    <rPh sb="4" eb="7">
      <t>ジュウソクリツ</t>
    </rPh>
    <phoneticPr fontId="1"/>
  </si>
  <si>
    <t>70％以上
90%未満</t>
    <rPh sb="3" eb="5">
      <t>イジョウ</t>
    </rPh>
    <rPh sb="9" eb="11">
      <t>ミマン</t>
    </rPh>
    <phoneticPr fontId="1"/>
  </si>
  <si>
    <t>在籍者数(k)</t>
    <rPh sb="0" eb="2">
      <t>ザイセキ</t>
    </rPh>
    <rPh sb="2" eb="3">
      <t>シャ</t>
    </rPh>
    <rPh sb="3" eb="4">
      <t>スウ</t>
    </rPh>
    <phoneticPr fontId="1"/>
  </si>
  <si>
    <t>70%未満</t>
    <rPh sb="3" eb="5">
      <t>ミマン</t>
    </rPh>
    <phoneticPr fontId="1"/>
  </si>
  <si>
    <t>2年連続
目標達成</t>
    <rPh sb="5" eb="7">
      <t>モクヒョウ</t>
    </rPh>
    <rPh sb="7" eb="9">
      <t>タッセイ</t>
    </rPh>
    <phoneticPr fontId="1"/>
  </si>
  <si>
    <t>1P以上減少</t>
    <rPh sb="2" eb="4">
      <t>イジョウ</t>
    </rPh>
    <rPh sb="4" eb="5">
      <t>ゲン</t>
    </rPh>
    <rPh sb="5" eb="6">
      <t>ショウ</t>
    </rPh>
    <phoneticPr fontId="1"/>
  </si>
  <si>
    <t>0.5P以上減少</t>
    <rPh sb="4" eb="6">
      <t>イジョウ</t>
    </rPh>
    <rPh sb="6" eb="7">
      <t>ゲン</t>
    </rPh>
    <rPh sb="7" eb="8">
      <t>ショウ</t>
    </rPh>
    <phoneticPr fontId="1"/>
  </si>
  <si>
    <t>0.5～△0.5P
増減</t>
    <rPh sb="10" eb="12">
      <t>ゾウゲン</t>
    </rPh>
    <phoneticPr fontId="1"/>
  </si>
  <si>
    <t>0.5P以上増加</t>
    <rPh sb="4" eb="6">
      <t>イジョウ</t>
    </rPh>
    <rPh sb="6" eb="7">
      <t>ゾウ</t>
    </rPh>
    <rPh sb="7" eb="8">
      <t>カ</t>
    </rPh>
    <phoneticPr fontId="1"/>
  </si>
  <si>
    <t>1P以上増加</t>
    <rPh sb="2" eb="4">
      <t>イジョウ</t>
    </rPh>
    <rPh sb="4" eb="5">
      <t>ゾウ</t>
    </rPh>
    <rPh sb="5" eb="6">
      <t>カ</t>
    </rPh>
    <phoneticPr fontId="1"/>
  </si>
  <si>
    <t>奨学費支出</t>
    <rPh sb="0" eb="2">
      <t>ショウガク</t>
    </rPh>
    <rPh sb="2" eb="3">
      <t>ヒ</t>
    </rPh>
    <rPh sb="3" eb="5">
      <t>シシュツ</t>
    </rPh>
    <phoneticPr fontId="1"/>
  </si>
  <si>
    <t>奨学費割合(n)／(o)</t>
    <rPh sb="0" eb="2">
      <t>ショウガク</t>
    </rPh>
    <rPh sb="2" eb="3">
      <t>ヒ</t>
    </rPh>
    <rPh sb="3" eb="5">
      <t>ワリアイ</t>
    </rPh>
    <phoneticPr fontId="1"/>
  </si>
  <si>
    <t>2年連続
目標達成</t>
    <phoneticPr fontId="1"/>
  </si>
  <si>
    <t>奨学費支出(n)</t>
    <rPh sb="0" eb="2">
      <t>ショウガク</t>
    </rPh>
    <rPh sb="2" eb="3">
      <t>ヒ</t>
    </rPh>
    <rPh sb="3" eb="5">
      <t>シシュツ</t>
    </rPh>
    <phoneticPr fontId="1"/>
  </si>
  <si>
    <t>Ⅶ　教職員関係</t>
    <rPh sb="2" eb="5">
      <t>キョウショクイン</t>
    </rPh>
    <rPh sb="5" eb="7">
      <t>カンケイ</t>
    </rPh>
    <phoneticPr fontId="1"/>
  </si>
  <si>
    <t>「専任教員数」または「専任職員数」</t>
    <rPh sb="1" eb="3">
      <t>センニン</t>
    </rPh>
    <rPh sb="3" eb="5">
      <t>キョウイン</t>
    </rPh>
    <rPh sb="5" eb="6">
      <t>スウ</t>
    </rPh>
    <phoneticPr fontId="1"/>
  </si>
  <si>
    <t>在籍者/教員</t>
    <rPh sb="0" eb="3">
      <t>ザイセキシャ</t>
    </rPh>
    <phoneticPr fontId="1"/>
  </si>
  <si>
    <t>在籍者/職員</t>
    <rPh sb="0" eb="3">
      <t>ザイセキシャ</t>
    </rPh>
    <rPh sb="4" eb="6">
      <t>ショクイン</t>
    </rPh>
    <phoneticPr fontId="1"/>
  </si>
  <si>
    <t>在籍者数(k)</t>
  </si>
  <si>
    <t>専任教員数(p)</t>
    <rPh sb="0" eb="2">
      <t>センニン</t>
    </rPh>
    <rPh sb="2" eb="4">
      <t>キョウイン</t>
    </rPh>
    <rPh sb="4" eb="5">
      <t>スウ</t>
    </rPh>
    <phoneticPr fontId="1"/>
  </si>
  <si>
    <t>専任職員数(r)</t>
    <rPh sb="0" eb="2">
      <t>センニン</t>
    </rPh>
    <rPh sb="2" eb="4">
      <t>ショクイン</t>
    </rPh>
    <rPh sb="4" eb="5">
      <t>スウ</t>
    </rPh>
    <phoneticPr fontId="1"/>
  </si>
  <si>
    <t>2年連続
目標未達成</t>
    <phoneticPr fontId="1"/>
  </si>
  <si>
    <t>非常勤教員数</t>
    <rPh sb="0" eb="3">
      <t>ヒジョウキン</t>
    </rPh>
    <rPh sb="3" eb="5">
      <t>キョウイン</t>
    </rPh>
    <rPh sb="5" eb="6">
      <t>スウ</t>
    </rPh>
    <phoneticPr fontId="1"/>
  </si>
  <si>
    <t>専任教員数</t>
    <rPh sb="0" eb="2">
      <t>センニン</t>
    </rPh>
    <rPh sb="2" eb="4">
      <t>キョウイン</t>
    </rPh>
    <rPh sb="4" eb="5">
      <t>スウ</t>
    </rPh>
    <phoneticPr fontId="1"/>
  </si>
  <si>
    <t>非常勤教員数(q)</t>
    <rPh sb="0" eb="3">
      <t>ヒジョウキン</t>
    </rPh>
    <rPh sb="3" eb="5">
      <t>キョウイン</t>
    </rPh>
    <rPh sb="5" eb="6">
      <t>スウ</t>
    </rPh>
    <phoneticPr fontId="1"/>
  </si>
  <si>
    <t>専任職員数</t>
    <rPh sb="0" eb="2">
      <t>センニン</t>
    </rPh>
    <rPh sb="2" eb="4">
      <t>ショクイン</t>
    </rPh>
    <rPh sb="4" eb="5">
      <t>スウ</t>
    </rPh>
    <phoneticPr fontId="1"/>
  </si>
  <si>
    <t>専任教員対専任職員割合(r)／(p)</t>
    <rPh sb="0" eb="2">
      <t>センニン</t>
    </rPh>
    <rPh sb="2" eb="4">
      <t>キョウイン</t>
    </rPh>
    <rPh sb="4" eb="5">
      <t>タイ</t>
    </rPh>
    <rPh sb="5" eb="7">
      <t>センニン</t>
    </rPh>
    <rPh sb="7" eb="9">
      <t>ショクイン</t>
    </rPh>
    <rPh sb="9" eb="11">
      <t>ワリアイ</t>
    </rPh>
    <phoneticPr fontId="1"/>
  </si>
  <si>
    <t>専任職員数(r)</t>
    <rPh sb="2" eb="3">
      <t>ショク</t>
    </rPh>
    <phoneticPr fontId="1"/>
  </si>
  <si>
    <t>専任教員
人件費/人</t>
    <rPh sb="9" eb="10">
      <t>ニン</t>
    </rPh>
    <phoneticPr fontId="1"/>
  </si>
  <si>
    <t>専任職員
人件費/人</t>
    <rPh sb="9" eb="10">
      <t>ニン</t>
    </rPh>
    <phoneticPr fontId="1"/>
  </si>
  <si>
    <t>専任教員人件費/人</t>
    <rPh sb="8" eb="9">
      <t>ヒト</t>
    </rPh>
    <phoneticPr fontId="1"/>
  </si>
  <si>
    <t>専任職員人件費/人</t>
    <rPh sb="8" eb="9">
      <t>ヒト</t>
    </rPh>
    <phoneticPr fontId="1"/>
  </si>
  <si>
    <t>100万円以上
減少</t>
    <rPh sb="5" eb="7">
      <t>イジョウ</t>
    </rPh>
    <rPh sb="8" eb="9">
      <t>ゲン</t>
    </rPh>
    <rPh sb="9" eb="10">
      <t>ショウ</t>
    </rPh>
    <phoneticPr fontId="1"/>
  </si>
  <si>
    <t>50～△50万円
増減</t>
    <rPh sb="9" eb="11">
      <t>ゾウゲン</t>
    </rPh>
    <phoneticPr fontId="1"/>
  </si>
  <si>
    <t>100万円以上
増加</t>
    <rPh sb="5" eb="7">
      <t>イジョウ</t>
    </rPh>
    <rPh sb="8" eb="9">
      <t>ゾウ</t>
    </rPh>
    <rPh sb="9" eb="10">
      <t>カ</t>
    </rPh>
    <phoneticPr fontId="1"/>
  </si>
  <si>
    <t>Ⅷ　経費関係</t>
    <rPh sb="2" eb="4">
      <t>ケイヒ</t>
    </rPh>
    <rPh sb="4" eb="6">
      <t>カンケイ</t>
    </rPh>
    <phoneticPr fontId="1"/>
  </si>
  <si>
    <t>在籍者数</t>
    <rPh sb="0" eb="4">
      <t>ザイセキシャスウ</t>
    </rPh>
    <phoneticPr fontId="1"/>
  </si>
  <si>
    <t>【単位】千円</t>
    <rPh sb="4" eb="5">
      <t>セン</t>
    </rPh>
    <phoneticPr fontId="1"/>
  </si>
  <si>
    <t>人件費支出 本務教員給</t>
    <rPh sb="0" eb="3">
      <t>ジンケンヒ</t>
    </rPh>
    <rPh sb="3" eb="5">
      <t>シシュツ</t>
    </rPh>
    <rPh sb="6" eb="8">
      <t>ホンム</t>
    </rPh>
    <rPh sb="8" eb="10">
      <t>キョウイン</t>
    </rPh>
    <rPh sb="10" eb="11">
      <t>キュウ</t>
    </rPh>
    <phoneticPr fontId="1"/>
  </si>
  <si>
    <t>人件費支出 本務職員給</t>
    <rPh sb="0" eb="3">
      <t>ジンケンヒ</t>
    </rPh>
    <rPh sb="3" eb="5">
      <t>シシュツ</t>
    </rPh>
    <rPh sb="6" eb="8">
      <t>ホンム</t>
    </rPh>
    <rPh sb="8" eb="10">
      <t>ショクイン</t>
    </rPh>
    <rPh sb="10" eb="11">
      <t>キュウ</t>
    </rPh>
    <phoneticPr fontId="1"/>
  </si>
  <si>
    <t>人件費支出　本務教員給(s)</t>
    <rPh sb="0" eb="3">
      <t>ジンケンヒ</t>
    </rPh>
    <rPh sb="3" eb="5">
      <t>シシュツ</t>
    </rPh>
    <rPh sb="6" eb="8">
      <t>ホンム</t>
    </rPh>
    <rPh sb="8" eb="10">
      <t>キョウイン</t>
    </rPh>
    <rPh sb="10" eb="11">
      <t>キュウ</t>
    </rPh>
    <phoneticPr fontId="1"/>
  </si>
  <si>
    <t>人件費支出　本務職員給(t)</t>
    <rPh sb="0" eb="3">
      <t>ジンケンヒ</t>
    </rPh>
    <rPh sb="3" eb="5">
      <t>シシュツ</t>
    </rPh>
    <rPh sb="6" eb="8">
      <t>ホンム</t>
    </rPh>
    <rPh sb="8" eb="10">
      <t>ショクイン</t>
    </rPh>
    <rPh sb="10" eb="11">
      <t>キュウ</t>
    </rPh>
    <phoneticPr fontId="1"/>
  </si>
  <si>
    <r>
      <t>絶対評価</t>
    </r>
    <r>
      <rPr>
        <sz val="8"/>
        <color theme="1"/>
        <rFont val="ＭＳ ゴシック"/>
        <family val="3"/>
        <charset val="128"/>
      </rPr>
      <t>※）</t>
    </r>
    <rPh sb="0" eb="2">
      <t>ゼッタイ</t>
    </rPh>
    <rPh sb="2" eb="4">
      <t>ヒョウカ</t>
    </rPh>
    <phoneticPr fontId="1"/>
  </si>
  <si>
    <t>学校法人名</t>
    <rPh sb="0" eb="2">
      <t>ガッコウ</t>
    </rPh>
    <rPh sb="2" eb="4">
      <t>ホウジン</t>
    </rPh>
    <rPh sb="4" eb="5">
      <t>メイ</t>
    </rPh>
    <phoneticPr fontId="45"/>
  </si>
  <si>
    <t>法人種別</t>
    <rPh sb="0" eb="2">
      <t>ホウジン</t>
    </rPh>
    <rPh sb="2" eb="4">
      <t>シュベツ</t>
    </rPh>
    <phoneticPr fontId="45"/>
  </si>
  <si>
    <t>記号</t>
    <rPh sb="0" eb="2">
      <t>キゴウ</t>
    </rPh>
    <phoneticPr fontId="45"/>
  </si>
  <si>
    <t xml:space="preserve"> 学生生徒等納付金</t>
    <rPh sb="1" eb="3">
      <t>ガクセイ</t>
    </rPh>
    <rPh sb="3" eb="5">
      <t>セイト</t>
    </rPh>
    <rPh sb="5" eb="6">
      <t>ナド</t>
    </rPh>
    <rPh sb="6" eb="9">
      <t>ノウフキン</t>
    </rPh>
    <phoneticPr fontId="45"/>
  </si>
  <si>
    <t xml:space="preserve"> 人件費</t>
    <rPh sb="1" eb="4">
      <t>ジンケンヒ</t>
    </rPh>
    <phoneticPr fontId="45"/>
  </si>
  <si>
    <t>d</t>
    <phoneticPr fontId="45"/>
  </si>
  <si>
    <t>[収入の部から]</t>
    <rPh sb="1" eb="3">
      <t>シュウニュウ</t>
    </rPh>
    <rPh sb="4" eb="5">
      <t>ブ</t>
    </rPh>
    <phoneticPr fontId="45"/>
  </si>
  <si>
    <t xml:space="preserve"> 学生生徒等納付金収入</t>
    <phoneticPr fontId="45"/>
  </si>
  <si>
    <t xml:space="preserve"> 手数料収入</t>
    <phoneticPr fontId="45"/>
  </si>
  <si>
    <t>[支出の部から]</t>
    <rPh sb="1" eb="3">
      <t>シシュツ</t>
    </rPh>
    <rPh sb="4" eb="5">
      <t>ブ</t>
    </rPh>
    <phoneticPr fontId="45"/>
  </si>
  <si>
    <t xml:space="preserve"> 人件費支出</t>
    <phoneticPr fontId="45"/>
  </si>
  <si>
    <t xml:space="preserve"> 教育研究経費支出</t>
    <phoneticPr fontId="45"/>
  </si>
  <si>
    <t>[資産の部から]</t>
    <rPh sb="1" eb="3">
      <t>シサン</t>
    </rPh>
    <rPh sb="4" eb="5">
      <t>ブ</t>
    </rPh>
    <phoneticPr fontId="45"/>
  </si>
  <si>
    <t xml:space="preserve">   建物</t>
    <rPh sb="3" eb="5">
      <t>タテモノ</t>
    </rPh>
    <phoneticPr fontId="45"/>
  </si>
  <si>
    <t xml:space="preserve">   構築物</t>
    <rPh sb="3" eb="6">
      <t>コウチクブツ</t>
    </rPh>
    <phoneticPr fontId="45"/>
  </si>
  <si>
    <t xml:space="preserve"> </t>
    <phoneticPr fontId="45"/>
  </si>
  <si>
    <t xml:space="preserve">   教育研究用機器備品</t>
    <rPh sb="3" eb="5">
      <t>キョウイク</t>
    </rPh>
    <rPh sb="5" eb="8">
      <t>ケンキュウヨウ</t>
    </rPh>
    <rPh sb="8" eb="10">
      <t>キキ</t>
    </rPh>
    <rPh sb="10" eb="12">
      <t>ビヒン</t>
    </rPh>
    <phoneticPr fontId="45"/>
  </si>
  <si>
    <t xml:space="preserve">   車輌</t>
    <rPh sb="3" eb="5">
      <t>シャリョウ</t>
    </rPh>
    <phoneticPr fontId="45"/>
  </si>
  <si>
    <t xml:space="preserve">   有価証券（長期）</t>
    <rPh sb="3" eb="5">
      <t>ユウカ</t>
    </rPh>
    <rPh sb="5" eb="7">
      <t>ショウケン</t>
    </rPh>
    <rPh sb="8" eb="10">
      <t>チョウキ</t>
    </rPh>
    <phoneticPr fontId="45"/>
  </si>
  <si>
    <t xml:space="preserve">   退職給与引当特定資産</t>
    <rPh sb="3" eb="5">
      <t>タイショク</t>
    </rPh>
    <rPh sb="5" eb="7">
      <t>キュウヨ</t>
    </rPh>
    <rPh sb="7" eb="9">
      <t>ヒキアテ</t>
    </rPh>
    <rPh sb="9" eb="11">
      <t>トクテイ</t>
    </rPh>
    <rPh sb="11" eb="13">
      <t>シサン</t>
    </rPh>
    <phoneticPr fontId="45"/>
  </si>
  <si>
    <t xml:space="preserve">   施設設備引当特定資産</t>
    <rPh sb="3" eb="5">
      <t>シセツ</t>
    </rPh>
    <rPh sb="5" eb="7">
      <t>セツビ</t>
    </rPh>
    <rPh sb="7" eb="9">
      <t>ヒキアテ</t>
    </rPh>
    <rPh sb="9" eb="11">
      <t>トクテイ</t>
    </rPh>
    <rPh sb="11" eb="13">
      <t>シサン</t>
    </rPh>
    <phoneticPr fontId="45"/>
  </si>
  <si>
    <t xml:space="preserve">   減価償却引当特定資産</t>
    <rPh sb="3" eb="5">
      <t>ゲンカ</t>
    </rPh>
    <rPh sb="5" eb="7">
      <t>ショウキャク</t>
    </rPh>
    <rPh sb="7" eb="9">
      <t>ヒキアテ</t>
    </rPh>
    <rPh sb="9" eb="11">
      <t>トクテイ</t>
    </rPh>
    <rPh sb="11" eb="13">
      <t>シサン</t>
    </rPh>
    <phoneticPr fontId="45"/>
  </si>
  <si>
    <t>　 その他（運用資産に相当するもの）</t>
    <rPh sb="4" eb="5">
      <t>タ</t>
    </rPh>
    <rPh sb="6" eb="8">
      <t>ウンヨウ</t>
    </rPh>
    <rPh sb="8" eb="10">
      <t>シサン</t>
    </rPh>
    <rPh sb="11" eb="13">
      <t>ソウトウ</t>
    </rPh>
    <phoneticPr fontId="45"/>
  </si>
  <si>
    <t xml:space="preserve"> 流動資産</t>
    <rPh sb="1" eb="3">
      <t>リュウドウ</t>
    </rPh>
    <rPh sb="3" eb="5">
      <t>シサン</t>
    </rPh>
    <phoneticPr fontId="45"/>
  </si>
  <si>
    <t xml:space="preserve"> 　　現金預金</t>
    <rPh sb="3" eb="5">
      <t>ゲンキン</t>
    </rPh>
    <rPh sb="5" eb="7">
      <t>ヨキン</t>
    </rPh>
    <phoneticPr fontId="45"/>
  </si>
  <si>
    <t xml:space="preserve"> 　　有価証券（短期）</t>
    <rPh sb="3" eb="5">
      <t>ユウカ</t>
    </rPh>
    <rPh sb="5" eb="7">
      <t>ショウケン</t>
    </rPh>
    <rPh sb="8" eb="10">
      <t>タンキ</t>
    </rPh>
    <phoneticPr fontId="45"/>
  </si>
  <si>
    <t>[負債の部から]</t>
    <rPh sb="1" eb="3">
      <t>フサイ</t>
    </rPh>
    <rPh sb="4" eb="5">
      <t>ブ</t>
    </rPh>
    <phoneticPr fontId="45"/>
  </si>
  <si>
    <t xml:space="preserve">   長期借入金</t>
    <phoneticPr fontId="45"/>
  </si>
  <si>
    <t xml:space="preserve">   長期学校債</t>
    <phoneticPr fontId="45"/>
  </si>
  <si>
    <t xml:space="preserve">   退職給与引当金</t>
    <rPh sb="3" eb="5">
      <t>タイショク</t>
    </rPh>
    <rPh sb="5" eb="7">
      <t>キュウヨ</t>
    </rPh>
    <rPh sb="7" eb="9">
      <t>ヒキアテ</t>
    </rPh>
    <rPh sb="9" eb="10">
      <t>キン</t>
    </rPh>
    <phoneticPr fontId="45"/>
  </si>
  <si>
    <t xml:space="preserve">   長期未払金</t>
    <phoneticPr fontId="45"/>
  </si>
  <si>
    <t xml:space="preserve"> 流動負債</t>
    <rPh sb="1" eb="3">
      <t>リュウドウ</t>
    </rPh>
    <rPh sb="3" eb="5">
      <t>フサイ</t>
    </rPh>
    <phoneticPr fontId="45"/>
  </si>
  <si>
    <t xml:space="preserve"> 　　短期借入金</t>
    <phoneticPr fontId="45"/>
  </si>
  <si>
    <t xml:space="preserve"> 　　手形債務</t>
    <phoneticPr fontId="45"/>
  </si>
  <si>
    <t xml:space="preserve"> 　　未払金</t>
    <phoneticPr fontId="45"/>
  </si>
  <si>
    <t xml:space="preserve"> 第2号基本金</t>
    <rPh sb="1" eb="2">
      <t>ダイ</t>
    </rPh>
    <rPh sb="3" eb="4">
      <t>ゴウ</t>
    </rPh>
    <rPh sb="4" eb="6">
      <t>キホン</t>
    </rPh>
    <rPh sb="6" eb="7">
      <t>キン</t>
    </rPh>
    <phoneticPr fontId="45"/>
  </si>
  <si>
    <t xml:space="preserve"> 第3号基本金</t>
    <rPh sb="1" eb="2">
      <t>ダイ</t>
    </rPh>
    <rPh sb="3" eb="4">
      <t>ゴウ</t>
    </rPh>
    <rPh sb="4" eb="6">
      <t>キホン</t>
    </rPh>
    <rPh sb="6" eb="7">
      <t>キン</t>
    </rPh>
    <phoneticPr fontId="45"/>
  </si>
  <si>
    <t xml:space="preserve"> 建物減価償却累計額</t>
    <rPh sb="4" eb="5">
      <t>カ</t>
    </rPh>
    <rPh sb="5" eb="7">
      <t>ショウキャク</t>
    </rPh>
    <rPh sb="7" eb="9">
      <t>ルイケイ</t>
    </rPh>
    <rPh sb="9" eb="10">
      <t>ガク</t>
    </rPh>
    <phoneticPr fontId="45"/>
  </si>
  <si>
    <t xml:space="preserve"> 構築物減価償却累計額</t>
    <rPh sb="3" eb="4">
      <t>ブツ</t>
    </rPh>
    <rPh sb="4" eb="6">
      <t>ゲンカ</t>
    </rPh>
    <rPh sb="6" eb="8">
      <t>ショウキャク</t>
    </rPh>
    <rPh sb="8" eb="10">
      <t>ルイケイ</t>
    </rPh>
    <rPh sb="10" eb="11">
      <t>ガク</t>
    </rPh>
    <phoneticPr fontId="45"/>
  </si>
  <si>
    <t xml:space="preserve"> 教育研究用機器備品減価償却累計額</t>
    <rPh sb="1" eb="3">
      <t>キョウイク</t>
    </rPh>
    <rPh sb="3" eb="6">
      <t>ケンキュウヨウ</t>
    </rPh>
    <rPh sb="6" eb="8">
      <t>キキ</t>
    </rPh>
    <rPh sb="8" eb="10">
      <t>ビヒン</t>
    </rPh>
    <phoneticPr fontId="45"/>
  </si>
  <si>
    <t xml:space="preserve"> 車輌減価償却累計額</t>
    <rPh sb="1" eb="3">
      <t>シャリョウ</t>
    </rPh>
    <phoneticPr fontId="45"/>
  </si>
  <si>
    <t xml:space="preserve"> その他の有形固定資産減価償却累計額</t>
    <rPh sb="3" eb="4">
      <t>タ</t>
    </rPh>
    <rPh sb="5" eb="7">
      <t>ユウケイ</t>
    </rPh>
    <rPh sb="7" eb="9">
      <t>コテイ</t>
    </rPh>
    <rPh sb="9" eb="11">
      <t>シサン</t>
    </rPh>
    <phoneticPr fontId="45"/>
  </si>
  <si>
    <t>運用資産</t>
    <rPh sb="0" eb="2">
      <t>ウンヨウ</t>
    </rPh>
    <rPh sb="2" eb="4">
      <t>シサン</t>
    </rPh>
    <phoneticPr fontId="45"/>
  </si>
  <si>
    <t>要積立額</t>
    <rPh sb="0" eb="1">
      <t>ヨウ</t>
    </rPh>
    <rPh sb="1" eb="3">
      <t>ツミタテ</t>
    </rPh>
    <rPh sb="3" eb="4">
      <t>ガク</t>
    </rPh>
    <phoneticPr fontId="45"/>
  </si>
  <si>
    <t>減価償却資産の貸借対照表計上額（図書を除く有形固定資産）</t>
    <rPh sb="0" eb="2">
      <t>ゲンカ</t>
    </rPh>
    <rPh sb="2" eb="4">
      <t>ショウキャク</t>
    </rPh>
    <rPh sb="4" eb="6">
      <t>シサン</t>
    </rPh>
    <rPh sb="7" eb="9">
      <t>タイシャク</t>
    </rPh>
    <rPh sb="9" eb="12">
      <t>タイショウヒョウ</t>
    </rPh>
    <rPh sb="12" eb="14">
      <t>ケイジョウ</t>
    </rPh>
    <rPh sb="14" eb="15">
      <t>ガク</t>
    </rPh>
    <rPh sb="16" eb="18">
      <t>トショ</t>
    </rPh>
    <rPh sb="19" eb="20">
      <t>ノゾ</t>
    </rPh>
    <rPh sb="21" eb="23">
      <t>ユウケイ</t>
    </rPh>
    <rPh sb="23" eb="25">
      <t>コテイ</t>
    </rPh>
    <rPh sb="25" eb="27">
      <t>シサン</t>
    </rPh>
    <phoneticPr fontId="45"/>
  </si>
  <si>
    <t>減価償却資産の減価償却累計額（図書を除く有形固定資産）</t>
    <rPh sb="0" eb="2">
      <t>ゲンカ</t>
    </rPh>
    <rPh sb="2" eb="4">
      <t>ショウキャク</t>
    </rPh>
    <rPh sb="4" eb="6">
      <t>シサン</t>
    </rPh>
    <rPh sb="7" eb="9">
      <t>ゲンカ</t>
    </rPh>
    <rPh sb="9" eb="11">
      <t>ショウキャク</t>
    </rPh>
    <rPh sb="11" eb="13">
      <t>ルイケイ</t>
    </rPh>
    <rPh sb="13" eb="14">
      <t>ガク</t>
    </rPh>
    <rPh sb="15" eb="17">
      <t>トショ</t>
    </rPh>
    <rPh sb="18" eb="19">
      <t>ノゾ</t>
    </rPh>
    <rPh sb="20" eb="22">
      <t>ユウケイ</t>
    </rPh>
    <rPh sb="22" eb="24">
      <t>コテイ</t>
    </rPh>
    <rPh sb="24" eb="26">
      <t>シサン</t>
    </rPh>
    <phoneticPr fontId="45"/>
  </si>
  <si>
    <t>減価償却資産取得価額（図書を除く有形固定資産）</t>
    <rPh sb="0" eb="2">
      <t>ゲンカ</t>
    </rPh>
    <rPh sb="2" eb="4">
      <t>ショウキャク</t>
    </rPh>
    <rPh sb="4" eb="6">
      <t>シサン</t>
    </rPh>
    <rPh sb="6" eb="8">
      <t>シュトク</t>
    </rPh>
    <rPh sb="8" eb="10">
      <t>カガク</t>
    </rPh>
    <rPh sb="11" eb="13">
      <t>トショ</t>
    </rPh>
    <rPh sb="14" eb="15">
      <t>ノゾ</t>
    </rPh>
    <rPh sb="16" eb="18">
      <t>ユウケイ</t>
    </rPh>
    <rPh sb="18" eb="20">
      <t>コテイ</t>
    </rPh>
    <rPh sb="20" eb="22">
      <t>シサン</t>
    </rPh>
    <phoneticPr fontId="45"/>
  </si>
  <si>
    <t>外部負債</t>
    <rPh sb="0" eb="2">
      <t>ガイブ</t>
    </rPh>
    <rPh sb="2" eb="4">
      <t>フサイ</t>
    </rPh>
    <phoneticPr fontId="45"/>
  </si>
  <si>
    <t>[事業活動収入の部から]</t>
    <rPh sb="1" eb="3">
      <t>ジギョウ</t>
    </rPh>
    <rPh sb="3" eb="5">
      <t>カツドウ</t>
    </rPh>
    <rPh sb="5" eb="7">
      <t>シュウニュウ</t>
    </rPh>
    <rPh sb="8" eb="9">
      <t>ブ</t>
    </rPh>
    <phoneticPr fontId="45"/>
  </si>
  <si>
    <t>[事業活動支出の部から]</t>
    <rPh sb="1" eb="3">
      <t>ジギョウ</t>
    </rPh>
    <rPh sb="3" eb="5">
      <t>カツドウ</t>
    </rPh>
    <rPh sb="5" eb="7">
      <t>シシュツ</t>
    </rPh>
    <rPh sb="8" eb="9">
      <t>ブ</t>
    </rPh>
    <phoneticPr fontId="45"/>
  </si>
  <si>
    <t xml:space="preserve"> 教育活動収入計</t>
    <rPh sb="1" eb="3">
      <t>キョウイク</t>
    </rPh>
    <rPh sb="3" eb="5">
      <t>カツドウ</t>
    </rPh>
    <rPh sb="5" eb="7">
      <t>シュウニュウ</t>
    </rPh>
    <rPh sb="7" eb="8">
      <t>ケイ</t>
    </rPh>
    <phoneticPr fontId="1"/>
  </si>
  <si>
    <t xml:space="preserve"> 教育活動支出計</t>
    <rPh sb="1" eb="3">
      <t>キョウイク</t>
    </rPh>
    <rPh sb="3" eb="5">
      <t>カツドウ</t>
    </rPh>
    <rPh sb="5" eb="7">
      <t>シシュツ</t>
    </rPh>
    <rPh sb="7" eb="8">
      <t>ケイ</t>
    </rPh>
    <phoneticPr fontId="1"/>
  </si>
  <si>
    <t xml:space="preserve"> 教育活動外収入計</t>
    <rPh sb="1" eb="3">
      <t>キョウイク</t>
    </rPh>
    <rPh sb="3" eb="5">
      <t>カツドウ</t>
    </rPh>
    <rPh sb="5" eb="6">
      <t>ガイ</t>
    </rPh>
    <rPh sb="6" eb="8">
      <t>シュウニュウ</t>
    </rPh>
    <rPh sb="8" eb="9">
      <t>ケイ</t>
    </rPh>
    <phoneticPr fontId="1"/>
  </si>
  <si>
    <t xml:space="preserve"> 付随事業収入</t>
    <rPh sb="1" eb="3">
      <t>フズイ</t>
    </rPh>
    <rPh sb="3" eb="5">
      <t>ジギョウ</t>
    </rPh>
    <rPh sb="5" eb="7">
      <t>シュウニュウ</t>
    </rPh>
    <phoneticPr fontId="1"/>
  </si>
  <si>
    <t>教育活動資金収入の計</t>
    <rPh sb="0" eb="2">
      <t>キョウイク</t>
    </rPh>
    <rPh sb="2" eb="4">
      <t>カツドウ</t>
    </rPh>
    <rPh sb="4" eb="6">
      <t>シキン</t>
    </rPh>
    <rPh sb="6" eb="8">
      <t>シュウニュウ</t>
    </rPh>
    <rPh sb="9" eb="10">
      <t>ケイ</t>
    </rPh>
    <phoneticPr fontId="45"/>
  </si>
  <si>
    <t>教育活動資金支出の計</t>
    <rPh sb="0" eb="2">
      <t>キョウイク</t>
    </rPh>
    <rPh sb="2" eb="4">
      <t>カツドウ</t>
    </rPh>
    <rPh sb="4" eb="6">
      <t>シキン</t>
    </rPh>
    <rPh sb="6" eb="8">
      <t>シシュツ</t>
    </rPh>
    <rPh sb="9" eb="10">
      <t>ケイ</t>
    </rPh>
    <phoneticPr fontId="45"/>
  </si>
  <si>
    <t>【単位】円</t>
    <rPh sb="1" eb="3">
      <t>タンイ</t>
    </rPh>
    <rPh sb="4" eb="5">
      <t>エン</t>
    </rPh>
    <phoneticPr fontId="45"/>
  </si>
  <si>
    <t>調整勘定等（教育活動）</t>
    <rPh sb="0" eb="2">
      <t>チョウセイ</t>
    </rPh>
    <rPh sb="2" eb="4">
      <t>カンジョウ</t>
    </rPh>
    <rPh sb="4" eb="5">
      <t>トウ</t>
    </rPh>
    <rPh sb="6" eb="8">
      <t>キョウイク</t>
    </rPh>
    <rPh sb="8" eb="10">
      <t>カツドウ</t>
    </rPh>
    <phoneticPr fontId="1"/>
  </si>
  <si>
    <t xml:space="preserve"> 教育活動外支出計</t>
    <rPh sb="1" eb="3">
      <t>キョウイク</t>
    </rPh>
    <rPh sb="3" eb="5">
      <t>カツドウ</t>
    </rPh>
    <rPh sb="5" eb="6">
      <t>ガイ</t>
    </rPh>
    <rPh sb="6" eb="8">
      <t>シシュツ</t>
    </rPh>
    <rPh sb="8" eb="9">
      <t>ケイ</t>
    </rPh>
    <phoneticPr fontId="1"/>
  </si>
  <si>
    <t>経常支出(教育活動支出計+教育活動外支出計)</t>
    <rPh sb="0" eb="2">
      <t>ケイジョウ</t>
    </rPh>
    <rPh sb="2" eb="4">
      <t>シシュツ</t>
    </rPh>
    <rPh sb="5" eb="7">
      <t>キョウイク</t>
    </rPh>
    <rPh sb="7" eb="9">
      <t>カツドウ</t>
    </rPh>
    <rPh sb="9" eb="11">
      <t>シシュツ</t>
    </rPh>
    <rPh sb="11" eb="12">
      <t>ケイ</t>
    </rPh>
    <rPh sb="13" eb="15">
      <t>キョウイク</t>
    </rPh>
    <rPh sb="15" eb="17">
      <t>カツドウ</t>
    </rPh>
    <rPh sb="17" eb="18">
      <t>ガイ</t>
    </rPh>
    <rPh sb="18" eb="20">
      <t>シシュツ</t>
    </rPh>
    <rPh sb="20" eb="21">
      <t>ケイ</t>
    </rPh>
    <phoneticPr fontId="45"/>
  </si>
  <si>
    <t xml:space="preserve"> 寄付金収入(教育活動)</t>
    <rPh sb="1" eb="4">
      <t>キフキン</t>
    </rPh>
    <rPh sb="4" eb="6">
      <t>シュウニュウ</t>
    </rPh>
    <rPh sb="7" eb="9">
      <t>キョウイク</t>
    </rPh>
    <rPh sb="9" eb="11">
      <t>カツドウ</t>
    </rPh>
    <phoneticPr fontId="1"/>
  </si>
  <si>
    <t xml:space="preserve"> 調整勘定等（教育活動）</t>
    <phoneticPr fontId="1"/>
  </si>
  <si>
    <t xml:space="preserve">   管理用機器備品</t>
    <rPh sb="3" eb="6">
      <t>カンリヨウ</t>
    </rPh>
    <rPh sb="6" eb="8">
      <t>キキ</t>
    </rPh>
    <rPh sb="8" eb="10">
      <t>ビヒン</t>
    </rPh>
    <phoneticPr fontId="45"/>
  </si>
  <si>
    <t xml:space="preserve">   第2号基本金引当特定資産</t>
    <rPh sb="3" eb="4">
      <t>ダイ</t>
    </rPh>
    <rPh sb="5" eb="6">
      <t>ゴウ</t>
    </rPh>
    <rPh sb="6" eb="8">
      <t>キホン</t>
    </rPh>
    <rPh sb="8" eb="9">
      <t>キン</t>
    </rPh>
    <rPh sb="9" eb="11">
      <t>ヒキアテ</t>
    </rPh>
    <rPh sb="11" eb="13">
      <t>トクテイ</t>
    </rPh>
    <rPh sb="13" eb="15">
      <t>シサン</t>
    </rPh>
    <phoneticPr fontId="45"/>
  </si>
  <si>
    <t xml:space="preserve">   第3号基本金引当特定資産</t>
    <rPh sb="3" eb="4">
      <t>ダイ</t>
    </rPh>
    <rPh sb="5" eb="6">
      <t>ゴウ</t>
    </rPh>
    <rPh sb="6" eb="8">
      <t>キホン</t>
    </rPh>
    <rPh sb="8" eb="9">
      <t>キン</t>
    </rPh>
    <rPh sb="9" eb="11">
      <t>ヒキアテ</t>
    </rPh>
    <rPh sb="11" eb="13">
      <t>トクテイ</t>
    </rPh>
    <rPh sb="13" eb="15">
      <t>シサン</t>
    </rPh>
    <phoneticPr fontId="45"/>
  </si>
  <si>
    <t>（有形固定資産）</t>
    <rPh sb="1" eb="3">
      <t>ユウケイ</t>
    </rPh>
    <rPh sb="3" eb="5">
      <t>コテイ</t>
    </rPh>
    <rPh sb="5" eb="7">
      <t>シサン</t>
    </rPh>
    <phoneticPr fontId="1"/>
  </si>
  <si>
    <t>（特定資産）</t>
    <rPh sb="1" eb="3">
      <t>トクテイ</t>
    </rPh>
    <rPh sb="3" eb="5">
      <t>シサン</t>
    </rPh>
    <phoneticPr fontId="1"/>
  </si>
  <si>
    <t>（その他の固定資産）</t>
    <rPh sb="3" eb="4">
      <t>タ</t>
    </rPh>
    <rPh sb="5" eb="7">
      <t>コテイ</t>
    </rPh>
    <rPh sb="7" eb="9">
      <t>シサン</t>
    </rPh>
    <phoneticPr fontId="1"/>
  </si>
  <si>
    <t>（流動資産）</t>
    <rPh sb="1" eb="3">
      <t>リュウドウ</t>
    </rPh>
    <rPh sb="3" eb="5">
      <t>シサン</t>
    </rPh>
    <phoneticPr fontId="1"/>
  </si>
  <si>
    <t>[収入から]</t>
    <rPh sb="1" eb="3">
      <t>シュウニュウ</t>
    </rPh>
    <phoneticPr fontId="45"/>
  </si>
  <si>
    <t>[支出から]</t>
    <rPh sb="1" eb="3">
      <t>シシュツ</t>
    </rPh>
    <phoneticPr fontId="45"/>
  </si>
  <si>
    <t>[調整勘定等から]</t>
    <rPh sb="1" eb="3">
      <t>チョウセイ</t>
    </rPh>
    <rPh sb="3" eb="5">
      <t>カンジョウ</t>
    </rPh>
    <rPh sb="5" eb="6">
      <t>トウ</t>
    </rPh>
    <phoneticPr fontId="45"/>
  </si>
  <si>
    <t>（固定負債）</t>
    <rPh sb="1" eb="3">
      <t>コテイ</t>
    </rPh>
    <rPh sb="3" eb="5">
      <t>フサイ</t>
    </rPh>
    <phoneticPr fontId="1"/>
  </si>
  <si>
    <t>（流動負債）</t>
    <rPh sb="1" eb="3">
      <t>リュウドウ</t>
    </rPh>
    <rPh sb="3" eb="5">
      <t>フサイ</t>
    </rPh>
    <phoneticPr fontId="1"/>
  </si>
  <si>
    <t>[純資産の部から]</t>
    <rPh sb="1" eb="4">
      <t>ジュンシサン</t>
    </rPh>
    <rPh sb="5" eb="6">
      <t>ブ</t>
    </rPh>
    <phoneticPr fontId="45"/>
  </si>
  <si>
    <t>（基本金）</t>
    <rPh sb="1" eb="3">
      <t>キホン</t>
    </rPh>
    <rPh sb="3" eb="4">
      <t>キン</t>
    </rPh>
    <phoneticPr fontId="1"/>
  </si>
  <si>
    <t xml:space="preserve"> 管理用機器備品減価償却累計額</t>
    <rPh sb="1" eb="3">
      <t>カンリ</t>
    </rPh>
    <rPh sb="3" eb="4">
      <t>ヨウ</t>
    </rPh>
    <rPh sb="4" eb="6">
      <t>キキ</t>
    </rPh>
    <rPh sb="6" eb="8">
      <t>ビヒン</t>
    </rPh>
    <phoneticPr fontId="45"/>
  </si>
  <si>
    <t>絶</t>
    <phoneticPr fontId="11"/>
  </si>
  <si>
    <t>趨</t>
    <rPh sb="0" eb="1">
      <t>スウ</t>
    </rPh>
    <phoneticPr fontId="11"/>
  </si>
  <si>
    <t>相</t>
    <phoneticPr fontId="11"/>
  </si>
  <si>
    <t>①</t>
    <phoneticPr fontId="1"/>
  </si>
  <si>
    <t>②</t>
    <phoneticPr fontId="1"/>
  </si>
  <si>
    <t>③</t>
    <phoneticPr fontId="1"/>
  </si>
  <si>
    <t>④</t>
    <phoneticPr fontId="1"/>
  </si>
  <si>
    <t>⑤</t>
    <phoneticPr fontId="1"/>
  </si>
  <si>
    <t>原則基準区分</t>
    <rPh sb="0" eb="2">
      <t>ゲンソク</t>
    </rPh>
    <rPh sb="2" eb="4">
      <t>キジュン</t>
    </rPh>
    <rPh sb="4" eb="6">
      <t>クブン</t>
    </rPh>
    <phoneticPr fontId="45"/>
  </si>
  <si>
    <t>以上</t>
    <rPh sb="0" eb="2">
      <t>イジョウ</t>
    </rPh>
    <phoneticPr fontId="45"/>
  </si>
  <si>
    <t>以下</t>
    <rPh sb="0" eb="2">
      <t>イカ</t>
    </rPh>
    <phoneticPr fontId="45"/>
  </si>
  <si>
    <t>評価</t>
    <rPh sb="0" eb="2">
      <t>ヒョウカ</t>
    </rPh>
    <phoneticPr fontId="45"/>
  </si>
  <si>
    <t>くもの巣</t>
    <rPh sb="3" eb="4">
      <t>ス</t>
    </rPh>
    <phoneticPr fontId="45"/>
  </si>
  <si>
    <t>昇順</t>
    <rPh sb="0" eb="2">
      <t>ショウジュン</t>
    </rPh>
    <phoneticPr fontId="45"/>
  </si>
  <si>
    <t>降順</t>
    <rPh sb="0" eb="2">
      <t>コウジュン</t>
    </rPh>
    <phoneticPr fontId="45"/>
  </si>
  <si>
    <t>10％以上改善</t>
    <rPh sb="3" eb="5">
      <t>イジョウ</t>
    </rPh>
    <rPh sb="5" eb="7">
      <t>カイゼン</t>
    </rPh>
    <phoneticPr fontId="45"/>
  </si>
  <si>
    <t>A</t>
    <phoneticPr fontId="45"/>
  </si>
  <si>
    <t>E</t>
    <phoneticPr fontId="45"/>
  </si>
  <si>
    <t>5％以上改善</t>
    <rPh sb="2" eb="4">
      <t>イジョウ</t>
    </rPh>
    <rPh sb="4" eb="6">
      <t>カイゼン</t>
    </rPh>
    <phoneticPr fontId="45"/>
  </si>
  <si>
    <t>D</t>
    <phoneticPr fontId="45"/>
  </si>
  <si>
    <t>5％～△5％</t>
    <phoneticPr fontId="45"/>
  </si>
  <si>
    <t>C</t>
    <phoneticPr fontId="45"/>
  </si>
  <si>
    <t>5％以上悪化</t>
    <rPh sb="2" eb="4">
      <t>イジョウ</t>
    </rPh>
    <rPh sb="4" eb="6">
      <t>アッカ</t>
    </rPh>
    <phoneticPr fontId="45"/>
  </si>
  <si>
    <t>10％以上悪化</t>
    <rPh sb="3" eb="5">
      <t>イジョウ</t>
    </rPh>
    <rPh sb="5" eb="7">
      <t>アッカ</t>
    </rPh>
    <phoneticPr fontId="45"/>
  </si>
  <si>
    <t>【法人】</t>
    <rPh sb="1" eb="3">
      <t>ホウジン</t>
    </rPh>
    <phoneticPr fontId="45"/>
  </si>
  <si>
    <t>項目</t>
    <rPh sb="0" eb="2">
      <t>コウモク</t>
    </rPh>
    <phoneticPr fontId="45"/>
  </si>
  <si>
    <t>1</t>
    <phoneticPr fontId="45"/>
  </si>
  <si>
    <t>4</t>
    <phoneticPr fontId="45"/>
  </si>
  <si>
    <t>5</t>
    <phoneticPr fontId="45"/>
  </si>
  <si>
    <t>原則評価基準使用</t>
    <rPh sb="0" eb="2">
      <t>ゲンソク</t>
    </rPh>
    <rPh sb="2" eb="4">
      <t>ヒョウカ</t>
    </rPh>
    <rPh sb="4" eb="6">
      <t>キジュン</t>
    </rPh>
    <rPh sb="6" eb="8">
      <t>シヨウ</t>
    </rPh>
    <phoneticPr fontId="45"/>
  </si>
  <si>
    <t>2</t>
    <phoneticPr fontId="45"/>
  </si>
  <si>
    <t>3</t>
    <phoneticPr fontId="45"/>
  </si>
  <si>
    <t>8</t>
    <phoneticPr fontId="45"/>
  </si>
  <si>
    <t>原則評価</t>
    <rPh sb="0" eb="2">
      <t>ゲンソク</t>
    </rPh>
    <rPh sb="2" eb="4">
      <t>ヒョウカ</t>
    </rPh>
    <phoneticPr fontId="45"/>
  </si>
  <si>
    <t>階級区分</t>
    <rPh sb="0" eb="2">
      <t>カイキュウ</t>
    </rPh>
    <rPh sb="2" eb="4">
      <t>クブン</t>
    </rPh>
    <phoneticPr fontId="45"/>
  </si>
  <si>
    <t>流動比率</t>
    <rPh sb="0" eb="2">
      <t>リュウドウ</t>
    </rPh>
    <rPh sb="2" eb="4">
      <t>ヒリツ</t>
    </rPh>
    <phoneticPr fontId="45"/>
  </si>
  <si>
    <t>人件費比率</t>
    <phoneticPr fontId="45"/>
  </si>
  <si>
    <t>（補正）人件費依存率</t>
    <rPh sb="1" eb="3">
      <t>ホセイ</t>
    </rPh>
    <rPh sb="7" eb="9">
      <t>イゾン</t>
    </rPh>
    <phoneticPr fontId="45"/>
  </si>
  <si>
    <t>【部門】</t>
    <rPh sb="1" eb="3">
      <t>ブモン</t>
    </rPh>
    <phoneticPr fontId="45"/>
  </si>
  <si>
    <t>6</t>
    <phoneticPr fontId="45"/>
  </si>
  <si>
    <t>7</t>
    <phoneticPr fontId="45"/>
  </si>
  <si>
    <t>11</t>
  </si>
  <si>
    <t>12</t>
  </si>
  <si>
    <t>13</t>
  </si>
  <si>
    <t>志願倍率（倍）</t>
    <rPh sb="0" eb="2">
      <t>シガン</t>
    </rPh>
    <rPh sb="2" eb="3">
      <t>バイ</t>
    </rPh>
    <rPh sb="5" eb="6">
      <t>バイ</t>
    </rPh>
    <phoneticPr fontId="45"/>
  </si>
  <si>
    <t>歩留率（％）</t>
    <rPh sb="0" eb="2">
      <t>ブド</t>
    </rPh>
    <phoneticPr fontId="45"/>
  </si>
  <si>
    <t>推薦割合（％）</t>
    <rPh sb="0" eb="2">
      <t>スイセン</t>
    </rPh>
    <rPh sb="2" eb="4">
      <t>ワリアイ</t>
    </rPh>
    <phoneticPr fontId="45"/>
  </si>
  <si>
    <t>入学定員充足率</t>
    <rPh sb="0" eb="2">
      <t>ニュウガク</t>
    </rPh>
    <phoneticPr fontId="45"/>
  </si>
  <si>
    <t>収容定員充足率</t>
    <phoneticPr fontId="45"/>
  </si>
  <si>
    <t>専任教員対非常勤教員割合</t>
    <rPh sb="0" eb="2">
      <t>センニン</t>
    </rPh>
    <rPh sb="2" eb="4">
      <t>キョウイン</t>
    </rPh>
    <rPh sb="4" eb="5">
      <t>ツイ</t>
    </rPh>
    <rPh sb="5" eb="8">
      <t>ヒジョウキン</t>
    </rPh>
    <rPh sb="8" eb="10">
      <t>キョウイン</t>
    </rPh>
    <rPh sb="10" eb="12">
      <t>ワリアイ</t>
    </rPh>
    <phoneticPr fontId="45"/>
  </si>
  <si>
    <t>9</t>
    <phoneticPr fontId="45"/>
  </si>
  <si>
    <t>15</t>
    <phoneticPr fontId="45"/>
  </si>
  <si>
    <t>14</t>
  </si>
  <si>
    <t>合格率</t>
    <rPh sb="0" eb="2">
      <t>ゴウカク</t>
    </rPh>
    <phoneticPr fontId="45"/>
  </si>
  <si>
    <t>奨学費割合</t>
    <rPh sb="0" eb="2">
      <t>ショウガク</t>
    </rPh>
    <rPh sb="2" eb="3">
      <t>ヒ</t>
    </rPh>
    <rPh sb="3" eb="5">
      <t>ワリアイ</t>
    </rPh>
    <phoneticPr fontId="45"/>
  </si>
  <si>
    <t>専任教員対専任職員割合</t>
    <rPh sb="0" eb="2">
      <t>センニン</t>
    </rPh>
    <rPh sb="2" eb="4">
      <t>キョウイン</t>
    </rPh>
    <rPh sb="4" eb="5">
      <t>タイ</t>
    </rPh>
    <rPh sb="5" eb="7">
      <t>センニン</t>
    </rPh>
    <rPh sb="7" eb="9">
      <t>ショクイン</t>
    </rPh>
    <rPh sb="9" eb="11">
      <t>ワリアイ</t>
    </rPh>
    <phoneticPr fontId="45"/>
  </si>
  <si>
    <t>専任教員一人当たり人件費</t>
    <rPh sb="0" eb="2">
      <t>センニン</t>
    </rPh>
    <rPh sb="2" eb="4">
      <t>キョウイン</t>
    </rPh>
    <rPh sb="4" eb="6">
      <t>ヒトリ</t>
    </rPh>
    <rPh sb="6" eb="7">
      <t>ア</t>
    </rPh>
    <rPh sb="9" eb="12">
      <t>ジンケンヒ</t>
    </rPh>
    <phoneticPr fontId="45"/>
  </si>
  <si>
    <t>専任職員一人当たり人件費</t>
    <rPh sb="0" eb="2">
      <t>センニン</t>
    </rPh>
    <rPh sb="2" eb="4">
      <t>ショクイン</t>
    </rPh>
    <rPh sb="4" eb="6">
      <t>ヒトリ</t>
    </rPh>
    <rPh sb="6" eb="7">
      <t>ア</t>
    </rPh>
    <rPh sb="9" eb="12">
      <t>ジンケンヒ</t>
    </rPh>
    <phoneticPr fontId="45"/>
  </si>
  <si>
    <t>前期末前受金（除く施設整備・その他）</t>
    <rPh sb="0" eb="3">
      <t>ゼンキマツ</t>
    </rPh>
    <rPh sb="3" eb="6">
      <t>マエウケキン</t>
    </rPh>
    <rPh sb="7" eb="8">
      <t>ノゾ</t>
    </rPh>
    <rPh sb="9" eb="11">
      <t>シセツ</t>
    </rPh>
    <rPh sb="11" eb="13">
      <t>セイビ</t>
    </rPh>
    <rPh sb="16" eb="17">
      <t>タ</t>
    </rPh>
    <phoneticPr fontId="1"/>
  </si>
  <si>
    <t>学校名</t>
    <rPh sb="0" eb="2">
      <t>ガッコウ</t>
    </rPh>
    <rPh sb="2" eb="3">
      <t>メイ</t>
    </rPh>
    <phoneticPr fontId="45"/>
  </si>
  <si>
    <t xml:space="preserve"> 専任職員数</t>
    <rPh sb="1" eb="3">
      <t>センニン</t>
    </rPh>
    <rPh sb="3" eb="5">
      <t>ショクイン</t>
    </rPh>
    <rPh sb="5" eb="6">
      <t>スウ</t>
    </rPh>
    <phoneticPr fontId="45"/>
  </si>
  <si>
    <t xml:space="preserve"> 非常勤教員数</t>
    <rPh sb="1" eb="4">
      <t>ヒジョウキン</t>
    </rPh>
    <rPh sb="4" eb="6">
      <t>キョウイン</t>
    </rPh>
    <rPh sb="6" eb="7">
      <t>スウ</t>
    </rPh>
    <phoneticPr fontId="45"/>
  </si>
  <si>
    <t xml:space="preserve"> 専任教員数</t>
    <rPh sb="1" eb="3">
      <t>センニン</t>
    </rPh>
    <rPh sb="3" eb="5">
      <t>キョウイン</t>
    </rPh>
    <rPh sb="5" eb="6">
      <t>スウ</t>
    </rPh>
    <phoneticPr fontId="45"/>
  </si>
  <si>
    <t>[教職員数]</t>
    <rPh sb="1" eb="3">
      <t>キョウショク</t>
    </rPh>
    <rPh sb="3" eb="5">
      <t>インズウ</t>
    </rPh>
    <phoneticPr fontId="45"/>
  </si>
  <si>
    <t xml:space="preserve"> 在籍者数</t>
    <phoneticPr fontId="45"/>
  </si>
  <si>
    <t xml:space="preserve"> 入学者数</t>
    <phoneticPr fontId="45"/>
  </si>
  <si>
    <t xml:space="preserve"> 合格者数</t>
    <phoneticPr fontId="45"/>
  </si>
  <si>
    <t xml:space="preserve"> 受験者数</t>
    <phoneticPr fontId="45"/>
  </si>
  <si>
    <t xml:space="preserve"> 志願者数</t>
    <phoneticPr fontId="45"/>
  </si>
  <si>
    <t xml:space="preserve"> 入学定員</t>
    <phoneticPr fontId="45"/>
  </si>
  <si>
    <t xml:space="preserve"> 退職金支出</t>
    <rPh sb="1" eb="4">
      <t>タイショクキン</t>
    </rPh>
    <rPh sb="4" eb="6">
      <t>シシュツ</t>
    </rPh>
    <phoneticPr fontId="45"/>
  </si>
  <si>
    <t xml:space="preserve"> 役員報酬支出</t>
    <rPh sb="1" eb="3">
      <t>ヤクイン</t>
    </rPh>
    <rPh sb="3" eb="5">
      <t>ホウシュウ</t>
    </rPh>
    <rPh sb="5" eb="7">
      <t>シシュツ</t>
    </rPh>
    <phoneticPr fontId="45"/>
  </si>
  <si>
    <t xml:space="preserve"> 兼務職員</t>
    <rPh sb="1" eb="3">
      <t>ケンム</t>
    </rPh>
    <rPh sb="3" eb="5">
      <t>ショクイン</t>
    </rPh>
    <phoneticPr fontId="45"/>
  </si>
  <si>
    <t>t</t>
    <phoneticPr fontId="45"/>
  </si>
  <si>
    <t xml:space="preserve"> 本務職員</t>
    <rPh sb="1" eb="3">
      <t>ホンム</t>
    </rPh>
    <rPh sb="3" eb="5">
      <t>ショクイン</t>
    </rPh>
    <phoneticPr fontId="45"/>
  </si>
  <si>
    <t xml:space="preserve"> 兼務教員</t>
    <rPh sb="1" eb="3">
      <t>ケンム</t>
    </rPh>
    <rPh sb="3" eb="5">
      <t>キョウイン</t>
    </rPh>
    <phoneticPr fontId="45"/>
  </si>
  <si>
    <t>s</t>
    <phoneticPr fontId="45"/>
  </si>
  <si>
    <t xml:space="preserve"> 本務教員</t>
    <rPh sb="1" eb="3">
      <t>ホンム</t>
    </rPh>
    <rPh sb="3" eb="5">
      <t>キョウイン</t>
    </rPh>
    <phoneticPr fontId="45"/>
  </si>
  <si>
    <t>人件費支出内訳表</t>
    <rPh sb="0" eb="3">
      <t>ジンケンヒ</t>
    </rPh>
    <rPh sb="3" eb="5">
      <t>シシュツ</t>
    </rPh>
    <rPh sb="5" eb="7">
      <t>ウチワケ</t>
    </rPh>
    <rPh sb="7" eb="8">
      <t>ヒョウ</t>
    </rPh>
    <phoneticPr fontId="45"/>
  </si>
  <si>
    <t>　　 奨学費支出</t>
    <rPh sb="3" eb="5">
      <t>ショウガク</t>
    </rPh>
    <rPh sb="5" eb="6">
      <t>ヒ</t>
    </rPh>
    <rPh sb="6" eb="8">
      <t>シシュツ</t>
    </rPh>
    <phoneticPr fontId="45"/>
  </si>
  <si>
    <t>資金収支内訳表</t>
    <rPh sb="0" eb="2">
      <t>シキン</t>
    </rPh>
    <rPh sb="2" eb="4">
      <t>シュウシ</t>
    </rPh>
    <rPh sb="4" eb="6">
      <t>ウチワケ</t>
    </rPh>
    <rPh sb="6" eb="7">
      <t>ヒョウ</t>
    </rPh>
    <phoneticPr fontId="45"/>
  </si>
  <si>
    <t>b</t>
    <phoneticPr fontId="45"/>
  </si>
  <si>
    <t>a</t>
    <phoneticPr fontId="45"/>
  </si>
  <si>
    <t>人件費</t>
    <rPh sb="0" eb="3">
      <t>ジンケンヒ</t>
    </rPh>
    <phoneticPr fontId="45"/>
  </si>
  <si>
    <t xml:space="preserve"> 学生生徒等納付金収入</t>
    <phoneticPr fontId="45"/>
  </si>
  <si>
    <t>事業活動収支内訳表</t>
    <rPh sb="0" eb="2">
      <t>ジギョウ</t>
    </rPh>
    <rPh sb="2" eb="4">
      <t>カツドウ</t>
    </rPh>
    <rPh sb="4" eb="6">
      <t>シュウシ</t>
    </rPh>
    <rPh sb="6" eb="8">
      <t>ウチワケ</t>
    </rPh>
    <rPh sb="8" eb="9">
      <t>ヒョウ</t>
    </rPh>
    <phoneticPr fontId="45"/>
  </si>
  <si>
    <t>部門の収支を分析する上でのポイント</t>
    <phoneticPr fontId="1"/>
  </si>
  <si>
    <t>項目</t>
    <phoneticPr fontId="1"/>
  </si>
  <si>
    <t>比率</t>
    <phoneticPr fontId="1"/>
  </si>
  <si>
    <t>収入規模</t>
    <phoneticPr fontId="1"/>
  </si>
  <si>
    <t>学校名</t>
    <phoneticPr fontId="1"/>
  </si>
  <si>
    <t>NO</t>
    <phoneticPr fontId="1"/>
  </si>
  <si>
    <t>項目</t>
    <phoneticPr fontId="1"/>
  </si>
  <si>
    <t>(参考）　設置学校一覧</t>
    <phoneticPr fontId="1"/>
  </si>
  <si>
    <t>１－２</t>
    <phoneticPr fontId="11"/>
  </si>
  <si>
    <t>相対評価</t>
    <phoneticPr fontId="1"/>
  </si>
  <si>
    <t>【単位】百万円</t>
    <phoneticPr fontId="1"/>
  </si>
  <si>
    <t>～</t>
    <phoneticPr fontId="1"/>
  </si>
  <si>
    <t>2年連続
目標達成</t>
    <phoneticPr fontId="1"/>
  </si>
  <si>
    <t>在籍者/職員</t>
    <phoneticPr fontId="1"/>
  </si>
  <si>
    <t>在籍者/教員</t>
    <phoneticPr fontId="1"/>
  </si>
  <si>
    <t>相対評価</t>
    <phoneticPr fontId="1"/>
  </si>
  <si>
    <t>専任教員数(p)</t>
    <phoneticPr fontId="1"/>
  </si>
  <si>
    <t>直近年度
目標未達成</t>
    <phoneticPr fontId="1"/>
  </si>
  <si>
    <t>2年連続
目標達成</t>
    <phoneticPr fontId="1"/>
  </si>
  <si>
    <t>専任教員対非常勤教員割合(q)／(p)</t>
    <phoneticPr fontId="1"/>
  </si>
  <si>
    <t>相対評価</t>
    <phoneticPr fontId="1"/>
  </si>
  <si>
    <t>または</t>
    <phoneticPr fontId="1"/>
  </si>
  <si>
    <t>相対評価</t>
    <phoneticPr fontId="1"/>
  </si>
  <si>
    <t xml:space="preserve">
</t>
    <phoneticPr fontId="1"/>
  </si>
  <si>
    <t>経常支出(教育活動支出計+教育活動外支出計)</t>
  </si>
  <si>
    <t>経常収入</t>
    <rPh sb="0" eb="2">
      <t>ケイジョウ</t>
    </rPh>
    <rPh sb="2" eb="4">
      <t>シュウニュウ</t>
    </rPh>
    <phoneticPr fontId="45"/>
  </si>
  <si>
    <t>経常支出</t>
    <rPh sb="0" eb="2">
      <t>ケイジョウ</t>
    </rPh>
    <rPh sb="2" eb="4">
      <t>シシュツ</t>
    </rPh>
    <phoneticPr fontId="45"/>
  </si>
  <si>
    <t xml:space="preserve"> 教育研究経費支出</t>
    <rPh sb="1" eb="3">
      <t>キョウイク</t>
    </rPh>
    <rPh sb="3" eb="5">
      <t>ケンキュウ</t>
    </rPh>
    <rPh sb="5" eb="7">
      <t>ケイヒ</t>
    </rPh>
    <rPh sb="7" eb="9">
      <t>シシュツ</t>
    </rPh>
    <phoneticPr fontId="45"/>
  </si>
  <si>
    <t xml:space="preserve"> 管理経費支出</t>
    <rPh sb="1" eb="3">
      <t>カンリ</t>
    </rPh>
    <rPh sb="3" eb="5">
      <t>ケイヒ</t>
    </rPh>
    <rPh sb="5" eb="7">
      <t>シシュツ</t>
    </rPh>
    <phoneticPr fontId="45"/>
  </si>
  <si>
    <t>教育活動収入計</t>
    <rPh sb="0" eb="2">
      <t>キョウイク</t>
    </rPh>
    <rPh sb="2" eb="4">
      <t>カツドウ</t>
    </rPh>
    <rPh sb="4" eb="6">
      <t>シュウニュウ</t>
    </rPh>
    <rPh sb="6" eb="7">
      <t>ケイ</t>
    </rPh>
    <phoneticPr fontId="45"/>
  </si>
  <si>
    <t>教育活動外収入計</t>
    <rPh sb="0" eb="2">
      <t>キョウイク</t>
    </rPh>
    <rPh sb="2" eb="4">
      <t>カツドウ</t>
    </rPh>
    <rPh sb="4" eb="5">
      <t>ガイ</t>
    </rPh>
    <rPh sb="5" eb="7">
      <t>シュウニュウ</t>
    </rPh>
    <rPh sb="7" eb="8">
      <t>ケイ</t>
    </rPh>
    <phoneticPr fontId="45"/>
  </si>
  <si>
    <t>教育活動支出計</t>
    <rPh sb="0" eb="2">
      <t>キョウイク</t>
    </rPh>
    <rPh sb="2" eb="4">
      <t>カツドウ</t>
    </rPh>
    <rPh sb="4" eb="6">
      <t>シシュツ</t>
    </rPh>
    <rPh sb="6" eb="7">
      <t>ケイ</t>
    </rPh>
    <phoneticPr fontId="45"/>
  </si>
  <si>
    <t>教育活動外支出計</t>
    <rPh sb="0" eb="2">
      <t>キョウイク</t>
    </rPh>
    <rPh sb="2" eb="4">
      <t>カツドウ</t>
    </rPh>
    <rPh sb="4" eb="5">
      <t>ガイ</t>
    </rPh>
    <rPh sb="5" eb="7">
      <t>シシュツ</t>
    </rPh>
    <rPh sb="7" eb="8">
      <t>ケイ</t>
    </rPh>
    <phoneticPr fontId="45"/>
  </si>
  <si>
    <t>安定的に達成(過去2年)</t>
    <rPh sb="0" eb="3">
      <t>アンテイテキ</t>
    </rPh>
    <rPh sb="4" eb="6">
      <t>タッセイ</t>
    </rPh>
    <rPh sb="7" eb="9">
      <t>カコ</t>
    </rPh>
    <rPh sb="10" eb="11">
      <t>ネン</t>
    </rPh>
    <phoneticPr fontId="45"/>
  </si>
  <si>
    <t>直近年度に達成</t>
    <rPh sb="0" eb="2">
      <t>チョッキン</t>
    </rPh>
    <rPh sb="2" eb="4">
      <t>ネンド</t>
    </rPh>
    <rPh sb="5" eb="7">
      <t>タッセイ</t>
    </rPh>
    <phoneticPr fontId="45"/>
  </si>
  <si>
    <t>どちらともいえない</t>
    <phoneticPr fontId="45"/>
  </si>
  <si>
    <t>直近年度に未達成</t>
    <rPh sb="0" eb="2">
      <t>チョッキン</t>
    </rPh>
    <rPh sb="2" eb="4">
      <t>ネンド</t>
    </rPh>
    <rPh sb="5" eb="8">
      <t>ミタッセイ</t>
    </rPh>
    <phoneticPr fontId="45"/>
  </si>
  <si>
    <t>連続未達成（過去2年）</t>
    <rPh sb="0" eb="2">
      <t>レンゾク</t>
    </rPh>
    <rPh sb="2" eb="5">
      <t>ミタッセイ</t>
    </rPh>
    <rPh sb="6" eb="8">
      <t>カコ</t>
    </rPh>
    <rPh sb="9" eb="10">
      <t>ネン</t>
    </rPh>
    <phoneticPr fontId="45"/>
  </si>
  <si>
    <t>区分</t>
    <rPh sb="0" eb="2">
      <t>クブン</t>
    </rPh>
    <phoneticPr fontId="45"/>
  </si>
  <si>
    <t>前年度</t>
    <rPh sb="0" eb="3">
      <t>ゼンネンド</t>
    </rPh>
    <phoneticPr fontId="45"/>
  </si>
  <si>
    <t>直近年度</t>
    <rPh sb="0" eb="2">
      <t>チョッキン</t>
    </rPh>
    <rPh sb="2" eb="4">
      <t>ネンド</t>
    </rPh>
    <phoneticPr fontId="45"/>
  </si>
  <si>
    <t>未満</t>
    <rPh sb="0" eb="2">
      <t>ミマン</t>
    </rPh>
    <phoneticPr fontId="45"/>
  </si>
  <si>
    <t>2ヵ年連続</t>
    <rPh sb="2" eb="3">
      <t>ネン</t>
    </rPh>
    <rPh sb="3" eb="5">
      <t>レンゾク</t>
    </rPh>
    <phoneticPr fontId="45"/>
  </si>
  <si>
    <t>2　人件費比率</t>
    <rPh sb="2" eb="5">
      <t>ジンケンヒ</t>
    </rPh>
    <rPh sb="5" eb="7">
      <t>ヒリツ</t>
    </rPh>
    <phoneticPr fontId="45"/>
  </si>
  <si>
    <t>A</t>
    <phoneticPr fontId="45"/>
  </si>
  <si>
    <t>B</t>
    <phoneticPr fontId="45"/>
  </si>
  <si>
    <t>D</t>
    <phoneticPr fontId="45"/>
  </si>
  <si>
    <t>目標値</t>
    <rPh sb="0" eb="2">
      <t>モクヒョウ</t>
    </rPh>
    <rPh sb="2" eb="3">
      <t>チ</t>
    </rPh>
    <phoneticPr fontId="45"/>
  </si>
  <si>
    <t>5　要積立率</t>
    <rPh sb="2" eb="3">
      <t>ヨウ</t>
    </rPh>
    <rPh sb="3" eb="5">
      <t>ツミタテ</t>
    </rPh>
    <rPh sb="5" eb="6">
      <t>リツ</t>
    </rPh>
    <phoneticPr fontId="45"/>
  </si>
  <si>
    <t>修業年限</t>
    <rPh sb="0" eb="2">
      <t>シュウギョウ</t>
    </rPh>
    <rPh sb="2" eb="4">
      <t>ネンゲン</t>
    </rPh>
    <phoneticPr fontId="45"/>
  </si>
  <si>
    <t>8　流動比率</t>
    <rPh sb="2" eb="4">
      <t>リュウドウ</t>
    </rPh>
    <rPh sb="4" eb="6">
      <t>ヒリツ</t>
    </rPh>
    <phoneticPr fontId="45"/>
  </si>
  <si>
    <t>3　志願倍率</t>
    <rPh sb="2" eb="4">
      <t>シガン</t>
    </rPh>
    <rPh sb="4" eb="6">
      <t>バイリツ</t>
    </rPh>
    <phoneticPr fontId="45"/>
  </si>
  <si>
    <t>読み替え場1</t>
    <rPh sb="0" eb="1">
      <t>ヨ</t>
    </rPh>
    <rPh sb="2" eb="3">
      <t>カ</t>
    </rPh>
    <rPh sb="4" eb="5">
      <t>バ</t>
    </rPh>
    <phoneticPr fontId="45"/>
  </si>
  <si>
    <t>大学</t>
    <rPh sb="0" eb="2">
      <t>ダイガク</t>
    </rPh>
    <phoneticPr fontId="45"/>
  </si>
  <si>
    <t>短大</t>
    <rPh sb="0" eb="1">
      <t>タン</t>
    </rPh>
    <rPh sb="1" eb="2">
      <t>ダイ</t>
    </rPh>
    <phoneticPr fontId="45"/>
  </si>
  <si>
    <t>高校以下</t>
    <rPh sb="0" eb="2">
      <t>コウコウ</t>
    </rPh>
    <rPh sb="2" eb="4">
      <t>イカ</t>
    </rPh>
    <phoneticPr fontId="45"/>
  </si>
  <si>
    <t>×</t>
    <phoneticPr fontId="45"/>
  </si>
  <si>
    <t>△</t>
    <phoneticPr fontId="45"/>
  </si>
  <si>
    <t>○</t>
    <phoneticPr fontId="45"/>
  </si>
  <si>
    <t>読み替え場2</t>
    <rPh sb="0" eb="1">
      <t>ヨ</t>
    </rPh>
    <rPh sb="2" eb="3">
      <t>カ</t>
    </rPh>
    <rPh sb="4" eb="5">
      <t>バ</t>
    </rPh>
    <phoneticPr fontId="45"/>
  </si>
  <si>
    <t>2ヵ年</t>
    <rPh sb="2" eb="3">
      <t>ネン</t>
    </rPh>
    <phoneticPr fontId="45"/>
  </si>
  <si>
    <t>△</t>
    <phoneticPr fontId="45"/>
  </si>
  <si>
    <t>○</t>
    <phoneticPr fontId="45"/>
  </si>
  <si>
    <t>○</t>
    <phoneticPr fontId="45"/>
  </si>
  <si>
    <t>△</t>
    <phoneticPr fontId="45"/>
  </si>
  <si>
    <t>×</t>
    <phoneticPr fontId="45"/>
  </si>
  <si>
    <t>7　入学定員充足率</t>
    <rPh sb="2" eb="4">
      <t>ニュウガク</t>
    </rPh>
    <rPh sb="4" eb="6">
      <t>テイイン</t>
    </rPh>
    <rPh sb="6" eb="9">
      <t>ジュウソクリツ</t>
    </rPh>
    <phoneticPr fontId="45"/>
  </si>
  <si>
    <t>8　収容定員充足率</t>
    <rPh sb="2" eb="4">
      <t>シュウヨウ</t>
    </rPh>
    <rPh sb="4" eb="6">
      <t>テイイン</t>
    </rPh>
    <rPh sb="6" eb="9">
      <t>ジュウソクリツ</t>
    </rPh>
    <phoneticPr fontId="45"/>
  </si>
  <si>
    <t>1　経常収支差額比率</t>
    <rPh sb="2" eb="4">
      <t>ケイジョウ</t>
    </rPh>
    <rPh sb="4" eb="6">
      <t>シュウシ</t>
    </rPh>
    <rPh sb="6" eb="8">
      <t>サガク</t>
    </rPh>
    <rPh sb="8" eb="10">
      <t>ヒリツ</t>
    </rPh>
    <phoneticPr fontId="45"/>
  </si>
  <si>
    <t>（3絶対評価のための基礎評価）</t>
    <rPh sb="2" eb="4">
      <t>ゼッタイ</t>
    </rPh>
    <rPh sb="4" eb="6">
      <t>ヒョウカ</t>
    </rPh>
    <rPh sb="10" eb="12">
      <t>キソ</t>
    </rPh>
    <rPh sb="12" eb="14">
      <t>ヒョウカ</t>
    </rPh>
    <phoneticPr fontId="45"/>
  </si>
  <si>
    <t>2ヵ年評価</t>
    <rPh sb="2" eb="3">
      <t>ネン</t>
    </rPh>
    <rPh sb="3" eb="5">
      <t>ヒョウカ</t>
    </rPh>
    <phoneticPr fontId="45"/>
  </si>
  <si>
    <t>学校種別</t>
    <rPh sb="0" eb="2">
      <t>ガッコウ</t>
    </rPh>
    <rPh sb="2" eb="4">
      <t>シュベツ</t>
    </rPh>
    <phoneticPr fontId="1"/>
  </si>
  <si>
    <t>【単位】百万円</t>
    <rPh sb="1" eb="3">
      <t>タンイ</t>
    </rPh>
    <rPh sb="4" eb="6">
      <t>ヒャクマン</t>
    </rPh>
    <rPh sb="6" eb="7">
      <t>エン</t>
    </rPh>
    <phoneticPr fontId="45"/>
  </si>
  <si>
    <t>－</t>
    <phoneticPr fontId="1"/>
  </si>
  <si>
    <t>2年連続
目標達成</t>
    <phoneticPr fontId="1"/>
  </si>
  <si>
    <t>－</t>
    <phoneticPr fontId="1"/>
  </si>
  <si>
    <t>合格率</t>
    <rPh sb="0" eb="3">
      <t>ゴウカクリツ</t>
    </rPh>
    <phoneticPr fontId="45"/>
  </si>
  <si>
    <t>歩留率</t>
    <rPh sb="0" eb="2">
      <t>ブド</t>
    </rPh>
    <rPh sb="2" eb="3">
      <t>リツ</t>
    </rPh>
    <phoneticPr fontId="45"/>
  </si>
  <si>
    <t>推薦割合</t>
    <rPh sb="0" eb="2">
      <t>スイセン</t>
    </rPh>
    <rPh sb="2" eb="4">
      <t>ワリアイ</t>
    </rPh>
    <phoneticPr fontId="45"/>
  </si>
  <si>
    <t>専任教員対非常勤教員割合</t>
    <rPh sb="0" eb="2">
      <t>センニン</t>
    </rPh>
    <rPh sb="2" eb="4">
      <t>キョウイン</t>
    </rPh>
    <rPh sb="4" eb="5">
      <t>タイ</t>
    </rPh>
    <rPh sb="5" eb="8">
      <t>ヒジョウキン</t>
    </rPh>
    <rPh sb="8" eb="10">
      <t>キョウイン</t>
    </rPh>
    <rPh sb="10" eb="12">
      <t>ワリアイ</t>
    </rPh>
    <phoneticPr fontId="45"/>
  </si>
  <si>
    <t>収定充足率</t>
    <rPh sb="0" eb="1">
      <t>オサム</t>
    </rPh>
    <rPh sb="1" eb="2">
      <t>テイ</t>
    </rPh>
    <rPh sb="2" eb="5">
      <t>ジュウソクリツ</t>
    </rPh>
    <phoneticPr fontId="1"/>
  </si>
  <si>
    <t>100％
以上
110%
未満</t>
    <rPh sb="5" eb="7">
      <t>イジョウ</t>
    </rPh>
    <rPh sb="13" eb="15">
      <t>ミマン</t>
    </rPh>
    <phoneticPr fontId="1"/>
  </si>
  <si>
    <t>90%
以上
100％
未満</t>
    <rPh sb="4" eb="6">
      <t>イジョウ</t>
    </rPh>
    <rPh sb="12" eb="14">
      <t>ミマン</t>
    </rPh>
    <phoneticPr fontId="1"/>
  </si>
  <si>
    <t>110%
以上</t>
    <rPh sb="5" eb="7">
      <t>イジョウ</t>
    </rPh>
    <phoneticPr fontId="1"/>
  </si>
  <si>
    <t>入定充足率</t>
    <rPh sb="0" eb="2">
      <t>ニュウテイ</t>
    </rPh>
    <rPh sb="2" eb="5">
      <t>ジュウソクリツ</t>
    </rPh>
    <phoneticPr fontId="1"/>
  </si>
  <si>
    <t>収定充足率</t>
    <rPh sb="0" eb="1">
      <t>シュウ</t>
    </rPh>
    <rPh sb="1" eb="2">
      <t>テイ</t>
    </rPh>
    <rPh sb="2" eb="5">
      <t>ジュウソクリツ</t>
    </rPh>
    <phoneticPr fontId="1"/>
  </si>
  <si>
    <t>直近年度
目標
未達成</t>
    <rPh sb="0" eb="2">
      <t>チョッキン</t>
    </rPh>
    <rPh sb="2" eb="3">
      <t>ネン</t>
    </rPh>
    <rPh sb="5" eb="7">
      <t>モクヒョウ</t>
    </rPh>
    <rPh sb="8" eb="11">
      <t>ミタッセイ</t>
    </rPh>
    <phoneticPr fontId="1"/>
  </si>
  <si>
    <t>2年連続
目標
未達成</t>
    <phoneticPr fontId="1"/>
  </si>
  <si>
    <t>2年連続
目標
未達成</t>
    <rPh sb="1" eb="2">
      <t>ネン</t>
    </rPh>
    <rPh sb="2" eb="4">
      <t>レンゾク</t>
    </rPh>
    <rPh sb="5" eb="7">
      <t>モクヒョウ</t>
    </rPh>
    <rPh sb="8" eb="9">
      <t>ミ</t>
    </rPh>
    <rPh sb="9" eb="11">
      <t>タッセイ</t>
    </rPh>
    <phoneticPr fontId="1"/>
  </si>
  <si>
    <t>100万円
以上
減少</t>
    <rPh sb="6" eb="8">
      <t>イジョウ</t>
    </rPh>
    <rPh sb="9" eb="10">
      <t>ゲン</t>
    </rPh>
    <rPh sb="10" eb="11">
      <t>ショウ</t>
    </rPh>
    <phoneticPr fontId="1"/>
  </si>
  <si>
    <t>50万円
以上
減少</t>
    <rPh sb="5" eb="7">
      <t>イジョウ</t>
    </rPh>
    <rPh sb="8" eb="9">
      <t>ゲン</t>
    </rPh>
    <rPh sb="9" eb="10">
      <t>ショウ</t>
    </rPh>
    <phoneticPr fontId="1"/>
  </si>
  <si>
    <t>50万円
以上
増加</t>
    <rPh sb="5" eb="7">
      <t>イジョウ</t>
    </rPh>
    <rPh sb="8" eb="9">
      <t>ゾウ</t>
    </rPh>
    <rPh sb="9" eb="10">
      <t>カ</t>
    </rPh>
    <phoneticPr fontId="1"/>
  </si>
  <si>
    <t>2年連続
目標
未達成</t>
    <rPh sb="5" eb="7">
      <t>モクヒョウ</t>
    </rPh>
    <rPh sb="8" eb="9">
      <t>ミ</t>
    </rPh>
    <rPh sb="9" eb="11">
      <t>タッセイ</t>
    </rPh>
    <phoneticPr fontId="1"/>
  </si>
  <si>
    <t>2年連続
目標達成</t>
    <phoneticPr fontId="1"/>
  </si>
  <si>
    <t>－</t>
    <phoneticPr fontId="1"/>
  </si>
  <si>
    <t>自己診断チェックリスト(エクセル版）について</t>
    <phoneticPr fontId="45"/>
  </si>
  <si>
    <t>自己診断チェックリスト(エクセル版）の入力方法</t>
    <phoneticPr fontId="45"/>
  </si>
  <si>
    <t xml:space="preserve">「法人入力シート」、「学校入力シート」に学校法人名、学校名及び決算書等の数値を入力します。入力された数値は各分析シートの該当箇所に自動的に転記されます。 </t>
    <rPh sb="1" eb="3">
      <t>ホウジン</t>
    </rPh>
    <rPh sb="3" eb="5">
      <t>ニュウリョク</t>
    </rPh>
    <rPh sb="11" eb="13">
      <t>ガッコウ</t>
    </rPh>
    <rPh sb="13" eb="15">
      <t>ニュウリョク</t>
    </rPh>
    <rPh sb="20" eb="22">
      <t>ガッコウ</t>
    </rPh>
    <rPh sb="22" eb="24">
      <t>ホウジン</t>
    </rPh>
    <rPh sb="24" eb="25">
      <t>メイ</t>
    </rPh>
    <rPh sb="26" eb="28">
      <t>ガッコウ</t>
    </rPh>
    <rPh sb="28" eb="29">
      <t>メイ</t>
    </rPh>
    <rPh sb="29" eb="30">
      <t>オヨ</t>
    </rPh>
    <rPh sb="31" eb="34">
      <t>ケッサンショ</t>
    </rPh>
    <rPh sb="34" eb="35">
      <t>トウ</t>
    </rPh>
    <rPh sb="36" eb="38">
      <t>スウチ</t>
    </rPh>
    <rPh sb="39" eb="41">
      <t>ニュウリョク</t>
    </rPh>
    <rPh sb="45" eb="47">
      <t>ニュウリョク</t>
    </rPh>
    <rPh sb="50" eb="52">
      <t>スウチ</t>
    </rPh>
    <rPh sb="53" eb="54">
      <t>カク</t>
    </rPh>
    <rPh sb="54" eb="56">
      <t>ブンセキ</t>
    </rPh>
    <rPh sb="60" eb="62">
      <t>ガイトウ</t>
    </rPh>
    <rPh sb="62" eb="64">
      <t>カショ</t>
    </rPh>
    <rPh sb="65" eb="68">
      <t>ジドウテキ</t>
    </rPh>
    <rPh sb="69" eb="71">
      <t>テンキ</t>
    </rPh>
    <phoneticPr fontId="45"/>
  </si>
  <si>
    <t>※</t>
    <phoneticPr fontId="45"/>
  </si>
  <si>
    <t>レーダーチャート</t>
    <phoneticPr fontId="45"/>
  </si>
  <si>
    <t xml:space="preserve">絶対評価、相対評価、趨勢評価が自動表示され、同時に「総括表（法人全体）」及び「総括表（部門）」シートが完成します。   </t>
    <rPh sb="26" eb="29">
      <t>ソウカツヒョウ</t>
    </rPh>
    <rPh sb="32" eb="34">
      <t>ゼンタイ</t>
    </rPh>
    <rPh sb="39" eb="42">
      <t>ソウカツヒョウ</t>
    </rPh>
    <phoneticPr fontId="45"/>
  </si>
  <si>
    <t>l</t>
    <phoneticPr fontId="1"/>
  </si>
  <si>
    <t>p</t>
    <phoneticPr fontId="1"/>
  </si>
  <si>
    <t>n</t>
    <phoneticPr fontId="1"/>
  </si>
  <si>
    <t>q</t>
    <phoneticPr fontId="1"/>
  </si>
  <si>
    <t>r</t>
    <phoneticPr fontId="1"/>
  </si>
  <si>
    <t>e</t>
    <phoneticPr fontId="1"/>
  </si>
  <si>
    <t>f</t>
    <phoneticPr fontId="1"/>
  </si>
  <si>
    <t>i</t>
    <phoneticPr fontId="1"/>
  </si>
  <si>
    <t>k</t>
    <phoneticPr fontId="1"/>
  </si>
  <si>
    <t>o</t>
    <phoneticPr fontId="1"/>
  </si>
  <si>
    <t>h</t>
    <phoneticPr fontId="1"/>
  </si>
  <si>
    <t>g</t>
    <phoneticPr fontId="1"/>
  </si>
  <si>
    <t>j</t>
    <phoneticPr fontId="1"/>
  </si>
  <si>
    <t>法人</t>
    <rPh sb="0" eb="2">
      <t>ホウジン</t>
    </rPh>
    <phoneticPr fontId="45"/>
  </si>
  <si>
    <t>現在の値</t>
    <rPh sb="0" eb="2">
      <t>ゲンザイ</t>
    </rPh>
    <rPh sb="3" eb="4">
      <t>アタイ</t>
    </rPh>
    <phoneticPr fontId="45"/>
  </si>
  <si>
    <t>◆使い方（法人・部門共通）</t>
  </si>
  <si>
    <t>（2）同系統平均</t>
    <phoneticPr fontId="45"/>
  </si>
  <si>
    <t>3</t>
    <phoneticPr fontId="45"/>
  </si>
  <si>
    <t>部門</t>
    <rPh sb="0" eb="2">
      <t>ブモン</t>
    </rPh>
    <phoneticPr fontId="45"/>
  </si>
  <si>
    <t>（1）学校で設定した目標値</t>
  </si>
  <si>
    <t>11</t>
    <phoneticPr fontId="45"/>
  </si>
  <si>
    <t>14</t>
    <phoneticPr fontId="45"/>
  </si>
  <si>
    <t>（2）同系統平均</t>
    <phoneticPr fontId="45"/>
  </si>
  <si>
    <t>4</t>
    <phoneticPr fontId="45"/>
  </si>
  <si>
    <t>5</t>
    <phoneticPr fontId="45"/>
  </si>
  <si>
    <t>6</t>
    <phoneticPr fontId="45"/>
  </si>
  <si>
    <t>(参考)
現在の相対評価</t>
    <rPh sb="5" eb="7">
      <t>ゲンザイ</t>
    </rPh>
    <rPh sb="8" eb="10">
      <t>ソウタイ</t>
    </rPh>
    <rPh sb="10" eb="11">
      <t>ヒョウ</t>
    </rPh>
    <rPh sb="11" eb="12">
      <t>カ</t>
    </rPh>
    <phoneticPr fontId="45"/>
  </si>
  <si>
    <t>（1）学校で設定した
目標値</t>
    <phoneticPr fontId="45"/>
  </si>
  <si>
    <r>
      <t>　絶対評価では</t>
    </r>
    <r>
      <rPr>
        <u/>
        <sz val="11"/>
        <color theme="1"/>
        <rFont val="ＭＳ Ｐゴシック"/>
        <family val="3"/>
        <charset val="128"/>
        <scheme val="minor"/>
      </rPr>
      <t>目標値の設定が必要な項目</t>
    </r>
    <r>
      <rPr>
        <sz val="11"/>
        <color theme="1"/>
        <rFont val="ＭＳ Ｐゴシック"/>
        <family val="2"/>
        <charset val="128"/>
        <scheme val="minor"/>
      </rPr>
      <t>があります。本シートでその値の入力を行います。</t>
    </r>
    <phoneticPr fontId="45"/>
  </si>
  <si>
    <t>「入力方法」、「法人入力ｼｰﾄ」、「学校入力ｼｰﾄ」、「目標値入力ｼｰﾄ」は入力補助用のシートです。</t>
    <rPh sb="1" eb="3">
      <t>ニュウリョク</t>
    </rPh>
    <rPh sb="3" eb="5">
      <t>ホウホウ</t>
    </rPh>
    <rPh sb="8" eb="10">
      <t>ホウジン</t>
    </rPh>
    <rPh sb="10" eb="12">
      <t>ニュウリョク</t>
    </rPh>
    <rPh sb="18" eb="20">
      <t>ガッコウ</t>
    </rPh>
    <rPh sb="20" eb="22">
      <t>ニュウリョク</t>
    </rPh>
    <rPh sb="30" eb="31">
      <t>アタイ</t>
    </rPh>
    <rPh sb="38" eb="40">
      <t>ニュウリョク</t>
    </rPh>
    <rPh sb="40" eb="43">
      <t>ホジョヨウ</t>
    </rPh>
    <phoneticPr fontId="45"/>
  </si>
  <si>
    <t>チェック欄</t>
    <rPh sb="4" eb="5">
      <t>ラン</t>
    </rPh>
    <phoneticPr fontId="45"/>
  </si>
  <si>
    <t>主　な　項　目</t>
    <rPh sb="4" eb="5">
      <t>コウ</t>
    </rPh>
    <rPh sb="6" eb="7">
      <t>メ</t>
    </rPh>
    <phoneticPr fontId="45"/>
  </si>
  <si>
    <t>人件費比率が上昇傾向にないか</t>
  </si>
  <si>
    <t>労働組合に対する適切な情報公開と説明により経営方針の理解が得られているか</t>
  </si>
  <si>
    <t>教職員研修（ＦＤ、ＳＤ）組織的に実施しているか</t>
  </si>
  <si>
    <t>人事考課を行っている場合に、適正な基準に基づき行われているか</t>
  </si>
  <si>
    <t>5.財務体質の改善</t>
    <rPh sb="2" eb="4">
      <t>ザイム</t>
    </rPh>
    <rPh sb="4" eb="6">
      <t>タイシツ</t>
    </rPh>
    <rPh sb="7" eb="9">
      <t>カイゼン</t>
    </rPh>
    <phoneticPr fontId="45"/>
  </si>
  <si>
    <t>資金繰表等を作成し、キャッシュフローの動向を常に把握している</t>
    <rPh sb="0" eb="2">
      <t>シキン</t>
    </rPh>
    <rPh sb="2" eb="3">
      <t>グ</t>
    </rPh>
    <rPh sb="22" eb="23">
      <t>ツネ</t>
    </rPh>
    <rPh sb="24" eb="26">
      <t>ハアク</t>
    </rPh>
    <phoneticPr fontId="45"/>
  </si>
  <si>
    <t>人件費の適正化や経費の抑制・縮減のための具体的方策を立て、実行している</t>
    <rPh sb="0" eb="3">
      <t>ジンケンヒ</t>
    </rPh>
    <rPh sb="4" eb="7">
      <t>テキセイカ</t>
    </rPh>
    <rPh sb="8" eb="10">
      <t>ケイヒ</t>
    </rPh>
    <rPh sb="11" eb="13">
      <t>ヨクセイ</t>
    </rPh>
    <rPh sb="14" eb="16">
      <t>シュクゲン</t>
    </rPh>
    <rPh sb="20" eb="23">
      <t>グタイテキ</t>
    </rPh>
    <rPh sb="23" eb="24">
      <t>ホウ</t>
    </rPh>
    <rPh sb="24" eb="25">
      <t>サク</t>
    </rPh>
    <rPh sb="26" eb="27">
      <t>タ</t>
    </rPh>
    <rPh sb="29" eb="31">
      <t>ジッコウ</t>
    </rPh>
    <phoneticPr fontId="45"/>
  </si>
  <si>
    <t>6.教学内容の改善</t>
    <rPh sb="2" eb="4">
      <t>キョウガク</t>
    </rPh>
    <rPh sb="4" eb="6">
      <t>ナイヨウ</t>
    </rPh>
    <rPh sb="7" eb="9">
      <t>カイゼン</t>
    </rPh>
    <phoneticPr fontId="45"/>
  </si>
  <si>
    <t>「管理運営CL」シートの管理運営に関するチェックリストの各項目をチェックします。</t>
    <rPh sb="1" eb="3">
      <t>カンリ</t>
    </rPh>
    <rPh sb="3" eb="5">
      <t>ウンエイ</t>
    </rPh>
    <rPh sb="28" eb="31">
      <t>カクコウモク</t>
    </rPh>
    <phoneticPr fontId="45"/>
  </si>
  <si>
    <t>経常収支差額</t>
    <rPh sb="0" eb="2">
      <t>ケイジョウ</t>
    </rPh>
    <rPh sb="2" eb="4">
      <t>シュウシ</t>
    </rPh>
    <rPh sb="4" eb="6">
      <t>サガク</t>
    </rPh>
    <phoneticPr fontId="45"/>
  </si>
  <si>
    <t>[減価償却累計額の内訳を記入]※有形固定資産のみ</t>
    <rPh sb="1" eb="3">
      <t>ゲンカ</t>
    </rPh>
    <rPh sb="3" eb="5">
      <t>ショウキャク</t>
    </rPh>
    <rPh sb="5" eb="7">
      <t>ルイケイ</t>
    </rPh>
    <rPh sb="7" eb="8">
      <t>ガク</t>
    </rPh>
    <rPh sb="9" eb="11">
      <t>ウチワケ</t>
    </rPh>
    <rPh sb="12" eb="14">
      <t>キニュウ</t>
    </rPh>
    <rPh sb="16" eb="18">
      <t>ユウケイ</t>
    </rPh>
    <rPh sb="18" eb="20">
      <t>コテイ</t>
    </rPh>
    <rPh sb="20" eb="22">
      <t>シサン</t>
    </rPh>
    <phoneticPr fontId="45"/>
  </si>
  <si>
    <t>　計</t>
    <rPh sb="1" eb="2">
      <t>ケイ</t>
    </rPh>
    <phoneticPr fontId="1"/>
  </si>
  <si>
    <t>※　外部負債＝借入金＋学校債＋未払金＋手形債務</t>
    <rPh sb="2" eb="4">
      <t>ガイブ</t>
    </rPh>
    <rPh sb="4" eb="6">
      <t>フサイ</t>
    </rPh>
    <rPh sb="7" eb="9">
      <t>カリイレ</t>
    </rPh>
    <rPh sb="9" eb="10">
      <t>キン</t>
    </rPh>
    <rPh sb="11" eb="13">
      <t>ガッコウ</t>
    </rPh>
    <rPh sb="13" eb="14">
      <t>サイ</t>
    </rPh>
    <rPh sb="15" eb="16">
      <t>ミ</t>
    </rPh>
    <rPh sb="16" eb="17">
      <t>バライ</t>
    </rPh>
    <rPh sb="17" eb="18">
      <t>キン</t>
    </rPh>
    <rPh sb="19" eb="21">
      <t>テガタ</t>
    </rPh>
    <rPh sb="21" eb="23">
      <t>サイム</t>
    </rPh>
    <phoneticPr fontId="1"/>
  </si>
  <si>
    <t>☆　その他の固定資産のうち、有価証券、各種引当特定資産以外で運用資産に相当するもの（長期性預金など）があれば加えても構いません。</t>
    <phoneticPr fontId="1"/>
  </si>
  <si>
    <t>※2)外部負債=借入金+学校債+未払金+手形債務</t>
    <rPh sb="3" eb="5">
      <t>ガイブ</t>
    </rPh>
    <rPh sb="5" eb="7">
      <t>フサイ</t>
    </rPh>
    <rPh sb="8" eb="10">
      <t>カリイレ</t>
    </rPh>
    <rPh sb="10" eb="11">
      <t>キン</t>
    </rPh>
    <rPh sb="12" eb="14">
      <t>ガッコウ</t>
    </rPh>
    <rPh sb="14" eb="15">
      <t>サイ</t>
    </rPh>
    <rPh sb="16" eb="17">
      <t>ミ</t>
    </rPh>
    <rPh sb="17" eb="18">
      <t>バライ</t>
    </rPh>
    <rPh sb="18" eb="19">
      <t>キン</t>
    </rPh>
    <rPh sb="20" eb="22">
      <t>テガタ</t>
    </rPh>
    <rPh sb="22" eb="24">
      <t>サイム</t>
    </rPh>
    <phoneticPr fontId="1"/>
  </si>
  <si>
    <t>10P
以上
増加</t>
    <rPh sb="4" eb="6">
      <t>イジョウ</t>
    </rPh>
    <rPh sb="7" eb="9">
      <t>ゾウカ</t>
    </rPh>
    <phoneticPr fontId="1"/>
  </si>
  <si>
    <t>10P
以上
増加</t>
    <rPh sb="4" eb="6">
      <t>イジョウ</t>
    </rPh>
    <phoneticPr fontId="1"/>
  </si>
  <si>
    <t>5P
以上
増加</t>
    <rPh sb="3" eb="5">
      <t>イジョウ</t>
    </rPh>
    <phoneticPr fontId="1"/>
  </si>
  <si>
    <t>5P
以上
減少</t>
    <rPh sb="3" eb="5">
      <t>イジョウ</t>
    </rPh>
    <rPh sb="6" eb="8">
      <t>ゲンショウ</t>
    </rPh>
    <phoneticPr fontId="1"/>
  </si>
  <si>
    <t>10P
以上
減少</t>
    <rPh sb="4" eb="6">
      <t>イジョウ</t>
    </rPh>
    <rPh sb="7" eb="9">
      <t>ゲンショウ</t>
    </rPh>
    <phoneticPr fontId="1"/>
  </si>
  <si>
    <t>10P以上増加</t>
    <rPh sb="3" eb="5">
      <t>イジョウ</t>
    </rPh>
    <phoneticPr fontId="1"/>
  </si>
  <si>
    <t>5P以上増加</t>
    <rPh sb="2" eb="4">
      <t>イジョウ</t>
    </rPh>
    <phoneticPr fontId="1"/>
  </si>
  <si>
    <t>5P以上減少</t>
    <rPh sb="2" eb="4">
      <t>イジョウ</t>
    </rPh>
    <phoneticPr fontId="1"/>
  </si>
  <si>
    <t>10P以上減少</t>
    <rPh sb="3" eb="5">
      <t>イジョウ</t>
    </rPh>
    <phoneticPr fontId="1"/>
  </si>
  <si>
    <t xml:space="preserve">   その他の有形固定資産（図書除く）</t>
    <rPh sb="5" eb="6">
      <t>タ</t>
    </rPh>
    <rPh sb="7" eb="9">
      <t>ユウケイ</t>
    </rPh>
    <rPh sb="9" eb="11">
      <t>コテイ</t>
    </rPh>
    <rPh sb="11" eb="13">
      <t>シサン</t>
    </rPh>
    <rPh sb="14" eb="16">
      <t>トショ</t>
    </rPh>
    <rPh sb="16" eb="17">
      <t>ノゾ</t>
    </rPh>
    <phoneticPr fontId="45"/>
  </si>
  <si>
    <t>学校法人名を入力してください→</t>
    <rPh sb="0" eb="2">
      <t>ガッコウ</t>
    </rPh>
    <rPh sb="2" eb="4">
      <t>ホウジン</t>
    </rPh>
    <rPh sb="4" eb="5">
      <t>メイ</t>
    </rPh>
    <rPh sb="6" eb="8">
      <t>ニュウリョク</t>
    </rPh>
    <phoneticPr fontId="45"/>
  </si>
  <si>
    <t>経常収支差額比率</t>
  </si>
  <si>
    <t>学校名を入力してください→</t>
    <rPh sb="0" eb="2">
      <t>ガッコウ</t>
    </rPh>
    <rPh sb="2" eb="3">
      <t>メイ</t>
    </rPh>
    <rPh sb="3" eb="4">
      <t>ジンメイ</t>
    </rPh>
    <rPh sb="4" eb="6">
      <t>ニュウリョク</t>
    </rPh>
    <phoneticPr fontId="45"/>
  </si>
  <si>
    <t>総括表（法人全体）へ戻る</t>
    <rPh sb="0" eb="3">
      <t>ソウカツヒョウ</t>
    </rPh>
    <rPh sb="4" eb="6">
      <t>ホウジン</t>
    </rPh>
    <rPh sb="6" eb="8">
      <t>ゼンタイ</t>
    </rPh>
    <rPh sb="10" eb="11">
      <t>モド</t>
    </rPh>
    <phoneticPr fontId="1"/>
  </si>
  <si>
    <t>総括表（部門）へ戻る</t>
  </si>
  <si>
    <t>1年以内償還予定学校債</t>
    <rPh sb="1" eb="2">
      <t>ネン</t>
    </rPh>
    <rPh sb="2" eb="4">
      <t>イナイ</t>
    </rPh>
    <rPh sb="4" eb="6">
      <t>ショウカン</t>
    </rPh>
    <rPh sb="6" eb="8">
      <t>ヨテイ</t>
    </rPh>
    <rPh sb="8" eb="10">
      <t>ガッコウ</t>
    </rPh>
    <rPh sb="10" eb="11">
      <t>サイ</t>
    </rPh>
    <phoneticPr fontId="45"/>
  </si>
  <si>
    <t>ﾏｲﾅｽ入力</t>
    <rPh sb="4" eb="6">
      <t>ニュウリョク</t>
    </rPh>
    <phoneticPr fontId="1"/>
  </si>
  <si>
    <t>10P以上増加</t>
    <rPh sb="3" eb="5">
      <t>イジョウ</t>
    </rPh>
    <rPh sb="5" eb="6">
      <t>ゾウ</t>
    </rPh>
    <rPh sb="6" eb="7">
      <t>カ</t>
    </rPh>
    <phoneticPr fontId="1"/>
  </si>
  <si>
    <t>5P以上減少</t>
    <rPh sb="2" eb="4">
      <t>イジョウ</t>
    </rPh>
    <rPh sb="4" eb="5">
      <t>ゲン</t>
    </rPh>
    <rPh sb="5" eb="6">
      <t>ショウ</t>
    </rPh>
    <phoneticPr fontId="1"/>
  </si>
  <si>
    <t>10P以上減少</t>
    <rPh sb="3" eb="5">
      <t>イジョウ</t>
    </rPh>
    <rPh sb="5" eb="6">
      <t>ゲン</t>
    </rPh>
    <rPh sb="6" eb="7">
      <t>ショウ</t>
    </rPh>
    <phoneticPr fontId="1"/>
  </si>
  <si>
    <r>
      <t xml:space="preserve">趨勢評価
</t>
    </r>
    <r>
      <rPr>
        <sz val="8"/>
        <color theme="1"/>
        <rFont val="ＭＳ ゴシック"/>
        <family val="3"/>
        <charset val="128"/>
      </rPr>
      <t>（%）</t>
    </r>
    <rPh sb="0" eb="2">
      <t>スウセイ</t>
    </rPh>
    <rPh sb="2" eb="4">
      <t>ヒョウカ</t>
    </rPh>
    <phoneticPr fontId="1"/>
  </si>
  <si>
    <t>10%以上増加</t>
    <rPh sb="3" eb="5">
      <t>イジョウ</t>
    </rPh>
    <rPh sb="5" eb="6">
      <t>ゾウ</t>
    </rPh>
    <rPh sb="6" eb="7">
      <t>カ</t>
    </rPh>
    <phoneticPr fontId="1"/>
  </si>
  <si>
    <t>5～△5%
増減</t>
    <rPh sb="6" eb="8">
      <t>ゾウゲン</t>
    </rPh>
    <phoneticPr fontId="1"/>
  </si>
  <si>
    <t>5%以上減少</t>
    <rPh sb="2" eb="4">
      <t>イジョウ</t>
    </rPh>
    <phoneticPr fontId="1"/>
  </si>
  <si>
    <t>10%以上減少</t>
    <rPh sb="3" eb="5">
      <t>イジョウ</t>
    </rPh>
    <phoneticPr fontId="1"/>
  </si>
  <si>
    <t>5%以上増加</t>
    <rPh sb="2" eb="4">
      <t>イジョウ</t>
    </rPh>
    <rPh sb="4" eb="5">
      <t>ゾウ</t>
    </rPh>
    <rPh sb="5" eb="6">
      <t>カ</t>
    </rPh>
    <phoneticPr fontId="1"/>
  </si>
  <si>
    <t>10%以上減少</t>
    <rPh sb="3" eb="5">
      <t>イジョウ</t>
    </rPh>
    <rPh sb="5" eb="7">
      <t>ゲンショウ</t>
    </rPh>
    <phoneticPr fontId="1"/>
  </si>
  <si>
    <t>5%以上減少</t>
    <rPh sb="2" eb="4">
      <t>イジョウ</t>
    </rPh>
    <rPh sb="4" eb="6">
      <t>ゲンショウ</t>
    </rPh>
    <phoneticPr fontId="1"/>
  </si>
  <si>
    <t>5%以上増加</t>
    <rPh sb="2" eb="4">
      <t>イジョウ</t>
    </rPh>
    <rPh sb="4" eb="6">
      <t>ゾウカ</t>
    </rPh>
    <phoneticPr fontId="1"/>
  </si>
  <si>
    <t>10%以上増加</t>
    <rPh sb="3" eb="5">
      <t>イジョウ</t>
    </rPh>
    <rPh sb="5" eb="7">
      <t>ゾウカ</t>
    </rPh>
    <phoneticPr fontId="1"/>
  </si>
  <si>
    <t>10%以上
増加</t>
    <rPh sb="3" eb="5">
      <t>イジョウ</t>
    </rPh>
    <phoneticPr fontId="1"/>
  </si>
  <si>
    <t>5%以上
増加</t>
    <rPh sb="2" eb="4">
      <t>イジョウ</t>
    </rPh>
    <phoneticPr fontId="1"/>
  </si>
  <si>
    <t>5%以上
減少</t>
    <rPh sb="2" eb="4">
      <t>イジョウ</t>
    </rPh>
    <phoneticPr fontId="1"/>
  </si>
  <si>
    <t>10%以上
減少</t>
    <rPh sb="3" eb="5">
      <t>イジョウ</t>
    </rPh>
    <phoneticPr fontId="1"/>
  </si>
  <si>
    <t>自己診断チェックリストの本体は「表紙」シートから「管理運営CL」シートまでとなります。</t>
    <rPh sb="0" eb="2">
      <t>ジコ</t>
    </rPh>
    <rPh sb="2" eb="4">
      <t>シンダン</t>
    </rPh>
    <rPh sb="12" eb="14">
      <t>ホンタイ</t>
    </rPh>
    <rPh sb="16" eb="18">
      <t>ヒョウシ</t>
    </rPh>
    <rPh sb="25" eb="27">
      <t>カンリ</t>
    </rPh>
    <rPh sb="27" eb="29">
      <t>ウンエイ</t>
    </rPh>
    <phoneticPr fontId="45"/>
  </si>
  <si>
    <t>10年以内を安定的に維持</t>
    <rPh sb="2" eb="3">
      <t>ネン</t>
    </rPh>
    <rPh sb="3" eb="5">
      <t>イナイ</t>
    </rPh>
    <rPh sb="6" eb="8">
      <t>アンテイ</t>
    </rPh>
    <rPh sb="8" eb="9">
      <t>テキ</t>
    </rPh>
    <rPh sb="10" eb="12">
      <t>イジ</t>
    </rPh>
    <phoneticPr fontId="45"/>
  </si>
  <si>
    <t>直近年度は10年以内</t>
    <rPh sb="0" eb="2">
      <t>チョッキン</t>
    </rPh>
    <rPh sb="2" eb="4">
      <t>ネンド</t>
    </rPh>
    <rPh sb="7" eb="8">
      <t>ネン</t>
    </rPh>
    <rPh sb="8" eb="10">
      <t>イナイ</t>
    </rPh>
    <phoneticPr fontId="45"/>
  </si>
  <si>
    <t>直近年度は10年超</t>
    <rPh sb="7" eb="8">
      <t>ネン</t>
    </rPh>
    <rPh sb="8" eb="9">
      <t>チョウ</t>
    </rPh>
    <phoneticPr fontId="45"/>
  </si>
  <si>
    <t>10年超が連続</t>
    <rPh sb="2" eb="3">
      <t>ネン</t>
    </rPh>
    <rPh sb="3" eb="4">
      <t>チョウ</t>
    </rPh>
    <phoneticPr fontId="45"/>
  </si>
  <si>
    <t>絶対評価</t>
    <rPh sb="0" eb="2">
      <t>ゼッタイ</t>
    </rPh>
    <rPh sb="2" eb="4">
      <t>ヒョウカ</t>
    </rPh>
    <phoneticPr fontId="45"/>
  </si>
  <si>
    <t>～</t>
  </si>
  <si>
    <t>相対評価</t>
    <rPh sb="0" eb="2">
      <t>ソウタイ</t>
    </rPh>
    <rPh sb="2" eb="4">
      <t>ヒョウカ</t>
    </rPh>
    <phoneticPr fontId="45"/>
  </si>
  <si>
    <t>８．流動比率</t>
    <rPh sb="2" eb="4">
      <t>リュウドウ</t>
    </rPh>
    <rPh sb="4" eb="5">
      <t>ヒ</t>
    </rPh>
    <rPh sb="5" eb="6">
      <t>リツ</t>
    </rPh>
    <phoneticPr fontId="45"/>
  </si>
  <si>
    <t>100％以上を安定的に維持</t>
  </si>
  <si>
    <t>―</t>
  </si>
  <si>
    <t>100％未満が連続</t>
  </si>
  <si>
    <t>５．積立率</t>
    <rPh sb="2" eb="4">
      <t>ツミタテ</t>
    </rPh>
    <rPh sb="4" eb="5">
      <t>リツ</t>
    </rPh>
    <phoneticPr fontId="45"/>
  </si>
  <si>
    <t>5ポイント以上増加</t>
    <rPh sb="7" eb="8">
      <t>ゾウ</t>
    </rPh>
    <rPh sb="8" eb="9">
      <t>カ</t>
    </rPh>
    <phoneticPr fontId="45"/>
  </si>
  <si>
    <t>2.5ポイント以上増加</t>
    <rPh sb="9" eb="10">
      <t>ゾウ</t>
    </rPh>
    <rPh sb="10" eb="11">
      <t>カ</t>
    </rPh>
    <phoneticPr fontId="45"/>
  </si>
  <si>
    <t>2.5ポイント以上減少</t>
    <rPh sb="9" eb="10">
      <t>ゲン</t>
    </rPh>
    <rPh sb="10" eb="11">
      <t>ショウ</t>
    </rPh>
    <phoneticPr fontId="45"/>
  </si>
  <si>
    <t>5ポイント以上減少</t>
    <rPh sb="7" eb="8">
      <t>ゲン</t>
    </rPh>
    <rPh sb="8" eb="9">
      <t>ショウ</t>
    </rPh>
    <phoneticPr fontId="45"/>
  </si>
  <si>
    <t>10ポイント以上減少</t>
    <rPh sb="8" eb="9">
      <t>ゲン</t>
    </rPh>
    <rPh sb="9" eb="10">
      <t>ショウ</t>
    </rPh>
    <phoneticPr fontId="45"/>
  </si>
  <si>
    <t>5ポイント以上減少</t>
    <rPh sb="7" eb="9">
      <t>ゲンショウ</t>
    </rPh>
    <phoneticPr fontId="45"/>
  </si>
  <si>
    <t>5～△5ポイント増減</t>
    <rPh sb="8" eb="10">
      <t>ゾウゲン</t>
    </rPh>
    <phoneticPr fontId="45"/>
  </si>
  <si>
    <t>10ポイント以上増加</t>
    <rPh sb="8" eb="10">
      <t>ゾウカ</t>
    </rPh>
    <phoneticPr fontId="45"/>
  </si>
  <si>
    <t>別　表</t>
    <rPh sb="0" eb="1">
      <t>ベツ</t>
    </rPh>
    <rPh sb="2" eb="3">
      <t>オモテ</t>
    </rPh>
    <phoneticPr fontId="45"/>
  </si>
  <si>
    <r>
      <t>相対評価</t>
    </r>
    <r>
      <rPr>
        <sz val="6"/>
        <rFont val="ＭＳ Ｐゴシック"/>
        <family val="3"/>
        <charset val="128"/>
      </rPr>
      <t>（15）</t>
    </r>
    <rPh sb="0" eb="2">
      <t>ソウタイ</t>
    </rPh>
    <rPh sb="2" eb="4">
      <t>ヒョウカ</t>
    </rPh>
    <phoneticPr fontId="45"/>
  </si>
  <si>
    <r>
      <t>相対評価</t>
    </r>
    <r>
      <rPr>
        <sz val="6"/>
        <rFont val="ＭＳ Ｐゴシック"/>
        <family val="3"/>
        <charset val="128"/>
      </rPr>
      <t>（10）</t>
    </r>
    <rPh sb="0" eb="2">
      <t>ソウタイ</t>
    </rPh>
    <rPh sb="2" eb="4">
      <t>ヒョウカ</t>
    </rPh>
    <phoneticPr fontId="45"/>
  </si>
  <si>
    <r>
      <t>相対評価</t>
    </r>
    <r>
      <rPr>
        <sz val="6"/>
        <rFont val="ＭＳ Ｐゴシック"/>
        <family val="3"/>
        <charset val="128"/>
      </rPr>
      <t>（8）</t>
    </r>
    <rPh sb="0" eb="2">
      <t>ソウタイ</t>
    </rPh>
    <rPh sb="2" eb="4">
      <t>ヒョウカ</t>
    </rPh>
    <phoneticPr fontId="45"/>
  </si>
  <si>
    <r>
      <t>相対評価</t>
    </r>
    <r>
      <rPr>
        <sz val="6"/>
        <rFont val="ＭＳ Ｐゴシック"/>
        <family val="3"/>
        <charset val="128"/>
      </rPr>
      <t>（7）</t>
    </r>
    <rPh sb="0" eb="2">
      <t>ソウタイ</t>
    </rPh>
    <rPh sb="2" eb="4">
      <t>ヒョウカ</t>
    </rPh>
    <phoneticPr fontId="45"/>
  </si>
  <si>
    <t>７．入学定員充足率　８．収容定員充足率</t>
    <rPh sb="2" eb="4">
      <t>ニュウガク</t>
    </rPh>
    <rPh sb="4" eb="6">
      <t>テイイン</t>
    </rPh>
    <rPh sb="6" eb="9">
      <t>ジュウソクリツ</t>
    </rPh>
    <rPh sb="12" eb="14">
      <t>シュウヨウ</t>
    </rPh>
    <rPh sb="14" eb="16">
      <t>テイイン</t>
    </rPh>
    <rPh sb="16" eb="19">
      <t>ジュウソクリツ</t>
    </rPh>
    <phoneticPr fontId="45"/>
  </si>
  <si>
    <t>相対評価（6）</t>
    <rPh sb="0" eb="2">
      <t>ソウタイ</t>
    </rPh>
    <rPh sb="2" eb="4">
      <t>ヒョウカ</t>
    </rPh>
    <phoneticPr fontId="45"/>
  </si>
  <si>
    <t>相対評価（5）</t>
    <rPh sb="0" eb="2">
      <t>ソウタイ</t>
    </rPh>
    <rPh sb="2" eb="4">
      <t>ヒョウカ</t>
    </rPh>
    <phoneticPr fontId="45"/>
  </si>
  <si>
    <t>５．歩留率　６．推薦割合</t>
    <rPh sb="2" eb="4">
      <t>ブド</t>
    </rPh>
    <rPh sb="4" eb="5">
      <t>リツ</t>
    </rPh>
    <phoneticPr fontId="45"/>
  </si>
  <si>
    <t>４．合格率</t>
    <rPh sb="2" eb="5">
      <t>ゴウカクリツ</t>
    </rPh>
    <phoneticPr fontId="45"/>
  </si>
  <si>
    <t>３．志願倍率</t>
    <rPh sb="2" eb="4">
      <t>シガン</t>
    </rPh>
    <rPh sb="4" eb="6">
      <t>バイリツ</t>
    </rPh>
    <phoneticPr fontId="45"/>
  </si>
  <si>
    <t>1.5倍以上を安定的に確保</t>
    <rPh sb="3" eb="6">
      <t>バイイジョウ</t>
    </rPh>
    <rPh sb="7" eb="10">
      <t>アンテイテキ</t>
    </rPh>
    <rPh sb="11" eb="13">
      <t>カクホ</t>
    </rPh>
    <phoneticPr fontId="45"/>
  </si>
  <si>
    <t>1.5倍未満が連続</t>
    <rPh sb="3" eb="4">
      <t>バイ</t>
    </rPh>
    <rPh sb="4" eb="6">
      <t>ミマン</t>
    </rPh>
    <rPh sb="7" eb="9">
      <t>レンゾク</t>
    </rPh>
    <phoneticPr fontId="45"/>
  </si>
  <si>
    <t>直近年度は10％以上</t>
    <phoneticPr fontId="45"/>
  </si>
  <si>
    <t>２．人件費比率</t>
    <phoneticPr fontId="45"/>
  </si>
  <si>
    <t>2.5～△2.5ポイント増減</t>
    <phoneticPr fontId="45"/>
  </si>
  <si>
    <t>直近年度は目標達成</t>
    <phoneticPr fontId="45"/>
  </si>
  <si>
    <t>5ポイント以上減少</t>
    <phoneticPr fontId="45"/>
  </si>
  <si>
    <t>目標を連続達成</t>
    <phoneticPr fontId="45"/>
  </si>
  <si>
    <t>直近年度は目標未達成</t>
    <phoneticPr fontId="45"/>
  </si>
  <si>
    <t>5ポイント以上増加</t>
    <phoneticPr fontId="45"/>
  </si>
  <si>
    <t>相対評価
（%）</t>
    <phoneticPr fontId="1"/>
  </si>
  <si>
    <t>相対評価
(%)</t>
    <phoneticPr fontId="1"/>
  </si>
  <si>
    <t>c</t>
    <phoneticPr fontId="45"/>
  </si>
  <si>
    <t>５-参考）減価償却比率</t>
    <rPh sb="2" eb="4">
      <t>サンコウ</t>
    </rPh>
    <rPh sb="5" eb="7">
      <t>ゲンカ</t>
    </rPh>
    <rPh sb="7" eb="9">
      <t>ショウキャク</t>
    </rPh>
    <rPh sb="9" eb="11">
      <t>ヒリツ</t>
    </rPh>
    <phoneticPr fontId="45"/>
  </si>
  <si>
    <t>趨勢評価</t>
    <phoneticPr fontId="45"/>
  </si>
  <si>
    <t>2.5ポイント以上減少</t>
    <phoneticPr fontId="45"/>
  </si>
  <si>
    <t>2.5ポイント以上増加</t>
    <phoneticPr fontId="45"/>
  </si>
  <si>
    <t>目標を連続未達成</t>
    <phoneticPr fontId="45"/>
  </si>
  <si>
    <t>直近年度は10％未満</t>
    <phoneticPr fontId="45"/>
  </si>
  <si>
    <t>20％以上を安定的に確保</t>
    <phoneticPr fontId="45"/>
  </si>
  <si>
    <t>直近年度は100％未満</t>
    <phoneticPr fontId="45"/>
  </si>
  <si>
    <t>直近年度は100％以上</t>
    <phoneticPr fontId="45"/>
  </si>
  <si>
    <t>―</t>
    <phoneticPr fontId="45"/>
  </si>
  <si>
    <t>100％未満が連続</t>
    <phoneticPr fontId="45"/>
  </si>
  <si>
    <t>直近年度は200％以上</t>
    <phoneticPr fontId="45"/>
  </si>
  <si>
    <t>200％以上を安定的に維持</t>
    <phoneticPr fontId="45"/>
  </si>
  <si>
    <t xml:space="preserve">   その他引当特定資産</t>
    <rPh sb="5" eb="6">
      <t>タ</t>
    </rPh>
    <rPh sb="6" eb="8">
      <t>ヒキアテ</t>
    </rPh>
    <rPh sb="8" eb="10">
      <t>トクテイ</t>
    </rPh>
    <rPh sb="10" eb="12">
      <t>シサン</t>
    </rPh>
    <phoneticPr fontId="45"/>
  </si>
  <si>
    <t>～</t>
    <phoneticPr fontId="1"/>
  </si>
  <si>
    <t>系統種別</t>
    <rPh sb="0" eb="2">
      <t>ケイトウ</t>
    </rPh>
    <rPh sb="2" eb="4">
      <t>シュベツ</t>
    </rPh>
    <phoneticPr fontId="1"/>
  </si>
  <si>
    <t>系　統　名</t>
    <rPh sb="0" eb="1">
      <t>ケイ</t>
    </rPh>
    <rPh sb="2" eb="3">
      <t>オサム</t>
    </rPh>
    <rPh sb="4" eb="5">
      <t>メイ</t>
    </rPh>
    <phoneticPr fontId="45"/>
  </si>
  <si>
    <t>合計</t>
    <rPh sb="0" eb="2">
      <t>ゴウケイ</t>
    </rPh>
    <phoneticPr fontId="45"/>
  </si>
  <si>
    <t>集計法人数</t>
    <rPh sb="0" eb="2">
      <t>シュウケイ</t>
    </rPh>
    <rPh sb="2" eb="5">
      <t>ホウジンスウ</t>
    </rPh>
    <phoneticPr fontId="45"/>
  </si>
  <si>
    <t>積立率</t>
    <rPh sb="0" eb="2">
      <t>ツミタテ</t>
    </rPh>
    <rPh sb="2" eb="3">
      <t>リツ</t>
    </rPh>
    <phoneticPr fontId="45"/>
  </si>
  <si>
    <t>減価償却比率</t>
    <rPh sb="0" eb="2">
      <t>ゲンカ</t>
    </rPh>
    <rPh sb="2" eb="4">
      <t>ショウキャク</t>
    </rPh>
    <rPh sb="4" eb="6">
      <t>ヒリツ</t>
    </rPh>
    <phoneticPr fontId="45"/>
  </si>
  <si>
    <t>財務集計学校数</t>
    <rPh sb="0" eb="2">
      <t>ザイム</t>
    </rPh>
    <rPh sb="2" eb="4">
      <t>シュウケイ</t>
    </rPh>
    <rPh sb="4" eb="6">
      <t>ガッコウ</t>
    </rPh>
    <rPh sb="6" eb="7">
      <t>カズ</t>
    </rPh>
    <phoneticPr fontId="45"/>
  </si>
  <si>
    <t>人件費集計学校数</t>
    <rPh sb="0" eb="3">
      <t>ジンケンヒ</t>
    </rPh>
    <rPh sb="3" eb="5">
      <t>シュウケイ</t>
    </rPh>
    <rPh sb="5" eb="7">
      <t>ガッコウ</t>
    </rPh>
    <rPh sb="7" eb="8">
      <t>スウ</t>
    </rPh>
    <phoneticPr fontId="45"/>
  </si>
  <si>
    <t>教職員数集計学校数</t>
    <rPh sb="0" eb="3">
      <t>キョウショクイン</t>
    </rPh>
    <rPh sb="3" eb="4">
      <t>スウ</t>
    </rPh>
    <rPh sb="4" eb="6">
      <t>シュウケイ</t>
    </rPh>
    <rPh sb="6" eb="8">
      <t>ガッコウ</t>
    </rPh>
    <rPh sb="8" eb="9">
      <t>スウ</t>
    </rPh>
    <phoneticPr fontId="45"/>
  </si>
  <si>
    <t>人件費比率</t>
    <rPh sb="0" eb="3">
      <t>ジンケンヒ</t>
    </rPh>
    <rPh sb="3" eb="5">
      <t>ヒリツ</t>
    </rPh>
    <phoneticPr fontId="45"/>
  </si>
  <si>
    <t>志願倍率</t>
    <rPh sb="0" eb="2">
      <t>シガン</t>
    </rPh>
    <rPh sb="2" eb="4">
      <t>バイリツ</t>
    </rPh>
    <phoneticPr fontId="45"/>
  </si>
  <si>
    <t>（倍）</t>
    <rPh sb="1" eb="2">
      <t>バイ</t>
    </rPh>
    <phoneticPr fontId="45"/>
  </si>
  <si>
    <t>（人）</t>
    <rPh sb="1" eb="2">
      <t>ニン</t>
    </rPh>
    <phoneticPr fontId="45"/>
  </si>
  <si>
    <t>（百万円）</t>
    <rPh sb="1" eb="4">
      <t>ヒャクマンエン</t>
    </rPh>
    <phoneticPr fontId="45"/>
  </si>
  <si>
    <t>（千円）</t>
    <rPh sb="1" eb="3">
      <t>センエン</t>
    </rPh>
    <phoneticPr fontId="45"/>
  </si>
  <si>
    <t>経常収支差額比率</t>
    <rPh sb="0" eb="2">
      <t>ケイジョウ</t>
    </rPh>
    <phoneticPr fontId="45"/>
  </si>
  <si>
    <t>教育活動資金収支差額比率</t>
    <rPh sb="4" eb="6">
      <t>シキン</t>
    </rPh>
    <phoneticPr fontId="45"/>
  </si>
  <si>
    <t>入学定員充足率</t>
    <rPh sb="0" eb="2">
      <t>ニュウガク</t>
    </rPh>
    <rPh sb="2" eb="4">
      <t>テイイン</t>
    </rPh>
    <rPh sb="4" eb="7">
      <t>ジュウソクリツ</t>
    </rPh>
    <phoneticPr fontId="45"/>
  </si>
  <si>
    <t>収容定員充足率</t>
    <rPh sb="0" eb="2">
      <t>シュウヨウ</t>
    </rPh>
    <rPh sb="2" eb="4">
      <t>テイイン</t>
    </rPh>
    <rPh sb="4" eb="7">
      <t>ジュウソクリツ</t>
    </rPh>
    <phoneticPr fontId="45"/>
  </si>
  <si>
    <t>系統種別</t>
    <rPh sb="0" eb="2">
      <t>ケイトウ</t>
    </rPh>
    <rPh sb="2" eb="4">
      <t>シュベツ</t>
    </rPh>
    <phoneticPr fontId="45"/>
  </si>
  <si>
    <t>法人種別</t>
    <rPh sb="0" eb="2">
      <t>ホウジン</t>
    </rPh>
    <rPh sb="2" eb="4">
      <t>シュベツ</t>
    </rPh>
    <phoneticPr fontId="1"/>
  </si>
  <si>
    <t>※減価償却比率は相対評価のみとなります。</t>
    <rPh sb="8" eb="10">
      <t>ソウタイ</t>
    </rPh>
    <rPh sb="10" eb="12">
      <t>ヒョウカ</t>
    </rPh>
    <phoneticPr fontId="1"/>
  </si>
  <si>
    <t>１．経常収支差額比率</t>
    <rPh sb="2" eb="4">
      <t>ケイジョウ</t>
    </rPh>
    <phoneticPr fontId="45"/>
  </si>
  <si>
    <t>４．教育活動資金収支差額比率</t>
    <rPh sb="2" eb="4">
      <t>キョウイク</t>
    </rPh>
    <rPh sb="4" eb="6">
      <t>カツドウ</t>
    </rPh>
    <rPh sb="6" eb="8">
      <t>シキン</t>
    </rPh>
    <rPh sb="8" eb="10">
      <t>シュウシ</t>
    </rPh>
    <rPh sb="10" eb="12">
      <t>サガク</t>
    </rPh>
    <rPh sb="12" eb="14">
      <t>ヒリツ</t>
    </rPh>
    <phoneticPr fontId="45"/>
  </si>
  <si>
    <t>６．運用資産超過額対教育活動資金収支差額比</t>
    <rPh sb="2" eb="4">
      <t>ウンヨウ</t>
    </rPh>
    <rPh sb="4" eb="6">
      <t>シサン</t>
    </rPh>
    <rPh sb="6" eb="9">
      <t>チョウカガク</t>
    </rPh>
    <rPh sb="9" eb="10">
      <t>ツイ</t>
    </rPh>
    <rPh sb="10" eb="12">
      <t>キョウイク</t>
    </rPh>
    <rPh sb="12" eb="14">
      <t>カツドウ</t>
    </rPh>
    <rPh sb="14" eb="16">
      <t>シキン</t>
    </rPh>
    <rPh sb="16" eb="18">
      <t>シュウシ</t>
    </rPh>
    <rPh sb="18" eb="20">
      <t>サガク</t>
    </rPh>
    <rPh sb="20" eb="21">
      <t>ヒ</t>
    </rPh>
    <phoneticPr fontId="45"/>
  </si>
  <si>
    <t>７．運用資産対教育活動資金収支差額比</t>
    <rPh sb="7" eb="9">
      <t>キョウイク</t>
    </rPh>
    <rPh sb="9" eb="11">
      <t>カツドウ</t>
    </rPh>
    <rPh sb="11" eb="13">
      <t>シキン</t>
    </rPh>
    <rPh sb="13" eb="15">
      <t>シュウシ</t>
    </rPh>
    <rPh sb="15" eb="17">
      <t>サガク</t>
    </rPh>
    <phoneticPr fontId="45"/>
  </si>
  <si>
    <t>９．外部負債超過額対教育活動資金収支差額比</t>
    <rPh sb="2" eb="4">
      <t>ガイブ</t>
    </rPh>
    <rPh sb="4" eb="6">
      <t>フサイ</t>
    </rPh>
    <rPh sb="6" eb="9">
      <t>チョウカガク</t>
    </rPh>
    <rPh sb="9" eb="10">
      <t>タイ</t>
    </rPh>
    <rPh sb="10" eb="12">
      <t>キョウイク</t>
    </rPh>
    <rPh sb="12" eb="14">
      <t>カツドウ</t>
    </rPh>
    <rPh sb="14" eb="16">
      <t>シキン</t>
    </rPh>
    <rPh sb="16" eb="18">
      <t>シュウシ</t>
    </rPh>
    <rPh sb="18" eb="20">
      <t>サガク</t>
    </rPh>
    <rPh sb="20" eb="21">
      <t>ヒ</t>
    </rPh>
    <phoneticPr fontId="45"/>
  </si>
  <si>
    <t>F</t>
    <phoneticPr fontId="45"/>
  </si>
  <si>
    <t>G</t>
    <phoneticPr fontId="45"/>
  </si>
  <si>
    <t>H</t>
    <phoneticPr fontId="1"/>
  </si>
  <si>
    <t>I</t>
    <phoneticPr fontId="1"/>
  </si>
  <si>
    <t>L</t>
    <phoneticPr fontId="1"/>
  </si>
  <si>
    <t>P</t>
    <phoneticPr fontId="1"/>
  </si>
  <si>
    <t>M</t>
    <phoneticPr fontId="1"/>
  </si>
  <si>
    <t>Q</t>
    <phoneticPr fontId="1"/>
  </si>
  <si>
    <t>U</t>
    <phoneticPr fontId="1"/>
  </si>
  <si>
    <t>V</t>
    <phoneticPr fontId="1"/>
  </si>
  <si>
    <t>J</t>
    <phoneticPr fontId="1"/>
  </si>
  <si>
    <t>T</t>
    <phoneticPr fontId="1"/>
  </si>
  <si>
    <t>K</t>
    <phoneticPr fontId="1"/>
  </si>
  <si>
    <t>O</t>
    <phoneticPr fontId="1"/>
  </si>
  <si>
    <t>N</t>
    <phoneticPr fontId="1"/>
  </si>
  <si>
    <t>R</t>
    <phoneticPr fontId="1"/>
  </si>
  <si>
    <t>S</t>
    <phoneticPr fontId="1"/>
  </si>
  <si>
    <t>※　運用資産＝特定資産＋有価証券＋現金預金</t>
    <rPh sb="2" eb="4">
      <t>ウンヨウ</t>
    </rPh>
    <rPh sb="4" eb="6">
      <t>シサン</t>
    </rPh>
    <rPh sb="7" eb="9">
      <t>トクテイ</t>
    </rPh>
    <rPh sb="9" eb="11">
      <t>シサン</t>
    </rPh>
    <rPh sb="12" eb="14">
      <t>ユウカ</t>
    </rPh>
    <rPh sb="14" eb="16">
      <t>ショウケン</t>
    </rPh>
    <rPh sb="17" eb="19">
      <t>ゲンキン</t>
    </rPh>
    <rPh sb="19" eb="21">
      <t>ヨキン</t>
    </rPh>
    <phoneticPr fontId="1"/>
  </si>
  <si>
    <t>経常収支差額比率(C)／(A)</t>
    <rPh sb="0" eb="2">
      <t>ケイジョウ</t>
    </rPh>
    <rPh sb="2" eb="4">
      <t>シュウシ</t>
    </rPh>
    <rPh sb="4" eb="6">
      <t>サガク</t>
    </rPh>
    <rPh sb="6" eb="8">
      <t>ヒリツ</t>
    </rPh>
    <phoneticPr fontId="1"/>
  </si>
  <si>
    <t>経常収入(A)</t>
    <rPh sb="0" eb="2">
      <t>ケイジョウ</t>
    </rPh>
    <rPh sb="2" eb="4">
      <t>シュウニュウ</t>
    </rPh>
    <phoneticPr fontId="1"/>
  </si>
  <si>
    <t>経常支出(B)</t>
    <rPh sb="0" eb="2">
      <t>ケイジョウ</t>
    </rPh>
    <rPh sb="2" eb="4">
      <t>シシュツ</t>
    </rPh>
    <phoneticPr fontId="1"/>
  </si>
  <si>
    <t>経常収支差額(C)=(A)-(B)</t>
    <rPh sb="0" eb="2">
      <t>ケイジョウ</t>
    </rPh>
    <rPh sb="2" eb="4">
      <t>シュウシ</t>
    </rPh>
    <rPh sb="4" eb="6">
      <t>サガク</t>
    </rPh>
    <phoneticPr fontId="1"/>
  </si>
  <si>
    <t>人件費比率(D)／(A)</t>
    <rPh sb="0" eb="3">
      <t>ジンケンヒ</t>
    </rPh>
    <rPh sb="3" eb="5">
      <t>ヒリツ</t>
    </rPh>
    <phoneticPr fontId="1"/>
  </si>
  <si>
    <t>人件費(D)</t>
    <rPh sb="0" eb="3">
      <t>ジンケンヒ</t>
    </rPh>
    <phoneticPr fontId="1"/>
  </si>
  <si>
    <t>学生生徒等納付金(E)</t>
    <rPh sb="0" eb="2">
      <t>ガクセイ</t>
    </rPh>
    <rPh sb="2" eb="4">
      <t>セイト</t>
    </rPh>
    <rPh sb="4" eb="5">
      <t>トウ</t>
    </rPh>
    <rPh sb="5" eb="8">
      <t>ノウフキン</t>
    </rPh>
    <phoneticPr fontId="1"/>
  </si>
  <si>
    <t>教育活動資金収支差額比率(I)／(F)</t>
    <phoneticPr fontId="1"/>
  </si>
  <si>
    <t>教育活動資金収入※1)計(F)</t>
    <rPh sb="0" eb="2">
      <t>キョウイク</t>
    </rPh>
    <rPh sb="2" eb="4">
      <t>カツドウ</t>
    </rPh>
    <rPh sb="4" eb="6">
      <t>シキン</t>
    </rPh>
    <rPh sb="6" eb="8">
      <t>シュウニュウ</t>
    </rPh>
    <rPh sb="11" eb="12">
      <t>ケイ</t>
    </rPh>
    <phoneticPr fontId="1"/>
  </si>
  <si>
    <t>教育活動資金支出※2)計(G)</t>
    <rPh sb="0" eb="2">
      <t>キョウイク</t>
    </rPh>
    <rPh sb="2" eb="4">
      <t>カツドウ</t>
    </rPh>
    <rPh sb="4" eb="6">
      <t>シキン</t>
    </rPh>
    <rPh sb="6" eb="8">
      <t>シシュツ</t>
    </rPh>
    <rPh sb="11" eb="12">
      <t>ケイ</t>
    </rPh>
    <phoneticPr fontId="1"/>
  </si>
  <si>
    <t>教育活動調整勘定等※3)計(H)</t>
    <rPh sb="0" eb="2">
      <t>キョウイク</t>
    </rPh>
    <rPh sb="2" eb="4">
      <t>カツドウ</t>
    </rPh>
    <rPh sb="4" eb="6">
      <t>チョウセイ</t>
    </rPh>
    <rPh sb="6" eb="8">
      <t>カンジョウ</t>
    </rPh>
    <rPh sb="8" eb="9">
      <t>トウ</t>
    </rPh>
    <rPh sb="12" eb="13">
      <t>ケイ</t>
    </rPh>
    <phoneticPr fontId="1"/>
  </si>
  <si>
    <t>教育活動資金収支差額(I)=(F)-(G)+(H)</t>
    <rPh sb="0" eb="2">
      <t>キョウイク</t>
    </rPh>
    <rPh sb="2" eb="4">
      <t>カツドウ</t>
    </rPh>
    <rPh sb="4" eb="6">
      <t>シキン</t>
    </rPh>
    <rPh sb="6" eb="8">
      <t>シュウシ</t>
    </rPh>
    <rPh sb="8" eb="10">
      <t>サガク</t>
    </rPh>
    <phoneticPr fontId="1"/>
  </si>
  <si>
    <t>特定資産</t>
    <rPh sb="0" eb="2">
      <t>トクテイ</t>
    </rPh>
    <rPh sb="2" eb="4">
      <t>シサン</t>
    </rPh>
    <phoneticPr fontId="1"/>
  </si>
  <si>
    <t>減価償却累計額</t>
    <rPh sb="0" eb="2">
      <t>ゲンカ</t>
    </rPh>
    <rPh sb="2" eb="4">
      <t>ショウキャク</t>
    </rPh>
    <rPh sb="4" eb="7">
      <t>ルイケイガク</t>
    </rPh>
    <phoneticPr fontId="1"/>
  </si>
  <si>
    <t>積立率(J)／(N)</t>
    <rPh sb="0" eb="2">
      <t>ツミタテ</t>
    </rPh>
    <rPh sb="2" eb="3">
      <t>リツ</t>
    </rPh>
    <phoneticPr fontId="1"/>
  </si>
  <si>
    <t>有価証券（固定資産）(K)</t>
    <rPh sb="0" eb="2">
      <t>ユウカ</t>
    </rPh>
    <rPh sb="2" eb="4">
      <t>ショウケン</t>
    </rPh>
    <rPh sb="5" eb="7">
      <t>コテイ</t>
    </rPh>
    <rPh sb="7" eb="9">
      <t>シサン</t>
    </rPh>
    <phoneticPr fontId="1"/>
  </si>
  <si>
    <t>有価証券（流動資産）(L)</t>
    <rPh sb="0" eb="2">
      <t>ユウカ</t>
    </rPh>
    <rPh sb="2" eb="4">
      <t>ショウケン</t>
    </rPh>
    <rPh sb="5" eb="7">
      <t>リュウドウ</t>
    </rPh>
    <rPh sb="7" eb="9">
      <t>シサン</t>
    </rPh>
    <phoneticPr fontId="1"/>
  </si>
  <si>
    <t>現金預金(M)</t>
    <rPh sb="0" eb="2">
      <t>ゲンキン</t>
    </rPh>
    <rPh sb="2" eb="4">
      <t>ヨキン</t>
    </rPh>
    <phoneticPr fontId="1"/>
  </si>
  <si>
    <t>退職給与引当金(O)</t>
    <rPh sb="0" eb="2">
      <t>タイショク</t>
    </rPh>
    <rPh sb="2" eb="4">
      <t>キュウヨ</t>
    </rPh>
    <rPh sb="4" eb="6">
      <t>ヒキアテ</t>
    </rPh>
    <rPh sb="6" eb="7">
      <t>キン</t>
    </rPh>
    <phoneticPr fontId="1"/>
  </si>
  <si>
    <t>第2号基本金(P)</t>
    <rPh sb="0" eb="1">
      <t>ダイ</t>
    </rPh>
    <rPh sb="2" eb="3">
      <t>ゴウ</t>
    </rPh>
    <rPh sb="3" eb="5">
      <t>キホン</t>
    </rPh>
    <rPh sb="5" eb="6">
      <t>キン</t>
    </rPh>
    <phoneticPr fontId="1"/>
  </si>
  <si>
    <t>第3号基本金(Q)</t>
    <rPh sb="0" eb="1">
      <t>ダイ</t>
    </rPh>
    <rPh sb="2" eb="3">
      <t>ゴウ</t>
    </rPh>
    <rPh sb="3" eb="5">
      <t>キホン</t>
    </rPh>
    <rPh sb="5" eb="6">
      <t>キン</t>
    </rPh>
    <phoneticPr fontId="1"/>
  </si>
  <si>
    <r>
      <rPr>
        <b/>
        <sz val="8"/>
        <color theme="1"/>
        <rFont val="ＭＳ ゴシック"/>
        <family val="3"/>
        <charset val="128"/>
      </rPr>
      <t>参考）</t>
    </r>
    <r>
      <rPr>
        <b/>
        <sz val="12"/>
        <color theme="1"/>
        <rFont val="ＭＳ ゴシック"/>
        <family val="3"/>
        <charset val="128"/>
      </rPr>
      <t>減価償却比率(R)／(S)</t>
    </r>
    <rPh sb="0" eb="2">
      <t>サンコウ</t>
    </rPh>
    <phoneticPr fontId="1"/>
  </si>
  <si>
    <t>減価償却累計額（図書を除く有形固定資産）(R)</t>
    <phoneticPr fontId="1"/>
  </si>
  <si>
    <t>運用資産※1)(J)</t>
    <rPh sb="0" eb="2">
      <t>ウンヨウ</t>
    </rPh>
    <rPh sb="2" eb="4">
      <t>シサン</t>
    </rPh>
    <phoneticPr fontId="1"/>
  </si>
  <si>
    <t>教育活動資金収支差額(I)</t>
    <rPh sb="0" eb="2">
      <t>キョウイク</t>
    </rPh>
    <rPh sb="2" eb="4">
      <t>カツドウ</t>
    </rPh>
    <rPh sb="4" eb="6">
      <t>シキン</t>
    </rPh>
    <rPh sb="6" eb="8">
      <t>シュウシ</t>
    </rPh>
    <rPh sb="8" eb="10">
      <t>サガク</t>
    </rPh>
    <phoneticPr fontId="1"/>
  </si>
  <si>
    <t>運用資産対教育活動資金
収支差額比(J)／(I)</t>
    <rPh sb="0" eb="2">
      <t>ウンヨウ</t>
    </rPh>
    <rPh sb="2" eb="4">
      <t>シサン</t>
    </rPh>
    <rPh sb="4" eb="5">
      <t>タイ</t>
    </rPh>
    <rPh sb="5" eb="7">
      <t>キョウイク</t>
    </rPh>
    <rPh sb="7" eb="9">
      <t>カツドウ</t>
    </rPh>
    <rPh sb="9" eb="11">
      <t>シキン</t>
    </rPh>
    <rPh sb="12" eb="14">
      <t>シュウシ</t>
    </rPh>
    <rPh sb="14" eb="16">
      <t>サガク</t>
    </rPh>
    <rPh sb="16" eb="17">
      <t>ヒ</t>
    </rPh>
    <phoneticPr fontId="1"/>
  </si>
  <si>
    <t>流動比率(U)／(V)</t>
    <rPh sb="0" eb="2">
      <t>リュウドウ</t>
    </rPh>
    <rPh sb="2" eb="4">
      <t>ヒリツ</t>
    </rPh>
    <phoneticPr fontId="1"/>
  </si>
  <si>
    <t>流動資産(U)</t>
    <rPh sb="0" eb="2">
      <t>リュウドウ</t>
    </rPh>
    <rPh sb="2" eb="4">
      <t>シサン</t>
    </rPh>
    <phoneticPr fontId="1"/>
  </si>
  <si>
    <t>流動負債(V)</t>
    <rPh sb="0" eb="2">
      <t>リュウドウ</t>
    </rPh>
    <rPh sb="2" eb="4">
      <t>フサイ</t>
    </rPh>
    <phoneticPr fontId="1"/>
  </si>
  <si>
    <t>外部負債※2)(T)</t>
    <rPh sb="0" eb="2">
      <t>ガイブ</t>
    </rPh>
    <rPh sb="2" eb="4">
      <t>フサイ</t>
    </rPh>
    <phoneticPr fontId="1"/>
  </si>
  <si>
    <t>運用資産超過額(W)=(J)-(T)</t>
    <rPh sb="0" eb="2">
      <t>ウンヨウ</t>
    </rPh>
    <rPh sb="2" eb="4">
      <t>シサン</t>
    </rPh>
    <rPh sb="4" eb="6">
      <t>チョウカ</t>
    </rPh>
    <rPh sb="6" eb="7">
      <t>ガク</t>
    </rPh>
    <phoneticPr fontId="1"/>
  </si>
  <si>
    <t>運用資産超過額対教育活動資金
収支差額比(W)／(I)</t>
    <rPh sb="0" eb="2">
      <t>ウンヨウ</t>
    </rPh>
    <rPh sb="2" eb="4">
      <t>シサン</t>
    </rPh>
    <rPh sb="4" eb="6">
      <t>チョウカ</t>
    </rPh>
    <rPh sb="6" eb="7">
      <t>ガク</t>
    </rPh>
    <rPh sb="7" eb="8">
      <t>タイ</t>
    </rPh>
    <rPh sb="8" eb="10">
      <t>キョウイク</t>
    </rPh>
    <rPh sb="10" eb="12">
      <t>カツドウ</t>
    </rPh>
    <rPh sb="12" eb="14">
      <t>シキン</t>
    </rPh>
    <rPh sb="15" eb="17">
      <t>シュウシ</t>
    </rPh>
    <rPh sb="17" eb="19">
      <t>サガク</t>
    </rPh>
    <rPh sb="19" eb="20">
      <t>ヒ</t>
    </rPh>
    <phoneticPr fontId="1"/>
  </si>
  <si>
    <t>学生生徒等納付金収入</t>
    <rPh sb="0" eb="2">
      <t>ガクセイ</t>
    </rPh>
    <rPh sb="2" eb="4">
      <t>セイト</t>
    </rPh>
    <rPh sb="4" eb="5">
      <t>トウ</t>
    </rPh>
    <rPh sb="5" eb="8">
      <t>ノウフキン</t>
    </rPh>
    <rPh sb="8" eb="10">
      <t>シュウニュウ</t>
    </rPh>
    <phoneticPr fontId="1"/>
  </si>
  <si>
    <r>
      <t>(参考)
相対評価1upの</t>
    </r>
    <r>
      <rPr>
        <sz val="11"/>
        <rFont val="ＭＳ Ｐゴシック"/>
        <family val="3"/>
        <charset val="128"/>
        <scheme val="minor"/>
      </rPr>
      <t>数値</t>
    </r>
    <rPh sb="5" eb="7">
      <t>ソウタイ</t>
    </rPh>
    <rPh sb="7" eb="9">
      <t>ヒョウカ</t>
    </rPh>
    <rPh sb="13" eb="15">
      <t>スウチ</t>
    </rPh>
    <phoneticPr fontId="45"/>
  </si>
  <si>
    <r>
      <t>　※本シートにない項目の目標値や階層の刻み等に変更を加えたい場合は、</t>
    </r>
    <r>
      <rPr>
        <u/>
        <sz val="11"/>
        <rFont val="ＭＳ Ｐゴシック"/>
        <family val="3"/>
        <charset val="128"/>
        <scheme val="minor"/>
      </rPr>
      <t>絶対評価シート（非表示になっています）</t>
    </r>
    <r>
      <rPr>
        <sz val="11"/>
        <rFont val="ＭＳ Ｐゴシック"/>
        <family val="3"/>
        <charset val="128"/>
        <scheme val="minor"/>
      </rPr>
      <t>を表示のうえ編集してください。</t>
    </r>
    <rPh sb="42" eb="45">
      <t>ヒヒョウジ</t>
    </rPh>
    <rPh sb="54" eb="56">
      <t>ヒョウジ</t>
    </rPh>
    <phoneticPr fontId="45"/>
  </si>
  <si>
    <t>Ⅰ　事業活動収支状況（法人全体）</t>
    <rPh sb="2" eb="4">
      <t>ジギョウ</t>
    </rPh>
    <rPh sb="4" eb="6">
      <t>カツドウ</t>
    </rPh>
    <rPh sb="6" eb="8">
      <t>シュウシ</t>
    </rPh>
    <rPh sb="8" eb="10">
      <t>ジョウキョウ</t>
    </rPh>
    <rPh sb="11" eb="13">
      <t>ホウジン</t>
    </rPh>
    <rPh sb="13" eb="15">
      <t>ゼンタイ</t>
    </rPh>
    <phoneticPr fontId="1"/>
  </si>
  <si>
    <t>※1)運用資産＝特定資産＋有価証券＋現金預金</t>
    <rPh sb="3" eb="5">
      <t>ウンヨウ</t>
    </rPh>
    <rPh sb="5" eb="7">
      <t>シサン</t>
    </rPh>
    <rPh sb="8" eb="10">
      <t>トクテイ</t>
    </rPh>
    <rPh sb="10" eb="12">
      <t>シサン</t>
    </rPh>
    <rPh sb="13" eb="15">
      <t>ユウカ</t>
    </rPh>
    <rPh sb="15" eb="17">
      <t>ショウケン</t>
    </rPh>
    <rPh sb="18" eb="20">
      <t>ゲンキン</t>
    </rPh>
    <rPh sb="20" eb="22">
      <t>ヨキン</t>
    </rPh>
    <phoneticPr fontId="1"/>
  </si>
  <si>
    <t>運用資産※1）(J)</t>
    <rPh sb="0" eb="2">
      <t>ウンヨウ</t>
    </rPh>
    <rPh sb="2" eb="4">
      <t>シサン</t>
    </rPh>
    <phoneticPr fontId="1"/>
  </si>
  <si>
    <t>要積立額※2）(N)</t>
    <rPh sb="0" eb="1">
      <t>ヨウ</t>
    </rPh>
    <rPh sb="1" eb="3">
      <t>ツミタテ</t>
    </rPh>
    <rPh sb="3" eb="4">
      <t>ガク</t>
    </rPh>
    <phoneticPr fontId="1"/>
  </si>
  <si>
    <t>減価償却資産取得価額（図書を除く有形固定資産）※3)(S)</t>
    <rPh sb="0" eb="2">
      <t>ゲンカ</t>
    </rPh>
    <rPh sb="2" eb="4">
      <t>ショウキャク</t>
    </rPh>
    <rPh sb="4" eb="6">
      <t>シサン</t>
    </rPh>
    <rPh sb="6" eb="8">
      <t>シュトク</t>
    </rPh>
    <rPh sb="8" eb="10">
      <t>カガク</t>
    </rPh>
    <rPh sb="11" eb="13">
      <t>トショ</t>
    </rPh>
    <rPh sb="14" eb="15">
      <t>ノゾ</t>
    </rPh>
    <rPh sb="16" eb="18">
      <t>ユウケイ</t>
    </rPh>
    <rPh sb="18" eb="20">
      <t>コテイ</t>
    </rPh>
    <rPh sb="20" eb="22">
      <t>シサン</t>
    </rPh>
    <phoneticPr fontId="1"/>
  </si>
  <si>
    <r>
      <t>要積立額</t>
    </r>
    <r>
      <rPr>
        <b/>
        <sz val="8"/>
        <rFont val="ＭＳ ゴシック"/>
        <family val="3"/>
        <charset val="128"/>
      </rPr>
      <t>（退引+2号+3号+減価）</t>
    </r>
    <rPh sb="0" eb="1">
      <t>ヨウ</t>
    </rPh>
    <rPh sb="1" eb="3">
      <t>ツミタテ</t>
    </rPh>
    <rPh sb="3" eb="4">
      <t>ガク</t>
    </rPh>
    <rPh sb="5" eb="6">
      <t>タイ</t>
    </rPh>
    <rPh sb="6" eb="7">
      <t>イン</t>
    </rPh>
    <rPh sb="9" eb="10">
      <t>ゴウ</t>
    </rPh>
    <rPh sb="12" eb="13">
      <t>ゴウ</t>
    </rPh>
    <rPh sb="14" eb="16">
      <t>ゲンカ</t>
    </rPh>
    <phoneticPr fontId="1"/>
  </si>
  <si>
    <t>※2)外部負債＝借入金＋学校債＋未払金＋手形債務</t>
    <rPh sb="3" eb="5">
      <t>ガイブ</t>
    </rPh>
    <rPh sb="5" eb="7">
      <t>フサイ</t>
    </rPh>
    <rPh sb="8" eb="10">
      <t>カリイレ</t>
    </rPh>
    <rPh sb="10" eb="11">
      <t>キン</t>
    </rPh>
    <rPh sb="12" eb="14">
      <t>ガッコウ</t>
    </rPh>
    <rPh sb="14" eb="15">
      <t>サイ</t>
    </rPh>
    <rPh sb="16" eb="17">
      <t>ミ</t>
    </rPh>
    <rPh sb="17" eb="18">
      <t>バライ</t>
    </rPh>
    <rPh sb="18" eb="19">
      <t>キン</t>
    </rPh>
    <rPh sb="20" eb="22">
      <t>テガタ</t>
    </rPh>
    <rPh sb="22" eb="24">
      <t>サイム</t>
    </rPh>
    <phoneticPr fontId="1"/>
  </si>
  <si>
    <t>Ⅴ　事業活動収支状況（学校単位）</t>
    <rPh sb="2" eb="4">
      <t>ジギョウ</t>
    </rPh>
    <rPh sb="4" eb="6">
      <t>カツドウ</t>
    </rPh>
    <rPh sb="6" eb="8">
      <t>シュウシ</t>
    </rPh>
    <rPh sb="8" eb="10">
      <t>ジョウキョウ</t>
    </rPh>
    <rPh sb="11" eb="13">
      <t>ガッコウ</t>
    </rPh>
    <rPh sb="13" eb="15">
      <t>タンイ</t>
    </rPh>
    <phoneticPr fontId="1"/>
  </si>
  <si>
    <t>Ⅰ　事業活動収支状況（法人全体）</t>
    <rPh sb="2" eb="4">
      <t>ジギョウ</t>
    </rPh>
    <rPh sb="4" eb="6">
      <t>カツドウ</t>
    </rPh>
    <rPh sb="6" eb="8">
      <t>シュウシ</t>
    </rPh>
    <rPh sb="8" eb="10">
      <t>ジョウキョウ</t>
    </rPh>
    <rPh sb="11" eb="13">
      <t>ホウジン</t>
    </rPh>
    <rPh sb="13" eb="15">
      <t>ゼンタイ</t>
    </rPh>
    <phoneticPr fontId="11"/>
  </si>
  <si>
    <t>Ⅴ　事業活動収支状況（学校単位）</t>
    <rPh sb="2" eb="4">
      <t>ジギョウ</t>
    </rPh>
    <rPh sb="4" eb="6">
      <t>カツドウ</t>
    </rPh>
    <rPh sb="6" eb="8">
      <t>シュウシ</t>
    </rPh>
    <rPh sb="8" eb="10">
      <t>ジョウキョウ</t>
    </rPh>
    <rPh sb="11" eb="13">
      <t>ガッコウ</t>
    </rPh>
    <rPh sb="13" eb="15">
      <t>タンイ</t>
    </rPh>
    <phoneticPr fontId="11"/>
  </si>
  <si>
    <t>※3)教育活動調整勘定等：教育活動による調整勘定に関連する資金収入及び資金支出を相互に加減した額</t>
    <phoneticPr fontId="1"/>
  </si>
  <si>
    <t>学生生徒等納付金収入(o)</t>
    <rPh sb="2" eb="4">
      <t>セイト</t>
    </rPh>
    <phoneticPr fontId="1"/>
  </si>
  <si>
    <t>　　　なお、教育活動資金収支差額がマイナスの時に値が表示されます。</t>
    <phoneticPr fontId="1"/>
  </si>
  <si>
    <t>　　　なお、教育活動資金収支差額がマイナス、かつ運用資産超過額がプラスの時に値が表示されます。</t>
    <rPh sb="24" eb="26">
      <t>ウンヨウ</t>
    </rPh>
    <rPh sb="26" eb="28">
      <t>シサン</t>
    </rPh>
    <phoneticPr fontId="1"/>
  </si>
  <si>
    <t>３．志願倍率（倍）</t>
    <rPh sb="2" eb="4">
      <t>シガン</t>
    </rPh>
    <rPh sb="4" eb="6">
      <t>バイリツ</t>
    </rPh>
    <rPh sb="7" eb="8">
      <t>バイ</t>
    </rPh>
    <phoneticPr fontId="1"/>
  </si>
  <si>
    <t>一部の理事に権限が集中することなく、理事会の一体的な協力体制が維持できている</t>
  </si>
  <si>
    <t>施設設備を適切に管理・保全し、更新に向けた具体的計画を立てている</t>
    <rPh sb="0" eb="2">
      <t>シセツ</t>
    </rPh>
    <rPh sb="2" eb="4">
      <t>セツビ</t>
    </rPh>
    <rPh sb="5" eb="7">
      <t>テキセツ</t>
    </rPh>
    <rPh sb="8" eb="10">
      <t>カンリ</t>
    </rPh>
    <rPh sb="11" eb="13">
      <t>ホゼン</t>
    </rPh>
    <rPh sb="15" eb="17">
      <t>コウシン</t>
    </rPh>
    <rPh sb="18" eb="19">
      <t>ム</t>
    </rPh>
    <rPh sb="21" eb="24">
      <t>グタイテキ</t>
    </rPh>
    <rPh sb="24" eb="26">
      <t>ケイカク</t>
    </rPh>
    <rPh sb="27" eb="28">
      <t>タ</t>
    </rPh>
    <phoneticPr fontId="45"/>
  </si>
  <si>
    <t>公租公課、所定福利費、共済掛金等の滞納の恐れがない</t>
    <rPh sb="0" eb="2">
      <t>コウソ</t>
    </rPh>
    <rPh sb="2" eb="4">
      <t>コウカ</t>
    </rPh>
    <rPh sb="5" eb="7">
      <t>ショテイ</t>
    </rPh>
    <rPh sb="7" eb="9">
      <t>フクリ</t>
    </rPh>
    <rPh sb="9" eb="10">
      <t>ヒ</t>
    </rPh>
    <rPh sb="11" eb="13">
      <t>キョウサイ</t>
    </rPh>
    <rPh sb="13" eb="15">
      <t>カケキン</t>
    </rPh>
    <rPh sb="15" eb="16">
      <t>トウ</t>
    </rPh>
    <rPh sb="17" eb="19">
      <t>タイノウ</t>
    </rPh>
    <rPh sb="20" eb="21">
      <t>オソ</t>
    </rPh>
    <phoneticPr fontId="45"/>
  </si>
  <si>
    <t>建学の精神を踏まえた、教育方針やカリキュラムの見直しと充実を、教員・職員の協働により進めている</t>
    <rPh sb="0" eb="2">
      <t>ケンガク</t>
    </rPh>
    <rPh sb="3" eb="5">
      <t>セイシン</t>
    </rPh>
    <rPh sb="6" eb="7">
      <t>フ</t>
    </rPh>
    <rPh sb="11" eb="13">
      <t>キョウイク</t>
    </rPh>
    <rPh sb="13" eb="15">
      <t>ホウシン</t>
    </rPh>
    <rPh sb="23" eb="25">
      <t>ミナオ</t>
    </rPh>
    <rPh sb="27" eb="29">
      <t>ジュウジツ</t>
    </rPh>
    <rPh sb="42" eb="43">
      <t>スス</t>
    </rPh>
    <phoneticPr fontId="45"/>
  </si>
  <si>
    <t>1.ガバナンスの確立</t>
    <rPh sb="8" eb="10">
      <t>カクリツ</t>
    </rPh>
    <phoneticPr fontId="45"/>
  </si>
  <si>
    <t>2.経営理念と戦略の策定</t>
    <rPh sb="2" eb="4">
      <t>ケイエイ</t>
    </rPh>
    <rPh sb="4" eb="6">
      <t>リネン</t>
    </rPh>
    <rPh sb="7" eb="9">
      <t>センリャク</t>
    </rPh>
    <rPh sb="10" eb="12">
      <t>サクテイ</t>
    </rPh>
    <phoneticPr fontId="45"/>
  </si>
  <si>
    <t>時宜に即した規程の整備・見直しを行い、規程にのっとった運営を行っている</t>
    <rPh sb="0" eb="2">
      <t>ジギ</t>
    </rPh>
    <phoneticPr fontId="45"/>
  </si>
  <si>
    <t>使途不明・不正流用・二重帳簿作成などの不適正な会計処理が生じないように、十分なチェックを行っている</t>
    <rPh sb="44" eb="45">
      <t>オコナ</t>
    </rPh>
    <phoneticPr fontId="45"/>
  </si>
  <si>
    <t>建学の精神を時代に即した使命として確立し、全部門・全教職員に明示している</t>
    <rPh sb="25" eb="26">
      <t>ゼン</t>
    </rPh>
    <rPh sb="26" eb="29">
      <t>キョウショクイン</t>
    </rPh>
    <phoneticPr fontId="45"/>
  </si>
  <si>
    <t>経営環境（内部・外部）と経営資源（ヒト・モノ・カネ・情報等）の変化を分析している</t>
    <rPh sb="26" eb="28">
      <t>ジョウホウ</t>
    </rPh>
    <phoneticPr fontId="45"/>
  </si>
  <si>
    <t>経営戦略・中長期計画等を企画立案し、部門間の連絡調整等を行う組織を設置している</t>
    <rPh sb="2" eb="4">
      <t>センリャク</t>
    </rPh>
    <rPh sb="5" eb="8">
      <t>チュウチョウキ</t>
    </rPh>
    <rPh sb="8" eb="10">
      <t>ケイカク</t>
    </rPh>
    <rPh sb="10" eb="11">
      <t>トウ</t>
    </rPh>
    <rPh sb="18" eb="20">
      <t>ブモン</t>
    </rPh>
    <rPh sb="20" eb="21">
      <t>カン</t>
    </rPh>
    <phoneticPr fontId="45"/>
  </si>
  <si>
    <t>経営戦略や中長期計画等を実現するための、適切な将来予測を踏まえた財務計画を立てている</t>
    <rPh sb="0" eb="2">
      <t>ケイエイ</t>
    </rPh>
    <rPh sb="2" eb="4">
      <t>センリャク</t>
    </rPh>
    <rPh sb="5" eb="8">
      <t>チュウチョウキ</t>
    </rPh>
    <rPh sb="8" eb="10">
      <t>ケイカク</t>
    </rPh>
    <rPh sb="10" eb="11">
      <t>トウ</t>
    </rPh>
    <rPh sb="12" eb="14">
      <t>ジツゲン</t>
    </rPh>
    <rPh sb="20" eb="22">
      <t>テキセツ</t>
    </rPh>
    <rPh sb="23" eb="25">
      <t>ショウライ</t>
    </rPh>
    <rPh sb="25" eb="27">
      <t>ヨソク</t>
    </rPh>
    <rPh sb="28" eb="29">
      <t>フ</t>
    </rPh>
    <rPh sb="32" eb="34">
      <t>ザイム</t>
    </rPh>
    <rPh sb="34" eb="36">
      <t>ケイカク</t>
    </rPh>
    <rPh sb="37" eb="38">
      <t>タ</t>
    </rPh>
    <phoneticPr fontId="45"/>
  </si>
  <si>
    <t>組織再編やアウトソーシングの活用等により、効率的な職務体制を構築している</t>
    <rPh sb="2" eb="4">
      <t>サイヘン</t>
    </rPh>
    <rPh sb="16" eb="17">
      <t>トウ</t>
    </rPh>
    <rPh sb="30" eb="32">
      <t>コウチク</t>
    </rPh>
    <phoneticPr fontId="45"/>
  </si>
  <si>
    <t>教職員からの意見を学校運営に反映させる仕組みを機能させている</t>
    <rPh sb="9" eb="11">
      <t>ガッコウ</t>
    </rPh>
    <rPh sb="11" eb="13">
      <t>ウンエイ</t>
    </rPh>
    <rPh sb="23" eb="25">
      <t>キノウ</t>
    </rPh>
    <phoneticPr fontId="45"/>
  </si>
  <si>
    <t>全教職員に十分な情報提供と説明を行い、良好な労使関係を構築している</t>
    <rPh sb="0" eb="1">
      <t>ゼン</t>
    </rPh>
    <rPh sb="1" eb="4">
      <t>キョウショクイン</t>
    </rPh>
    <rPh sb="19" eb="21">
      <t>リョウコウ</t>
    </rPh>
    <phoneticPr fontId="45"/>
  </si>
  <si>
    <t>4.リスク管理体制の構築</t>
    <rPh sb="5" eb="7">
      <t>カンリ</t>
    </rPh>
    <rPh sb="7" eb="9">
      <t>タイセイ</t>
    </rPh>
    <rPh sb="10" eb="12">
      <t>コウチク</t>
    </rPh>
    <phoneticPr fontId="45"/>
  </si>
  <si>
    <t>リスクの洗い出しを行い、リスクマネジメントや危機管理について議論している</t>
    <rPh sb="4" eb="5">
      <t>アラ</t>
    </rPh>
    <rPh sb="6" eb="7">
      <t>ダ</t>
    </rPh>
    <rPh sb="9" eb="10">
      <t>オコナ</t>
    </rPh>
    <rPh sb="22" eb="24">
      <t>キキ</t>
    </rPh>
    <rPh sb="24" eb="26">
      <t>カンリ</t>
    </rPh>
    <rPh sb="30" eb="32">
      <t>ギロン</t>
    </rPh>
    <phoneticPr fontId="45"/>
  </si>
  <si>
    <t>倫理綱領、行動規範等を作成し、ハラスメント防止及びコンプライアンスに取り組んでいる</t>
    <rPh sb="0" eb="2">
      <t>リンリ</t>
    </rPh>
    <rPh sb="2" eb="4">
      <t>コウリョウ</t>
    </rPh>
    <rPh sb="5" eb="7">
      <t>コウドウ</t>
    </rPh>
    <rPh sb="7" eb="9">
      <t>キハン</t>
    </rPh>
    <rPh sb="9" eb="10">
      <t>トウ</t>
    </rPh>
    <rPh sb="11" eb="13">
      <t>サクセイ</t>
    </rPh>
    <rPh sb="21" eb="23">
      <t>ボウシ</t>
    </rPh>
    <rPh sb="23" eb="24">
      <t>オヨ</t>
    </rPh>
    <rPh sb="34" eb="35">
      <t>ト</t>
    </rPh>
    <rPh sb="36" eb="37">
      <t>ク</t>
    </rPh>
    <phoneticPr fontId="45"/>
  </si>
  <si>
    <t>収入の範囲内に支出を抑制するための予算管理、予算統制を実行している</t>
    <rPh sb="0" eb="2">
      <t>シュウニュウ</t>
    </rPh>
    <rPh sb="3" eb="5">
      <t>ハンイ</t>
    </rPh>
    <rPh sb="5" eb="6">
      <t>ナイ</t>
    </rPh>
    <rPh sb="7" eb="9">
      <t>シシュツ</t>
    </rPh>
    <rPh sb="10" eb="12">
      <t>ヨクセイ</t>
    </rPh>
    <rPh sb="17" eb="19">
      <t>ヨサン</t>
    </rPh>
    <rPh sb="19" eb="21">
      <t>カンリ</t>
    </rPh>
    <rPh sb="22" eb="24">
      <t>ヨサン</t>
    </rPh>
    <rPh sb="24" eb="26">
      <t>トウセイ</t>
    </rPh>
    <rPh sb="27" eb="29">
      <t>ジッコウ</t>
    </rPh>
    <phoneticPr fontId="45"/>
  </si>
  <si>
    <t>借入金について明確な返済計画を策定しており、滞りなく確実に返済が可能である</t>
    <rPh sb="0" eb="2">
      <t>カリイレ</t>
    </rPh>
    <rPh sb="2" eb="3">
      <t>キン</t>
    </rPh>
    <rPh sb="7" eb="9">
      <t>メイカク</t>
    </rPh>
    <rPh sb="10" eb="12">
      <t>ヘンサイ</t>
    </rPh>
    <rPh sb="12" eb="14">
      <t>ケイカク</t>
    </rPh>
    <rPh sb="15" eb="17">
      <t>サクテイ</t>
    </rPh>
    <rPh sb="22" eb="23">
      <t>トドコオ</t>
    </rPh>
    <rPh sb="26" eb="28">
      <t>カクジツ</t>
    </rPh>
    <rPh sb="29" eb="31">
      <t>ヘンサイ</t>
    </rPh>
    <rPh sb="32" eb="34">
      <t>カノウ</t>
    </rPh>
    <phoneticPr fontId="45"/>
  </si>
  <si>
    <t>系統種別を選択してください→</t>
    <rPh sb="0" eb="2">
      <t>ケイトウ</t>
    </rPh>
    <rPh sb="2" eb="4">
      <t>シュベツ</t>
    </rPh>
    <rPh sb="4" eb="5">
      <t>ジンメイ</t>
    </rPh>
    <rPh sb="5" eb="7">
      <t>センタク</t>
    </rPh>
    <phoneticPr fontId="45"/>
  </si>
  <si>
    <t>出典：学校法人基礎調査</t>
  </si>
  <si>
    <t>集計数</t>
    <rPh sb="0" eb="2">
      <t>シュウケイ</t>
    </rPh>
    <rPh sb="2" eb="3">
      <t>カズ</t>
    </rPh>
    <phoneticPr fontId="45"/>
  </si>
  <si>
    <t>経常収支差額比率（％）</t>
    <rPh sb="0" eb="2">
      <t>ケイジョウ</t>
    </rPh>
    <phoneticPr fontId="45"/>
  </si>
  <si>
    <t>積立率（％）</t>
    <rPh sb="0" eb="2">
      <t>ツミタテ</t>
    </rPh>
    <rPh sb="2" eb="3">
      <t>リツ</t>
    </rPh>
    <phoneticPr fontId="45"/>
  </si>
  <si>
    <t>減価償却比率（％）</t>
    <rPh sb="0" eb="2">
      <t>ゲンカ</t>
    </rPh>
    <rPh sb="2" eb="4">
      <t>ショウキャク</t>
    </rPh>
    <rPh sb="4" eb="6">
      <t>ヒリツ</t>
    </rPh>
    <phoneticPr fontId="45"/>
  </si>
  <si>
    <t>流動比率（％）</t>
    <rPh sb="0" eb="2">
      <t>リュウドウ</t>
    </rPh>
    <rPh sb="2" eb="4">
      <t>ヒリツ</t>
    </rPh>
    <phoneticPr fontId="45"/>
  </si>
  <si>
    <t>合格率（％）</t>
    <rPh sb="0" eb="2">
      <t>ゴウカク</t>
    </rPh>
    <phoneticPr fontId="45"/>
  </si>
  <si>
    <t>入学定員充足率（％）</t>
    <rPh sb="0" eb="2">
      <t>ニュウガク</t>
    </rPh>
    <phoneticPr fontId="45"/>
  </si>
  <si>
    <t>奨学費割合（％）</t>
    <rPh sb="0" eb="2">
      <t>ショウガク</t>
    </rPh>
    <rPh sb="2" eb="3">
      <t>ヒ</t>
    </rPh>
    <rPh sb="3" eb="5">
      <t>ワリアイ</t>
    </rPh>
    <phoneticPr fontId="45"/>
  </si>
  <si>
    <t>専任教員対非常勤教員割合（％）</t>
    <rPh sb="0" eb="2">
      <t>センニン</t>
    </rPh>
    <rPh sb="2" eb="4">
      <t>キョウイン</t>
    </rPh>
    <rPh sb="4" eb="5">
      <t>ツイ</t>
    </rPh>
    <rPh sb="5" eb="8">
      <t>ヒジョウキン</t>
    </rPh>
    <rPh sb="8" eb="10">
      <t>キョウイン</t>
    </rPh>
    <rPh sb="10" eb="12">
      <t>ワリアイ</t>
    </rPh>
    <phoneticPr fontId="45"/>
  </si>
  <si>
    <t>専任教員対専任職員割合（％）</t>
    <rPh sb="0" eb="2">
      <t>センニン</t>
    </rPh>
    <rPh sb="2" eb="4">
      <t>キョウイン</t>
    </rPh>
    <rPh sb="4" eb="5">
      <t>タイ</t>
    </rPh>
    <rPh sb="5" eb="7">
      <t>センニン</t>
    </rPh>
    <rPh sb="7" eb="9">
      <t>ショクイン</t>
    </rPh>
    <rPh sb="9" eb="11">
      <t>ワリアイ</t>
    </rPh>
    <phoneticPr fontId="45"/>
  </si>
  <si>
    <t>5%以上
増加</t>
    <rPh sb="2" eb="4">
      <t>イジョウ</t>
    </rPh>
    <rPh sb="5" eb="7">
      <t>ゾウカ</t>
    </rPh>
    <phoneticPr fontId="1"/>
  </si>
  <si>
    <t>10%以上
増加</t>
    <rPh sb="3" eb="5">
      <t>イジョウ</t>
    </rPh>
    <rPh sb="6" eb="8">
      <t>ゾウカ</t>
    </rPh>
    <phoneticPr fontId="1"/>
  </si>
  <si>
    <t>減価償却比率※</t>
    <rPh sb="0" eb="2">
      <t>ゲンカ</t>
    </rPh>
    <rPh sb="2" eb="4">
      <t>ショウキャク</t>
    </rPh>
    <rPh sb="4" eb="6">
      <t>ヒリツ</t>
    </rPh>
    <phoneticPr fontId="1"/>
  </si>
  <si>
    <r>
      <t>絶対評価</t>
    </r>
    <r>
      <rPr>
        <sz val="8"/>
        <color theme="1"/>
        <rFont val="ＭＳ ゴシック"/>
        <family val="3"/>
        <charset val="128"/>
      </rPr>
      <t>※</t>
    </r>
    <rPh sb="0" eb="2">
      <t>ゼッタイ</t>
    </rPh>
    <rPh sb="2" eb="4">
      <t>ヒョウカ</t>
    </rPh>
    <phoneticPr fontId="1"/>
  </si>
  <si>
    <t>※絶対評価は直近年度で判断しています。</t>
    <rPh sb="1" eb="3">
      <t>ゼッタイ</t>
    </rPh>
    <rPh sb="3" eb="5">
      <t>ヒョウカ</t>
    </rPh>
    <rPh sb="6" eb="8">
      <t>チョッキン</t>
    </rPh>
    <rPh sb="8" eb="10">
      <t>ネンド</t>
    </rPh>
    <rPh sb="11" eb="13">
      <t>ハンダン</t>
    </rPh>
    <phoneticPr fontId="1"/>
  </si>
  <si>
    <t>5～△5%増減</t>
    <rPh sb="5" eb="7">
      <t>ゾウゲン</t>
    </rPh>
    <phoneticPr fontId="1"/>
  </si>
  <si>
    <r>
      <t>趨勢評価</t>
    </r>
    <r>
      <rPr>
        <sz val="8"/>
        <color theme="1"/>
        <rFont val="ＭＳ ゴシック"/>
        <family val="3"/>
        <charset val="128"/>
      </rPr>
      <t>※</t>
    </r>
    <r>
      <rPr>
        <sz val="11"/>
        <color theme="1"/>
        <rFont val="ＭＳ ゴシック"/>
        <family val="3"/>
        <charset val="128"/>
      </rPr>
      <t xml:space="preserve">
</t>
    </r>
    <r>
      <rPr>
        <sz val="8"/>
        <color theme="1"/>
        <rFont val="ＭＳ ゴシック"/>
        <family val="3"/>
        <charset val="128"/>
      </rPr>
      <t>（P:ポイント）</t>
    </r>
    <rPh sb="0" eb="2">
      <t>スウセイ</t>
    </rPh>
    <rPh sb="2" eb="4">
      <t>ヒョウカ</t>
    </rPh>
    <phoneticPr fontId="1"/>
  </si>
  <si>
    <r>
      <t>趨勢評価</t>
    </r>
    <r>
      <rPr>
        <sz val="8"/>
        <color theme="1"/>
        <rFont val="ＭＳ ゴシック"/>
        <family val="3"/>
        <charset val="128"/>
      </rPr>
      <t>）</t>
    </r>
    <r>
      <rPr>
        <sz val="11"/>
        <color theme="1"/>
        <rFont val="ＭＳ ゴシック"/>
        <family val="3"/>
        <charset val="128"/>
      </rPr>
      <t xml:space="preserve">
</t>
    </r>
    <r>
      <rPr>
        <sz val="8"/>
        <color theme="1"/>
        <rFont val="ＭＳ ゴシック"/>
        <family val="3"/>
        <charset val="128"/>
      </rPr>
      <t>（P:ポイント）</t>
    </r>
    <rPh sb="0" eb="2">
      <t>スウセイ</t>
    </rPh>
    <rPh sb="2" eb="4">
      <t>ヒョウカ</t>
    </rPh>
    <phoneticPr fontId="1"/>
  </si>
  <si>
    <r>
      <t>趨勢評価</t>
    </r>
    <r>
      <rPr>
        <sz val="8"/>
        <color theme="1"/>
        <rFont val="ＭＳ ゴシック"/>
        <family val="3"/>
        <charset val="128"/>
      </rPr>
      <t>※
（P:ポイント）</t>
    </r>
    <rPh sb="0" eb="2">
      <t>スウセイ</t>
    </rPh>
    <rPh sb="2" eb="4">
      <t>ヒョウカ</t>
    </rPh>
    <phoneticPr fontId="1"/>
  </si>
  <si>
    <t>原則評価基準使用</t>
    <phoneticPr fontId="1"/>
  </si>
  <si>
    <t>前年度</t>
    <rPh sb="0" eb="3">
      <t>ゼンネンド</t>
    </rPh>
    <phoneticPr fontId="1"/>
  </si>
  <si>
    <t>直近年度</t>
    <rPh sb="0" eb="2">
      <t>チョッキン</t>
    </rPh>
    <rPh sb="2" eb="4">
      <t>ネンド</t>
    </rPh>
    <phoneticPr fontId="1"/>
  </si>
  <si>
    <t>2年連続
3年以上</t>
    <rPh sb="1" eb="2">
      <t>ネン</t>
    </rPh>
    <rPh sb="2" eb="4">
      <t>レンゾク</t>
    </rPh>
    <rPh sb="6" eb="7">
      <t>ネン</t>
    </rPh>
    <rPh sb="7" eb="9">
      <t>イジョウ</t>
    </rPh>
    <phoneticPr fontId="1"/>
  </si>
  <si>
    <t>直近年度
3年以上</t>
    <rPh sb="0" eb="2">
      <t>チョッキン</t>
    </rPh>
    <rPh sb="2" eb="3">
      <t>ネン</t>
    </rPh>
    <rPh sb="6" eb="7">
      <t>ネン</t>
    </rPh>
    <rPh sb="7" eb="9">
      <t>イジョウ</t>
    </rPh>
    <phoneticPr fontId="1"/>
  </si>
  <si>
    <t>直近年度
3年未満</t>
    <rPh sb="0" eb="2">
      <t>チョッキン</t>
    </rPh>
    <rPh sb="2" eb="3">
      <t>ネン</t>
    </rPh>
    <rPh sb="6" eb="7">
      <t>ネン</t>
    </rPh>
    <rPh sb="7" eb="9">
      <t>ミマン</t>
    </rPh>
    <phoneticPr fontId="1"/>
  </si>
  <si>
    <t>2年連続
3年未満</t>
    <rPh sb="1" eb="2">
      <t>ネン</t>
    </rPh>
    <rPh sb="2" eb="4">
      <t>レンゾク</t>
    </rPh>
    <rPh sb="4" eb="5">
      <t>ネンド</t>
    </rPh>
    <rPh sb="6" eb="7">
      <t>ネン</t>
    </rPh>
    <rPh sb="7" eb="9">
      <t>ミマン</t>
    </rPh>
    <phoneticPr fontId="1"/>
  </si>
  <si>
    <t>0.3P以上増加</t>
    <rPh sb="4" eb="6">
      <t>イジョウ</t>
    </rPh>
    <rPh sb="6" eb="7">
      <t>ゾウ</t>
    </rPh>
    <rPh sb="7" eb="8">
      <t>カ</t>
    </rPh>
    <phoneticPr fontId="1"/>
  </si>
  <si>
    <t>0.3～△0.3P
増減</t>
    <rPh sb="10" eb="12">
      <t>ゾウゲン</t>
    </rPh>
    <phoneticPr fontId="1"/>
  </si>
  <si>
    <t>0.3P以上減少</t>
    <rPh sb="4" eb="6">
      <t>イジョウ</t>
    </rPh>
    <rPh sb="6" eb="7">
      <t>ゲン</t>
    </rPh>
    <rPh sb="7" eb="8">
      <t>ショウ</t>
    </rPh>
    <phoneticPr fontId="1"/>
  </si>
  <si>
    <t>生徒数・教職員数</t>
    <rPh sb="0" eb="3">
      <t>セイトスウ</t>
    </rPh>
    <rPh sb="4" eb="7">
      <t>キョウショクイン</t>
    </rPh>
    <rPh sb="7" eb="8">
      <t>スウ</t>
    </rPh>
    <phoneticPr fontId="45"/>
  </si>
  <si>
    <t>[生徒数]</t>
    <rPh sb="1" eb="3">
      <t>セイト</t>
    </rPh>
    <rPh sb="3" eb="4">
      <t>スウ</t>
    </rPh>
    <phoneticPr fontId="45"/>
  </si>
  <si>
    <t>３．補正人件費依存率</t>
    <rPh sb="2" eb="4">
      <t>ホセイ</t>
    </rPh>
    <rPh sb="4" eb="7">
      <t>ジンケンヒ</t>
    </rPh>
    <rPh sb="7" eb="9">
      <t>イゾン</t>
    </rPh>
    <rPh sb="9" eb="10">
      <t>リツ</t>
    </rPh>
    <phoneticPr fontId="1"/>
  </si>
  <si>
    <t xml:space="preserve">   補助活動収入</t>
    <rPh sb="3" eb="5">
      <t>ホジョ</t>
    </rPh>
    <rPh sb="5" eb="7">
      <t>カツドウ</t>
    </rPh>
    <rPh sb="7" eb="9">
      <t>シュウニュウ</t>
    </rPh>
    <phoneticPr fontId="1"/>
  </si>
  <si>
    <t xml:space="preserve">   附属事業収入</t>
    <rPh sb="3" eb="5">
      <t>フゾク</t>
    </rPh>
    <rPh sb="5" eb="7">
      <t>ジギョウ</t>
    </rPh>
    <rPh sb="7" eb="9">
      <t>シュウニュウ</t>
    </rPh>
    <phoneticPr fontId="1"/>
  </si>
  <si>
    <t xml:space="preserve">   受託事業収入</t>
    <rPh sb="3" eb="5">
      <t>ジュタク</t>
    </rPh>
    <rPh sb="5" eb="7">
      <t>ジギョウ</t>
    </rPh>
    <rPh sb="7" eb="9">
      <t>シュウニュウ</t>
    </rPh>
    <phoneticPr fontId="1"/>
  </si>
  <si>
    <t xml:space="preserve">   その他付随事業収入</t>
    <rPh sb="5" eb="6">
      <t>タ</t>
    </rPh>
    <rPh sb="6" eb="8">
      <t>フズイ</t>
    </rPh>
    <rPh sb="8" eb="10">
      <t>ジギョウ</t>
    </rPh>
    <rPh sb="10" eb="12">
      <t>シュウニュウ</t>
    </rPh>
    <phoneticPr fontId="1"/>
  </si>
  <si>
    <t xml:space="preserve"> 前受金収入</t>
    <rPh sb="1" eb="4">
      <t>マエウケキン</t>
    </rPh>
    <rPh sb="4" eb="6">
      <t>シュウニュウ</t>
    </rPh>
    <phoneticPr fontId="1"/>
  </si>
  <si>
    <t xml:space="preserve"> 補助金収入</t>
    <rPh sb="1" eb="4">
      <t>ホジョキン</t>
    </rPh>
    <rPh sb="4" eb="6">
      <t>シュウニュウ</t>
    </rPh>
    <phoneticPr fontId="1"/>
  </si>
  <si>
    <t xml:space="preserve">   国庫補助金収入(経常的なもの)</t>
    <rPh sb="3" eb="5">
      <t>コッコ</t>
    </rPh>
    <rPh sb="5" eb="8">
      <t>ホジョキン</t>
    </rPh>
    <rPh sb="8" eb="10">
      <t>シュウニュウ</t>
    </rPh>
    <rPh sb="11" eb="13">
      <t>ケイジョウ</t>
    </rPh>
    <rPh sb="13" eb="14">
      <t>テキ</t>
    </rPh>
    <phoneticPr fontId="1"/>
  </si>
  <si>
    <t xml:space="preserve">   地方公共団体補助金収入（経常的なもの）</t>
    <rPh sb="3" eb="5">
      <t>チホウ</t>
    </rPh>
    <rPh sb="5" eb="7">
      <t>コウキョウ</t>
    </rPh>
    <rPh sb="7" eb="9">
      <t>ダンタイ</t>
    </rPh>
    <rPh sb="9" eb="12">
      <t>ホジョキン</t>
    </rPh>
    <rPh sb="12" eb="14">
      <t>シュウニュウ</t>
    </rPh>
    <rPh sb="15" eb="18">
      <t>ケイジョウテキ</t>
    </rPh>
    <phoneticPr fontId="1"/>
  </si>
  <si>
    <t xml:space="preserve">   その他補助金収入（経常的なもの）</t>
    <rPh sb="5" eb="6">
      <t>タ</t>
    </rPh>
    <rPh sb="6" eb="9">
      <t>ホジョキン</t>
    </rPh>
    <rPh sb="9" eb="11">
      <t>シュウニュウ</t>
    </rPh>
    <rPh sb="12" eb="15">
      <t>ケイジョウテキ</t>
    </rPh>
    <phoneticPr fontId="1"/>
  </si>
  <si>
    <t>（3）県平均</t>
    <rPh sb="3" eb="4">
      <t>ケン</t>
    </rPh>
    <phoneticPr fontId="45"/>
  </si>
  <si>
    <t>（4）目標値として使用する数値</t>
    <rPh sb="3" eb="6">
      <t>モクヒョウチ</t>
    </rPh>
    <rPh sb="9" eb="11">
      <t>シヨウ</t>
    </rPh>
    <rPh sb="13" eb="15">
      <t>スウチ</t>
    </rPh>
    <phoneticPr fontId="45"/>
  </si>
  <si>
    <t>高等学校法人（都道府県別）</t>
    <rPh sb="0" eb="2">
      <t>コウトウ</t>
    </rPh>
    <rPh sb="2" eb="4">
      <t>ガッコウ</t>
    </rPh>
    <rPh sb="4" eb="6">
      <t>ホウジン</t>
    </rPh>
    <rPh sb="7" eb="11">
      <t>トドウフケン</t>
    </rPh>
    <rPh sb="11" eb="12">
      <t>ベツ</t>
    </rPh>
    <phoneticPr fontId="45"/>
  </si>
  <si>
    <t>都道府県名</t>
    <rPh sb="0" eb="4">
      <t>トドウフケン</t>
    </rPh>
    <rPh sb="4" eb="5">
      <t>メイ</t>
    </rPh>
    <phoneticPr fontId="45"/>
  </si>
  <si>
    <t>集計
法人数</t>
    <rPh sb="0" eb="2">
      <t>シュウケイ</t>
    </rPh>
    <rPh sb="3" eb="5">
      <t>ホウジン</t>
    </rPh>
    <rPh sb="5" eb="6">
      <t>スウ</t>
    </rPh>
    <phoneticPr fontId="45"/>
  </si>
  <si>
    <t>1</t>
    <phoneticPr fontId="45"/>
  </si>
  <si>
    <t>2</t>
    <phoneticPr fontId="45"/>
  </si>
  <si>
    <t>3</t>
    <phoneticPr fontId="45"/>
  </si>
  <si>
    <t>4</t>
    <phoneticPr fontId="45"/>
  </si>
  <si>
    <t>5</t>
    <phoneticPr fontId="45"/>
  </si>
  <si>
    <t>8</t>
    <phoneticPr fontId="45"/>
  </si>
  <si>
    <t>補正人件費依存率</t>
    <rPh sb="0" eb="2">
      <t>ホセイ</t>
    </rPh>
    <rPh sb="2" eb="5">
      <t>ジンケンヒ</t>
    </rPh>
    <rPh sb="5" eb="7">
      <t>イゾン</t>
    </rPh>
    <rPh sb="7" eb="8">
      <t>リツ</t>
    </rPh>
    <phoneticPr fontId="45"/>
  </si>
  <si>
    <t>減価償却
比率</t>
    <rPh sb="0" eb="2">
      <t>ゲンカ</t>
    </rPh>
    <rPh sb="2" eb="4">
      <t>ショウキャク</t>
    </rPh>
    <rPh sb="5" eb="7">
      <t>ヒリツ</t>
    </rPh>
    <phoneticPr fontId="45"/>
  </si>
  <si>
    <t>（％）</t>
    <phoneticPr fontId="45"/>
  </si>
  <si>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</si>
  <si>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</si>
  <si>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</si>
  <si>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</si>
  <si>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</si>
  <si>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</si>
  <si>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</si>
  <si>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</si>
  <si>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</si>
  <si>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</si>
  <si>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</si>
  <si>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</si>
  <si>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</si>
  <si>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</si>
  <si>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</si>
  <si>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</si>
  <si>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</si>
  <si>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</si>
  <si>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</si>
  <si>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</si>
  <si>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</si>
  <si>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</si>
  <si>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</si>
  <si>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</si>
  <si>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</si>
  <si>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</si>
  <si>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</si>
  <si>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</si>
  <si>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鳥  取</t>
  </si>
  <si>
    <t>島  根</t>
  </si>
  <si>
    <t>岡  山</t>
  </si>
  <si>
    <t>広  島</t>
  </si>
  <si>
    <t>山  口</t>
  </si>
  <si>
    <t>愛  媛</t>
  </si>
  <si>
    <t>高  知</t>
  </si>
  <si>
    <t>福  岡</t>
  </si>
  <si>
    <t>佐  賀</t>
  </si>
  <si>
    <t>長  崎</t>
  </si>
  <si>
    <t>熊  本</t>
  </si>
  <si>
    <t>大  分</t>
  </si>
  <si>
    <t>宮  崎</t>
  </si>
  <si>
    <t>全国</t>
  </si>
  <si>
    <t>高等学校部門（都道府県別）</t>
    <rPh sb="0" eb="2">
      <t>コウトウ</t>
    </rPh>
    <rPh sb="2" eb="4">
      <t>ガッコウ</t>
    </rPh>
    <rPh sb="4" eb="6">
      <t>ブモン</t>
    </rPh>
    <rPh sb="7" eb="11">
      <t>トドウフケン</t>
    </rPh>
    <rPh sb="11" eb="12">
      <t>ベツ</t>
    </rPh>
    <phoneticPr fontId="45"/>
  </si>
  <si>
    <t>集計学校数</t>
    <rPh sb="0" eb="2">
      <t>シュウケイ</t>
    </rPh>
    <rPh sb="2" eb="4">
      <t>ガッコウ</t>
    </rPh>
    <rPh sb="4" eb="5">
      <t>スウ</t>
    </rPh>
    <phoneticPr fontId="45"/>
  </si>
  <si>
    <t>6</t>
    <phoneticPr fontId="45"/>
  </si>
  <si>
    <t>7</t>
    <phoneticPr fontId="45"/>
  </si>
  <si>
    <t>10</t>
    <phoneticPr fontId="45"/>
  </si>
  <si>
    <t>11</t>
    <phoneticPr fontId="45"/>
  </si>
  <si>
    <t>12</t>
    <phoneticPr fontId="45"/>
  </si>
  <si>
    <t>13</t>
    <phoneticPr fontId="45"/>
  </si>
  <si>
    <t>14</t>
    <phoneticPr fontId="45"/>
  </si>
  <si>
    <t>15</t>
    <phoneticPr fontId="45"/>
  </si>
  <si>
    <t>16</t>
    <phoneticPr fontId="45"/>
  </si>
  <si>
    <t>都道
府県名</t>
    <phoneticPr fontId="45"/>
  </si>
  <si>
    <t>財
務</t>
    <rPh sb="0" eb="1">
      <t>ザイ</t>
    </rPh>
    <rPh sb="2" eb="3">
      <t>ツトム</t>
    </rPh>
    <phoneticPr fontId="45"/>
  </si>
  <si>
    <t>人
件
費</t>
    <rPh sb="0" eb="1">
      <t>ヒト</t>
    </rPh>
    <rPh sb="2" eb="3">
      <t>ケン</t>
    </rPh>
    <rPh sb="4" eb="5">
      <t>ヒ</t>
    </rPh>
    <phoneticPr fontId="45"/>
  </si>
  <si>
    <t>生
徒
数</t>
    <rPh sb="0" eb="1">
      <t>ショウ</t>
    </rPh>
    <rPh sb="2" eb="3">
      <t>ト</t>
    </rPh>
    <rPh sb="4" eb="5">
      <t>スウ</t>
    </rPh>
    <phoneticPr fontId="45"/>
  </si>
  <si>
    <t>教
職
員
数</t>
    <rPh sb="0" eb="1">
      <t>キョウ</t>
    </rPh>
    <rPh sb="2" eb="3">
      <t>ショク</t>
    </rPh>
    <rPh sb="4" eb="5">
      <t>イン</t>
    </rPh>
    <rPh sb="6" eb="7">
      <t>スウ</t>
    </rPh>
    <phoneticPr fontId="45"/>
  </si>
  <si>
    <t>志願
倍率</t>
    <rPh sb="0" eb="2">
      <t>シガン</t>
    </rPh>
    <rPh sb="3" eb="5">
      <t>バイリツ</t>
    </rPh>
    <phoneticPr fontId="45"/>
  </si>
  <si>
    <t>推薦
割合</t>
    <rPh sb="0" eb="2">
      <t>スイセン</t>
    </rPh>
    <rPh sb="3" eb="5">
      <t>ワリアイ</t>
    </rPh>
    <phoneticPr fontId="45"/>
  </si>
  <si>
    <t>入学
定員
充足率</t>
    <rPh sb="0" eb="2">
      <t>ニュウガク</t>
    </rPh>
    <rPh sb="3" eb="5">
      <t>テイイン</t>
    </rPh>
    <rPh sb="6" eb="9">
      <t>ジュウソクリツ</t>
    </rPh>
    <phoneticPr fontId="45"/>
  </si>
  <si>
    <t>収容
定員
充足率</t>
    <rPh sb="0" eb="2">
      <t>シュウヨウ</t>
    </rPh>
    <rPh sb="3" eb="5">
      <t>テイイン</t>
    </rPh>
    <rPh sb="6" eb="9">
      <t>ジュウソクリツ</t>
    </rPh>
    <phoneticPr fontId="45"/>
  </si>
  <si>
    <t>専任教員一人当たり生徒数</t>
    <rPh sb="0" eb="2">
      <t>センニン</t>
    </rPh>
    <rPh sb="2" eb="4">
      <t>キョウイン</t>
    </rPh>
    <rPh sb="4" eb="6">
      <t>ヒトリ</t>
    </rPh>
    <rPh sb="6" eb="7">
      <t>ア</t>
    </rPh>
    <rPh sb="9" eb="11">
      <t>セイト</t>
    </rPh>
    <rPh sb="11" eb="12">
      <t>スウ</t>
    </rPh>
    <phoneticPr fontId="45"/>
  </si>
  <si>
    <t>専任職員一人当たり生徒数</t>
    <rPh sb="0" eb="2">
      <t>センニン</t>
    </rPh>
    <rPh sb="2" eb="4">
      <t>ショクイン</t>
    </rPh>
    <rPh sb="4" eb="6">
      <t>ヒトリ</t>
    </rPh>
    <rPh sb="6" eb="7">
      <t>ア</t>
    </rPh>
    <rPh sb="9" eb="11">
      <t>セイト</t>
    </rPh>
    <rPh sb="11" eb="12">
      <t>スウ</t>
    </rPh>
    <phoneticPr fontId="45"/>
  </si>
  <si>
    <t>生徒一人当たり経費支出</t>
    <rPh sb="0" eb="2">
      <t>セイト</t>
    </rPh>
    <rPh sb="2" eb="4">
      <t>ヒトリ</t>
    </rPh>
    <rPh sb="4" eb="5">
      <t>ア</t>
    </rPh>
    <rPh sb="7" eb="9">
      <t>ケイヒ</t>
    </rPh>
    <rPh sb="9" eb="11">
      <t>シシュツ</t>
    </rPh>
    <phoneticPr fontId="45"/>
  </si>
  <si>
    <t>奈  良</t>
  </si>
  <si>
    <t>和歌山</t>
  </si>
  <si>
    <t>補正人件費依存率</t>
    <rPh sb="0" eb="2">
      <t>ホセイ</t>
    </rPh>
    <rPh sb="2" eb="5">
      <t>ジンケンヒ</t>
    </rPh>
    <rPh sb="5" eb="7">
      <t>イゾン</t>
    </rPh>
    <phoneticPr fontId="45"/>
  </si>
  <si>
    <t>県</t>
    <rPh sb="0" eb="1">
      <t>ケン</t>
    </rPh>
    <phoneticPr fontId="1"/>
  </si>
  <si>
    <t>県</t>
    <rPh sb="0" eb="1">
      <t>ケン</t>
    </rPh>
    <phoneticPr fontId="45"/>
  </si>
  <si>
    <t>高等学校法人</t>
    <rPh sb="0" eb="2">
      <t>コウトウ</t>
    </rPh>
    <rPh sb="2" eb="4">
      <t>ガッコウ</t>
    </rPh>
    <rPh sb="4" eb="6">
      <t>ホウジン</t>
    </rPh>
    <phoneticPr fontId="45"/>
  </si>
  <si>
    <t>項　目</t>
    <phoneticPr fontId="45"/>
  </si>
  <si>
    <t>人件費比率（％）</t>
    <phoneticPr fontId="45"/>
  </si>
  <si>
    <t>補正人件費依存率（％）</t>
    <rPh sb="0" eb="2">
      <t>ホセイ</t>
    </rPh>
    <rPh sb="5" eb="7">
      <t>イゾン</t>
    </rPh>
    <phoneticPr fontId="45"/>
  </si>
  <si>
    <t>高等学校部門</t>
    <rPh sb="0" eb="2">
      <t>コウトウ</t>
    </rPh>
    <rPh sb="2" eb="4">
      <t>ガッコウ</t>
    </rPh>
    <rPh sb="4" eb="6">
      <t>ブモン</t>
    </rPh>
    <phoneticPr fontId="45"/>
  </si>
  <si>
    <t>収容定員充足率（％）</t>
    <phoneticPr fontId="45"/>
  </si>
  <si>
    <t>9</t>
  </si>
  <si>
    <t>10</t>
  </si>
  <si>
    <t>15</t>
  </si>
  <si>
    <t>　※系統区分については『今日の私学財政』の系統区分による。加重平均で算出している。</t>
    <rPh sb="2" eb="4">
      <t>ケイトウ</t>
    </rPh>
    <rPh sb="4" eb="6">
      <t>クブン</t>
    </rPh>
    <rPh sb="12" eb="14">
      <t>コンニチ</t>
    </rPh>
    <rPh sb="15" eb="17">
      <t>シガク</t>
    </rPh>
    <rPh sb="17" eb="19">
      <t>ザイセイ</t>
    </rPh>
    <rPh sb="21" eb="23">
      <t>ケイトウ</t>
    </rPh>
    <rPh sb="23" eb="25">
      <t>クブン</t>
    </rPh>
    <rPh sb="29" eb="31">
      <t>カジュウ</t>
    </rPh>
    <rPh sb="31" eb="33">
      <t>ヘイキン</t>
    </rPh>
    <rPh sb="34" eb="36">
      <t>サンシュツ</t>
    </rPh>
    <phoneticPr fontId="45"/>
  </si>
  <si>
    <t>　※高等学校部門には大学法人、短期大学法人が設置する高等学校部門の財務比率等が含まれる。</t>
    <rPh sb="2" eb="4">
      <t>コウトウ</t>
    </rPh>
    <rPh sb="4" eb="6">
      <t>ガッコウ</t>
    </rPh>
    <rPh sb="6" eb="8">
      <t>ブモン</t>
    </rPh>
    <rPh sb="10" eb="12">
      <t>ダイガク</t>
    </rPh>
    <rPh sb="12" eb="14">
      <t>ホウジン</t>
    </rPh>
    <rPh sb="15" eb="17">
      <t>タンキ</t>
    </rPh>
    <rPh sb="17" eb="19">
      <t>ダイガク</t>
    </rPh>
    <rPh sb="19" eb="21">
      <t>ホウジン</t>
    </rPh>
    <rPh sb="22" eb="24">
      <t>セッチ</t>
    </rPh>
    <rPh sb="26" eb="28">
      <t>コウトウ</t>
    </rPh>
    <rPh sb="28" eb="30">
      <t>ガッコウ</t>
    </rPh>
    <rPh sb="30" eb="32">
      <t>ブモン</t>
    </rPh>
    <rPh sb="33" eb="35">
      <t>ザイム</t>
    </rPh>
    <rPh sb="35" eb="37">
      <t>ヒリツ</t>
    </rPh>
    <rPh sb="37" eb="38">
      <t>トウ</t>
    </rPh>
    <rPh sb="39" eb="40">
      <t>フク</t>
    </rPh>
    <phoneticPr fontId="45"/>
  </si>
  <si>
    <t>高等学校法人（学科系統別）</t>
    <rPh sb="0" eb="2">
      <t>コウトウ</t>
    </rPh>
    <rPh sb="2" eb="4">
      <t>ガッコウ</t>
    </rPh>
    <rPh sb="4" eb="6">
      <t>ホウジン</t>
    </rPh>
    <rPh sb="7" eb="9">
      <t>ガッカ</t>
    </rPh>
    <rPh sb="9" eb="11">
      <t>ケイトウ</t>
    </rPh>
    <rPh sb="11" eb="12">
      <t>ベツ</t>
    </rPh>
    <phoneticPr fontId="45"/>
  </si>
  <si>
    <t>普通・職業科設置</t>
    <rPh sb="0" eb="2">
      <t>フツウ</t>
    </rPh>
    <rPh sb="3" eb="5">
      <t>ショクギョウ</t>
    </rPh>
    <rPh sb="5" eb="6">
      <t>カ</t>
    </rPh>
    <rPh sb="6" eb="8">
      <t>セッチ</t>
    </rPh>
    <phoneticPr fontId="45"/>
  </si>
  <si>
    <t>普通科設置</t>
    <rPh sb="0" eb="2">
      <t>フツウ</t>
    </rPh>
    <rPh sb="2" eb="3">
      <t>カ</t>
    </rPh>
    <rPh sb="3" eb="5">
      <t>セッチ</t>
    </rPh>
    <phoneticPr fontId="45"/>
  </si>
  <si>
    <t>職業科設置</t>
    <rPh sb="0" eb="3">
      <t>ショクギョウカ</t>
    </rPh>
    <rPh sb="3" eb="5">
      <t>セッチ</t>
    </rPh>
    <phoneticPr fontId="45"/>
  </si>
  <si>
    <t>補正人件費依存率</t>
    <rPh sb="0" eb="2">
      <t>ホセイ</t>
    </rPh>
    <rPh sb="5" eb="7">
      <t>イゾン</t>
    </rPh>
    <phoneticPr fontId="45"/>
  </si>
  <si>
    <t>高等学校部門（学科系統別）</t>
    <rPh sb="0" eb="2">
      <t>コウトウ</t>
    </rPh>
    <rPh sb="2" eb="4">
      <t>ガッコウ</t>
    </rPh>
    <rPh sb="4" eb="6">
      <t>ブモン</t>
    </rPh>
    <rPh sb="7" eb="9">
      <t>ガッカ</t>
    </rPh>
    <rPh sb="9" eb="11">
      <t>ケイトウ</t>
    </rPh>
    <rPh sb="11" eb="12">
      <t>ベツ</t>
    </rPh>
    <phoneticPr fontId="45"/>
  </si>
  <si>
    <t>生徒数集計学校数</t>
    <rPh sb="0" eb="3">
      <t>セイトスウ</t>
    </rPh>
    <rPh sb="3" eb="5">
      <t>シュウケイ</t>
    </rPh>
    <rPh sb="5" eb="7">
      <t>ガッコウ</t>
    </rPh>
    <rPh sb="7" eb="8">
      <t>スウ</t>
    </rPh>
    <phoneticPr fontId="45"/>
  </si>
  <si>
    <t>志願倍率</t>
    <rPh sb="0" eb="2">
      <t>シガン</t>
    </rPh>
    <rPh sb="2" eb="3">
      <t>バイ</t>
    </rPh>
    <phoneticPr fontId="45"/>
  </si>
  <si>
    <t>歩留率</t>
    <rPh sb="0" eb="2">
      <t>ブド</t>
    </rPh>
    <phoneticPr fontId="45"/>
  </si>
  <si>
    <t>収容定員充足率</t>
    <phoneticPr fontId="45"/>
  </si>
  <si>
    <t>9</t>
    <phoneticPr fontId="45"/>
  </si>
  <si>
    <t>所在県を選択してください→</t>
    <rPh sb="0" eb="2">
      <t>ショザイ</t>
    </rPh>
    <rPh sb="2" eb="3">
      <t>ケン</t>
    </rPh>
    <rPh sb="3" eb="4">
      <t>ジンメイ</t>
    </rPh>
    <rPh sb="4" eb="6">
      <t>センタク</t>
    </rPh>
    <phoneticPr fontId="45"/>
  </si>
  <si>
    <t>普通・職業科</t>
    <rPh sb="0" eb="2">
      <t>フツウ</t>
    </rPh>
    <rPh sb="3" eb="5">
      <t>ショクギョウ</t>
    </rPh>
    <rPh sb="5" eb="6">
      <t>カ</t>
    </rPh>
    <phoneticPr fontId="45"/>
  </si>
  <si>
    <t>普通科</t>
    <rPh sb="0" eb="2">
      <t>フツウ</t>
    </rPh>
    <rPh sb="2" eb="3">
      <t>カ</t>
    </rPh>
    <phoneticPr fontId="45"/>
  </si>
  <si>
    <t>職業科</t>
    <rPh sb="0" eb="3">
      <t>ショクギョウカ</t>
    </rPh>
    <phoneticPr fontId="45"/>
  </si>
  <si>
    <t>高等学校部門・県別</t>
    <rPh sb="0" eb="2">
      <t>コウトウ</t>
    </rPh>
    <rPh sb="2" eb="4">
      <t>ガッコウ</t>
    </rPh>
    <rPh sb="4" eb="6">
      <t>ブモン</t>
    </rPh>
    <rPh sb="7" eb="9">
      <t>ケンベツ</t>
    </rPh>
    <phoneticPr fontId="46"/>
  </si>
  <si>
    <t>すべての系統</t>
    <rPh sb="4" eb="6">
      <t>ケイトウ</t>
    </rPh>
    <phoneticPr fontId="2"/>
  </si>
  <si>
    <t>高等学校法人・県別</t>
    <rPh sb="0" eb="2">
      <t>コウトウ</t>
    </rPh>
    <rPh sb="2" eb="4">
      <t>ガッコウ</t>
    </rPh>
    <rPh sb="4" eb="6">
      <t>ホウジン</t>
    </rPh>
    <rPh sb="7" eb="9">
      <t>ケンベツ</t>
    </rPh>
    <phoneticPr fontId="46"/>
  </si>
  <si>
    <t>人件費比率</t>
    <phoneticPr fontId="45"/>
  </si>
  <si>
    <t>鹿児島</t>
    <phoneticPr fontId="45"/>
  </si>
  <si>
    <t>鹿児島</t>
    <rPh sb="0" eb="3">
      <t>カゴシマ</t>
    </rPh>
    <phoneticPr fontId="1"/>
  </si>
  <si>
    <t>経常収支差額比率</t>
    <rPh sb="0" eb="2">
      <t>ケイジョウ</t>
    </rPh>
    <rPh sb="2" eb="4">
      <t>シュウシ</t>
    </rPh>
    <rPh sb="4" eb="6">
      <t>サガク</t>
    </rPh>
    <rPh sb="6" eb="8">
      <t>ヒリツ</t>
    </rPh>
    <phoneticPr fontId="45"/>
  </si>
  <si>
    <t>経常
収支
差額
比率</t>
    <rPh sb="0" eb="2">
      <t>ケイジョウ</t>
    </rPh>
    <rPh sb="3" eb="5">
      <t>シュウシ</t>
    </rPh>
    <rPh sb="6" eb="8">
      <t>サガク</t>
    </rPh>
    <rPh sb="9" eb="11">
      <t>ヒリツ</t>
    </rPh>
    <phoneticPr fontId="45"/>
  </si>
  <si>
    <t>人件費
比率</t>
    <rPh sb="0" eb="3">
      <t>ジンケンヒ</t>
    </rPh>
    <rPh sb="4" eb="6">
      <t>ヒリツ</t>
    </rPh>
    <phoneticPr fontId="45"/>
  </si>
  <si>
    <t xml:space="preserve"> 雑収入（除く過年度修正収入）</t>
    <rPh sb="1" eb="4">
      <t>ザツシュウニュウ</t>
    </rPh>
    <rPh sb="5" eb="6">
      <t>ノゾ</t>
    </rPh>
    <rPh sb="7" eb="10">
      <t>カネンド</t>
    </rPh>
    <rPh sb="10" eb="12">
      <t>シュウセイ</t>
    </rPh>
    <rPh sb="12" eb="14">
      <t>シュウニュウ</t>
    </rPh>
    <phoneticPr fontId="1"/>
  </si>
  <si>
    <t>「教育研究経費支出」+「管理経費支出」</t>
    <rPh sb="1" eb="3">
      <t>キョウイク</t>
    </rPh>
    <rPh sb="3" eb="5">
      <t>ケンキュウ</t>
    </rPh>
    <rPh sb="5" eb="7">
      <t>ケイヒ</t>
    </rPh>
    <rPh sb="7" eb="9">
      <t>シシュツ</t>
    </rPh>
    <rPh sb="12" eb="14">
      <t>カンリ</t>
    </rPh>
    <rPh sb="14" eb="16">
      <t>ケイヒ</t>
    </rPh>
    <rPh sb="16" eb="18">
      <t>シシュツ</t>
    </rPh>
    <phoneticPr fontId="1"/>
  </si>
  <si>
    <t>経費支出/人</t>
    <rPh sb="5" eb="6">
      <t>ニン</t>
    </rPh>
    <phoneticPr fontId="1"/>
  </si>
  <si>
    <t>３．補正人件費依存率</t>
    <rPh sb="2" eb="4">
      <t>ホセイ</t>
    </rPh>
    <rPh sb="4" eb="7">
      <t>ジンケンヒ</t>
    </rPh>
    <rPh sb="7" eb="9">
      <t>イゾン</t>
    </rPh>
    <rPh sb="9" eb="10">
      <t>リツ</t>
    </rPh>
    <phoneticPr fontId="7"/>
  </si>
  <si>
    <t>９．奨学費割合</t>
    <rPh sb="2" eb="4">
      <t>ショウガク</t>
    </rPh>
    <rPh sb="4" eb="5">
      <t>ヒ</t>
    </rPh>
    <rPh sb="5" eb="7">
      <t>ワリアイ</t>
    </rPh>
    <phoneticPr fontId="1"/>
  </si>
  <si>
    <t>9.奨学費割合</t>
    <rPh sb="2" eb="4">
      <t>ショウガク</t>
    </rPh>
    <rPh sb="4" eb="5">
      <t>ヒ</t>
    </rPh>
    <rPh sb="5" eb="7">
      <t>ワリアイ</t>
    </rPh>
    <phoneticPr fontId="7"/>
  </si>
  <si>
    <t>１１．専任教員対非常勤教員割合</t>
    <rPh sb="3" eb="5">
      <t>センニン</t>
    </rPh>
    <rPh sb="5" eb="7">
      <t>キョウイン</t>
    </rPh>
    <rPh sb="7" eb="8">
      <t>タイ</t>
    </rPh>
    <rPh sb="8" eb="11">
      <t>ヒジョウキン</t>
    </rPh>
    <rPh sb="11" eb="13">
      <t>キョウイン</t>
    </rPh>
    <rPh sb="13" eb="15">
      <t>ワリアイ</t>
    </rPh>
    <phoneticPr fontId="1"/>
  </si>
  <si>
    <t>１２．専任教員対専任職員割合</t>
    <rPh sb="3" eb="5">
      <t>センニン</t>
    </rPh>
    <rPh sb="5" eb="7">
      <t>キョウイン</t>
    </rPh>
    <rPh sb="7" eb="8">
      <t>タイ</t>
    </rPh>
    <rPh sb="8" eb="10">
      <t>センニン</t>
    </rPh>
    <rPh sb="10" eb="12">
      <t>ショクイン</t>
    </rPh>
    <rPh sb="12" eb="14">
      <t>ワリアイ</t>
    </rPh>
    <phoneticPr fontId="1"/>
  </si>
  <si>
    <t>11.専任教員対非常勤教員割合</t>
    <rPh sb="3" eb="5">
      <t>センニン</t>
    </rPh>
    <rPh sb="5" eb="7">
      <t>キョウイン</t>
    </rPh>
    <rPh sb="7" eb="8">
      <t>タイ</t>
    </rPh>
    <rPh sb="8" eb="11">
      <t>ヒジョウキン</t>
    </rPh>
    <rPh sb="11" eb="13">
      <t>キョウイン</t>
    </rPh>
    <rPh sb="13" eb="15">
      <t>ワリアイ</t>
    </rPh>
    <phoneticPr fontId="7"/>
  </si>
  <si>
    <t>B</t>
    <phoneticPr fontId="45"/>
  </si>
  <si>
    <t>１．高校は収入の5割が学納金、3割が補助金であるため、収入のほとんどが生徒数で決まる。</t>
    <rPh sb="2" eb="4">
      <t>コウコウ</t>
    </rPh>
    <rPh sb="5" eb="7">
      <t>シュウニュウ</t>
    </rPh>
    <rPh sb="9" eb="10">
      <t>ワリ</t>
    </rPh>
    <rPh sb="11" eb="12">
      <t>ガク</t>
    </rPh>
    <rPh sb="12" eb="14">
      <t>ノウキン</t>
    </rPh>
    <rPh sb="16" eb="17">
      <t>ワリ</t>
    </rPh>
    <rPh sb="18" eb="21">
      <t>ホジョキン</t>
    </rPh>
    <rPh sb="35" eb="37">
      <t>セイト</t>
    </rPh>
    <phoneticPr fontId="45"/>
  </si>
  <si>
    <t>２．支出の7割弱は人件費であるため、支出の最重要要素は教職員数である。</t>
    <rPh sb="2" eb="4">
      <t>シシュツ</t>
    </rPh>
    <rPh sb="6" eb="7">
      <t>ワリ</t>
    </rPh>
    <rPh sb="7" eb="8">
      <t>ジャク</t>
    </rPh>
    <rPh sb="9" eb="12">
      <t>ジンケンヒ</t>
    </rPh>
    <rPh sb="18" eb="20">
      <t>シシュツ</t>
    </rPh>
    <rPh sb="21" eb="24">
      <t>サイジュウヨウ</t>
    </rPh>
    <rPh sb="24" eb="25">
      <t>ヨウ</t>
    </rPh>
    <phoneticPr fontId="45"/>
  </si>
  <si>
    <t>12.専任教員対専任職員割合</t>
    <rPh sb="3" eb="5">
      <t>センニン</t>
    </rPh>
    <rPh sb="5" eb="7">
      <t>キョウイン</t>
    </rPh>
    <rPh sb="7" eb="8">
      <t>タイ</t>
    </rPh>
    <rPh sb="8" eb="10">
      <t>センニン</t>
    </rPh>
    <rPh sb="10" eb="12">
      <t>ショクイン</t>
    </rPh>
    <rPh sb="12" eb="14">
      <t>ワリアイ</t>
    </rPh>
    <phoneticPr fontId="7"/>
  </si>
  <si>
    <t>総括表（部門）へ戻る</t>
    <phoneticPr fontId="1"/>
  </si>
  <si>
    <t xml:space="preserve">                   </t>
    <phoneticPr fontId="45"/>
  </si>
  <si>
    <t>（高等学校編）</t>
    <rPh sb="1" eb="3">
      <t>コウトウ</t>
    </rPh>
    <rPh sb="3" eb="5">
      <t>ガッコウ</t>
    </rPh>
    <rPh sb="5" eb="6">
      <t>ヘン</t>
    </rPh>
    <phoneticPr fontId="45"/>
  </si>
  <si>
    <t xml:space="preserve">　　　　 　　     　　　　 　　　　 </t>
    <phoneticPr fontId="45"/>
  </si>
  <si>
    <t>理事会の決定方針を、全部門・全教職員に周知徹底している</t>
    <phoneticPr fontId="45"/>
  </si>
  <si>
    <t>登下校環境の確認、構内の防犯体制整備、安全教育の実施、個人情報保護等、生徒の安全確保のための方策を十分に講じている</t>
    <rPh sb="27" eb="29">
      <t>コジン</t>
    </rPh>
    <rPh sb="29" eb="31">
      <t>ジョウホウ</t>
    </rPh>
    <rPh sb="31" eb="33">
      <t>ホゴ</t>
    </rPh>
    <rPh sb="33" eb="34">
      <t>トウ</t>
    </rPh>
    <rPh sb="38" eb="40">
      <t>アンゼン</t>
    </rPh>
    <rPh sb="40" eb="42">
      <t>カクホ</t>
    </rPh>
    <rPh sb="46" eb="48">
      <t>ホウサク</t>
    </rPh>
    <rPh sb="49" eb="51">
      <t>ジュウブン</t>
    </rPh>
    <rPh sb="52" eb="53">
      <t>コウ</t>
    </rPh>
    <phoneticPr fontId="45"/>
  </si>
  <si>
    <t>外部理事を積極的に登用し、法人の運営に多様な意見を取り入れ、経営機能の強化を図っている</t>
    <rPh sb="0" eb="2">
      <t>ガイブ</t>
    </rPh>
    <rPh sb="2" eb="4">
      <t>リジ</t>
    </rPh>
    <rPh sb="5" eb="8">
      <t>セッキョクテキ</t>
    </rPh>
    <rPh sb="9" eb="11">
      <t>トウヨウ</t>
    </rPh>
    <rPh sb="13" eb="15">
      <t>ホウジン</t>
    </rPh>
    <rPh sb="16" eb="18">
      <t>ウンエイ</t>
    </rPh>
    <rPh sb="19" eb="21">
      <t>タヨウ</t>
    </rPh>
    <rPh sb="22" eb="24">
      <t>イケン</t>
    </rPh>
    <rPh sb="25" eb="26">
      <t>ト</t>
    </rPh>
    <rPh sb="27" eb="28">
      <t>イ</t>
    </rPh>
    <rPh sb="30" eb="32">
      <t>ケイエイ</t>
    </rPh>
    <rPh sb="32" eb="34">
      <t>キノウ</t>
    </rPh>
    <rPh sb="35" eb="37">
      <t>キョウカ</t>
    </rPh>
    <rPh sb="38" eb="39">
      <t>ハカ</t>
    </rPh>
    <phoneticPr fontId="45"/>
  </si>
  <si>
    <t>生徒募集体制の強化を図り、募集結果の評価や次年度に向けた体制の見直しを毎期行っている</t>
    <rPh sb="2" eb="4">
      <t>ボシュウ</t>
    </rPh>
    <rPh sb="4" eb="6">
      <t>タイセイ</t>
    </rPh>
    <rPh sb="7" eb="9">
      <t>キョウカ</t>
    </rPh>
    <rPh sb="10" eb="11">
      <t>ハカ</t>
    </rPh>
    <rPh sb="13" eb="15">
      <t>ボシュウ</t>
    </rPh>
    <rPh sb="15" eb="17">
      <t>ケッカ</t>
    </rPh>
    <rPh sb="18" eb="20">
      <t>ヒョウカ</t>
    </rPh>
    <rPh sb="21" eb="24">
      <t>ジネンド</t>
    </rPh>
    <rPh sb="25" eb="26">
      <t>ム</t>
    </rPh>
    <rPh sb="28" eb="30">
      <t>タイセイ</t>
    </rPh>
    <rPh sb="31" eb="33">
      <t>ミナオ</t>
    </rPh>
    <rPh sb="35" eb="37">
      <t>マイキ</t>
    </rPh>
    <rPh sb="37" eb="38">
      <t>オコナ</t>
    </rPh>
    <phoneticPr fontId="45"/>
  </si>
  <si>
    <t>業務が法令、規程に基づいて適正に行われていることをチェックするための内部統制組織を整えている</t>
  </si>
  <si>
    <t>奨学費について、メリハリのある効果的な配分と適切な管理を行っている</t>
    <rPh sb="0" eb="2">
      <t>ショウガク</t>
    </rPh>
    <rPh sb="2" eb="3">
      <t>ヒ</t>
    </rPh>
    <rPh sb="15" eb="18">
      <t>コウカテキ</t>
    </rPh>
    <rPh sb="19" eb="21">
      <t>ハイブン</t>
    </rPh>
    <rPh sb="22" eb="24">
      <t>テキセツ</t>
    </rPh>
    <rPh sb="25" eb="27">
      <t>カンリ</t>
    </rPh>
    <rPh sb="28" eb="29">
      <t>オコナ</t>
    </rPh>
    <phoneticPr fontId="45"/>
  </si>
  <si>
    <t>教育方法の改善や授業研究、ICTの活用などにより、教員の指導能力の向上を図っている</t>
    <rPh sb="0" eb="2">
      <t>キョウイク</t>
    </rPh>
    <rPh sb="2" eb="4">
      <t>ホウホウ</t>
    </rPh>
    <rPh sb="5" eb="7">
      <t>カイゼン</t>
    </rPh>
    <rPh sb="8" eb="10">
      <t>ジュギョウ</t>
    </rPh>
    <rPh sb="10" eb="12">
      <t>ケンキュウ</t>
    </rPh>
    <rPh sb="17" eb="19">
      <t>カツヨウ</t>
    </rPh>
    <rPh sb="25" eb="27">
      <t>キョウイン</t>
    </rPh>
    <rPh sb="28" eb="30">
      <t>シドウ</t>
    </rPh>
    <rPh sb="30" eb="32">
      <t>ノウリョク</t>
    </rPh>
    <rPh sb="33" eb="35">
      <t>コウジョウ</t>
    </rPh>
    <rPh sb="36" eb="37">
      <t>ハカ</t>
    </rPh>
    <phoneticPr fontId="45"/>
  </si>
  <si>
    <t>補習、補講の充実や習熟度別授業、進路別授業等、特色ある教育を実施している</t>
    <rPh sb="0" eb="2">
      <t>ホシュウ</t>
    </rPh>
    <rPh sb="3" eb="5">
      <t>ホコウ</t>
    </rPh>
    <rPh sb="6" eb="8">
      <t>ジュウジツ</t>
    </rPh>
    <rPh sb="9" eb="11">
      <t>シュウジュク</t>
    </rPh>
    <rPh sb="11" eb="12">
      <t>ド</t>
    </rPh>
    <rPh sb="12" eb="13">
      <t>ベツ</t>
    </rPh>
    <rPh sb="13" eb="15">
      <t>ジュギョウ</t>
    </rPh>
    <rPh sb="16" eb="18">
      <t>シンロ</t>
    </rPh>
    <rPh sb="18" eb="19">
      <t>ベツ</t>
    </rPh>
    <rPh sb="19" eb="22">
      <t>ジュギョウナド</t>
    </rPh>
    <rPh sb="23" eb="25">
      <t>トクショク</t>
    </rPh>
    <rPh sb="27" eb="29">
      <t>キョウイク</t>
    </rPh>
    <rPh sb="30" eb="32">
      <t>ジッシ</t>
    </rPh>
    <phoneticPr fontId="45"/>
  </si>
  <si>
    <t>生徒の自主的な学習や様々な課外活動をサポートする体制を充分に整備している</t>
    <phoneticPr fontId="45"/>
  </si>
  <si>
    <t>生徒の服装、時間管理、登下校態度などに関する生活指導を適切に行っている</t>
    <rPh sb="30" eb="31">
      <t>オコナ</t>
    </rPh>
    <phoneticPr fontId="45"/>
  </si>
  <si>
    <t>3.組織運営の円滑化</t>
    <rPh sb="2" eb="4">
      <t>ソシキ</t>
    </rPh>
    <rPh sb="4" eb="6">
      <t>ウンエイ</t>
    </rPh>
    <rPh sb="7" eb="9">
      <t>エンカツ</t>
    </rPh>
    <rPh sb="9" eb="10">
      <t>カ</t>
    </rPh>
    <phoneticPr fontId="45"/>
  </si>
  <si>
    <t>教職員に対する研修を計画的・体系的に実施し、その成果を検証して改善を行っている</t>
    <rPh sb="0" eb="3">
      <t>キョウショクイン</t>
    </rPh>
    <rPh sb="4" eb="5">
      <t>タイ</t>
    </rPh>
    <rPh sb="7" eb="9">
      <t>ケンシュウ</t>
    </rPh>
    <rPh sb="10" eb="13">
      <t>ケイカクテキ</t>
    </rPh>
    <rPh sb="14" eb="17">
      <t>タイケイテキ</t>
    </rPh>
    <rPh sb="18" eb="20">
      <t>ジッシ</t>
    </rPh>
    <rPh sb="31" eb="33">
      <t>カイゼン</t>
    </rPh>
    <rPh sb="34" eb="35">
      <t>オコナ</t>
    </rPh>
    <phoneticPr fontId="45"/>
  </si>
  <si>
    <t>7.生徒への支援</t>
    <rPh sb="6" eb="8">
      <t>シエン</t>
    </rPh>
    <phoneticPr fontId="45"/>
  </si>
  <si>
    <t>面談機会の設定、カウンセラーの設置など、生徒や保護者からの相談に応じる体制を整備している</t>
    <phoneticPr fontId="45"/>
  </si>
  <si>
    <t>個別の生徒の状況を把握したうえで、教員間で共有し、中途退学や留年等を防ぐための有効な対策を実施している</t>
    <rPh sb="0" eb="2">
      <t>コベツ</t>
    </rPh>
    <rPh sb="3" eb="5">
      <t>セイト</t>
    </rPh>
    <rPh sb="6" eb="8">
      <t>ジョウキョウ</t>
    </rPh>
    <rPh sb="9" eb="11">
      <t>ハアク</t>
    </rPh>
    <rPh sb="17" eb="19">
      <t>キョウイン</t>
    </rPh>
    <rPh sb="19" eb="20">
      <t>カン</t>
    </rPh>
    <rPh sb="21" eb="23">
      <t>キョウユウ</t>
    </rPh>
    <rPh sb="25" eb="27">
      <t>チュウト</t>
    </rPh>
    <phoneticPr fontId="45"/>
  </si>
  <si>
    <t>部活動の状況を把握し、部活動が生徒及び教職員の負担とならないよう改善を図っている</t>
    <rPh sb="0" eb="3">
      <t>ブカツドウ</t>
    </rPh>
    <rPh sb="4" eb="6">
      <t>ジョウキョウ</t>
    </rPh>
    <rPh sb="7" eb="9">
      <t>ハアク</t>
    </rPh>
    <rPh sb="11" eb="14">
      <t>ブカツドウ</t>
    </rPh>
    <rPh sb="15" eb="17">
      <t>セイト</t>
    </rPh>
    <rPh sb="17" eb="18">
      <t>オヨ</t>
    </rPh>
    <rPh sb="19" eb="22">
      <t>キョウショクイン</t>
    </rPh>
    <rPh sb="23" eb="25">
      <t>フタン</t>
    </rPh>
    <rPh sb="32" eb="34">
      <t>カイゼン</t>
    </rPh>
    <rPh sb="35" eb="36">
      <t>ハカ</t>
    </rPh>
    <phoneticPr fontId="45"/>
  </si>
  <si>
    <t>生徒自身が将来への展望を持って主体的にキャリア選択ができるような進路指導を行っている</t>
    <rPh sb="0" eb="2">
      <t>セイト</t>
    </rPh>
    <rPh sb="2" eb="4">
      <t>ジシン</t>
    </rPh>
    <rPh sb="5" eb="7">
      <t>ショウライ</t>
    </rPh>
    <rPh sb="9" eb="11">
      <t>テンボウ</t>
    </rPh>
    <rPh sb="12" eb="13">
      <t>モ</t>
    </rPh>
    <rPh sb="15" eb="18">
      <t>シュタイテキ</t>
    </rPh>
    <rPh sb="23" eb="25">
      <t>センタク</t>
    </rPh>
    <rPh sb="32" eb="34">
      <t>シンロ</t>
    </rPh>
    <rPh sb="34" eb="36">
      <t>シドウ</t>
    </rPh>
    <rPh sb="37" eb="38">
      <t>オコナ</t>
    </rPh>
    <phoneticPr fontId="45"/>
  </si>
  <si>
    <t>教育活動資金収支差額比率</t>
    <rPh sb="0" eb="2">
      <t>キョウイク</t>
    </rPh>
    <rPh sb="2" eb="4">
      <t>カツドウ</t>
    </rPh>
    <rPh sb="4" eb="6">
      <t>シキン</t>
    </rPh>
    <rPh sb="6" eb="8">
      <t>シュウシ</t>
    </rPh>
    <rPh sb="8" eb="10">
      <t>サガク</t>
    </rPh>
    <rPh sb="10" eb="12">
      <t>ヒリツ</t>
    </rPh>
    <phoneticPr fontId="45"/>
  </si>
  <si>
    <t>人件費比率</t>
  </si>
  <si>
    <t>人件費比率（％）</t>
  </si>
  <si>
    <t>運用資産超過額対教育活動資金収支差額比（年）</t>
  </si>
  <si>
    <t>運用資産対教育活動資金収支差額比（年）</t>
  </si>
  <si>
    <t>外部負債超過額対教育活動資金収支差額比（年）</t>
  </si>
  <si>
    <r>
      <t>参考1）要積立率　6運用資産超過額対教育活動資金収支差額比（年）　</t>
    </r>
    <r>
      <rPr>
        <sz val="11"/>
        <color theme="1"/>
        <rFont val="ＭＳ Ｐゴシック"/>
        <family val="2"/>
        <charset val="128"/>
        <scheme val="minor"/>
      </rPr>
      <t>7運用資産対教育活動資金収支差額比（年）</t>
    </r>
    <phoneticPr fontId="45"/>
  </si>
  <si>
    <t>9外部負債超過額対教育活動資金収支差額比（年）</t>
    <phoneticPr fontId="45"/>
  </si>
  <si>
    <t>教育活動資金収支差額比率</t>
    <phoneticPr fontId="1"/>
  </si>
  <si>
    <t>4　教育活動資金収支差額比率</t>
    <rPh sb="2" eb="4">
      <t>キョウイク</t>
    </rPh>
    <rPh sb="4" eb="6">
      <t>カツドウ</t>
    </rPh>
    <rPh sb="6" eb="8">
      <t>シキン</t>
    </rPh>
    <rPh sb="8" eb="10">
      <t>シュウシ</t>
    </rPh>
    <rPh sb="10" eb="12">
      <t>サガク</t>
    </rPh>
    <rPh sb="12" eb="14">
      <t>ヒリツ</t>
    </rPh>
    <phoneticPr fontId="45"/>
  </si>
  <si>
    <t>6　運用資産超過額対教育活動資金収支差額比（年）</t>
    <rPh sb="2" eb="4">
      <t>ウンヨウ</t>
    </rPh>
    <rPh sb="4" eb="6">
      <t>シサン</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トシ</t>
    </rPh>
    <phoneticPr fontId="45"/>
  </si>
  <si>
    <t>7　運用資産対教育活動資金収支差額比（年）</t>
    <rPh sb="2" eb="4">
      <t>ウンヨウ</t>
    </rPh>
    <rPh sb="4" eb="6">
      <t>シサン</t>
    </rPh>
    <rPh sb="6" eb="7">
      <t>タイ</t>
    </rPh>
    <rPh sb="7" eb="9">
      <t>キョウイク</t>
    </rPh>
    <rPh sb="9" eb="11">
      <t>カツドウ</t>
    </rPh>
    <rPh sb="11" eb="13">
      <t>シキン</t>
    </rPh>
    <rPh sb="13" eb="15">
      <t>シュウシ</t>
    </rPh>
    <rPh sb="15" eb="17">
      <t>サガク</t>
    </rPh>
    <rPh sb="17" eb="18">
      <t>ヒ</t>
    </rPh>
    <rPh sb="19" eb="20">
      <t>トシ</t>
    </rPh>
    <phoneticPr fontId="45"/>
  </si>
  <si>
    <t>9　外部負債超過額対教育活動資金収支差額比（年）</t>
    <rPh sb="2" eb="4">
      <t>ガイブ</t>
    </rPh>
    <rPh sb="4" eb="6">
      <t>フサイ</t>
    </rPh>
    <rPh sb="6" eb="8">
      <t>チョウカ</t>
    </rPh>
    <rPh sb="8" eb="9">
      <t>ガク</t>
    </rPh>
    <rPh sb="9" eb="10">
      <t>タイ</t>
    </rPh>
    <rPh sb="10" eb="12">
      <t>キョウイク</t>
    </rPh>
    <rPh sb="12" eb="14">
      <t>カツドウ</t>
    </rPh>
    <rPh sb="14" eb="16">
      <t>シキン</t>
    </rPh>
    <rPh sb="16" eb="18">
      <t>シュウシ</t>
    </rPh>
    <rPh sb="18" eb="20">
      <t>サガク</t>
    </rPh>
    <rPh sb="20" eb="21">
      <t>ヒ</t>
    </rPh>
    <rPh sb="22" eb="23">
      <t>トシ</t>
    </rPh>
    <phoneticPr fontId="45"/>
  </si>
  <si>
    <t>第１階層</t>
    <rPh sb="3" eb="4">
      <t>ソウ</t>
    </rPh>
    <phoneticPr fontId="45"/>
  </si>
  <si>
    <t>第２階層</t>
    <phoneticPr fontId="1"/>
  </si>
  <si>
    <t>第３階層</t>
    <phoneticPr fontId="1"/>
  </si>
  <si>
    <t>第４階層</t>
    <phoneticPr fontId="1"/>
  </si>
  <si>
    <t>第５階層</t>
    <phoneticPr fontId="1"/>
  </si>
  <si>
    <t>第６階層</t>
    <phoneticPr fontId="1"/>
  </si>
  <si>
    <t>第７階層</t>
    <phoneticPr fontId="1"/>
  </si>
  <si>
    <t>第８階層</t>
    <phoneticPr fontId="1"/>
  </si>
  <si>
    <t>第９階層</t>
    <phoneticPr fontId="1"/>
  </si>
  <si>
    <t>第10階層</t>
    <phoneticPr fontId="1"/>
  </si>
  <si>
    <t>Ⅱ　資金収支状況</t>
    <rPh sb="2" eb="4">
      <t>シキン</t>
    </rPh>
    <rPh sb="4" eb="6">
      <t>シュウシ</t>
    </rPh>
    <rPh sb="6" eb="8">
      <t>ジョウキョウ</t>
    </rPh>
    <phoneticPr fontId="11"/>
  </si>
  <si>
    <t>教育活動資金収支差額比率（％）</t>
    <rPh sb="4" eb="6">
      <t>シキン</t>
    </rPh>
    <rPh sb="6" eb="8">
      <t>シュウシ</t>
    </rPh>
    <phoneticPr fontId="45"/>
  </si>
  <si>
    <t>法人名</t>
    <rPh sb="0" eb="2">
      <t>ホウジン</t>
    </rPh>
    <rPh sb="2" eb="3">
      <t>メイ</t>
    </rPh>
    <phoneticPr fontId="45"/>
  </si>
  <si>
    <t>評価早見表【高校部門】</t>
    <rPh sb="0" eb="2">
      <t>ヒョウカ</t>
    </rPh>
    <rPh sb="2" eb="4">
      <t>ハヤミ</t>
    </rPh>
    <rPh sb="4" eb="5">
      <t>ヒョウ</t>
    </rPh>
    <rPh sb="6" eb="8">
      <t>コウコウ</t>
    </rPh>
    <rPh sb="8" eb="10">
      <t>ブモン</t>
    </rPh>
    <phoneticPr fontId="45"/>
  </si>
  <si>
    <t>65％以上が連続</t>
    <phoneticPr fontId="45"/>
  </si>
  <si>
    <t>直近年度は65％以上</t>
    <phoneticPr fontId="45"/>
  </si>
  <si>
    <t>直近年度は55％以上65％未満</t>
    <phoneticPr fontId="45"/>
  </si>
  <si>
    <t>直近年度は55％未満</t>
    <phoneticPr fontId="45"/>
  </si>
  <si>
    <t>55％未満を安定的に維持</t>
    <phoneticPr fontId="45"/>
  </si>
  <si>
    <t>直近年度1.5倍未満</t>
    <rPh sb="8" eb="10">
      <t>ミマン</t>
    </rPh>
    <phoneticPr fontId="45"/>
  </si>
  <si>
    <t>3倍以上を安定的に確保</t>
    <rPh sb="1" eb="2">
      <t>バイ</t>
    </rPh>
    <rPh sb="2" eb="4">
      <t>イジョウ</t>
    </rPh>
    <rPh sb="5" eb="8">
      <t>アンテイテキ</t>
    </rPh>
    <rPh sb="9" eb="11">
      <t>カクホ</t>
    </rPh>
    <phoneticPr fontId="45"/>
  </si>
  <si>
    <r>
      <t>相対評価</t>
    </r>
    <r>
      <rPr>
        <sz val="6"/>
        <rFont val="ＭＳ Ｐゴシック"/>
        <family val="3"/>
        <charset val="128"/>
      </rPr>
      <t>（12）</t>
    </r>
    <r>
      <rPr>
        <sz val="11"/>
        <rFont val="ＭＳ Ｐゴシック"/>
        <family val="3"/>
        <charset val="128"/>
      </rPr>
      <t/>
    </r>
    <rPh sb="0" eb="2">
      <t>ソウタイ</t>
    </rPh>
    <rPh sb="2" eb="4">
      <t>ヒョウカ</t>
    </rPh>
    <phoneticPr fontId="45"/>
  </si>
  <si>
    <t>11．専任教員対非常勤教員割合</t>
    <rPh sb="3" eb="5">
      <t>センニン</t>
    </rPh>
    <rPh sb="5" eb="7">
      <t>キョウイン</t>
    </rPh>
    <rPh sb="7" eb="8">
      <t>タイ</t>
    </rPh>
    <rPh sb="8" eb="11">
      <t>ヒジョウキン</t>
    </rPh>
    <rPh sb="11" eb="13">
      <t>キョウイン</t>
    </rPh>
    <rPh sb="13" eb="15">
      <t>ワリアイ</t>
    </rPh>
    <phoneticPr fontId="45"/>
  </si>
  <si>
    <t>13．専任教員対専任職員割合</t>
    <rPh sb="3" eb="5">
      <t>センニン</t>
    </rPh>
    <rPh sb="5" eb="7">
      <t>キョウイン</t>
    </rPh>
    <rPh sb="7" eb="8">
      <t>タイ</t>
    </rPh>
    <rPh sb="8" eb="10">
      <t>センニン</t>
    </rPh>
    <rPh sb="10" eb="12">
      <t>ショクイン</t>
    </rPh>
    <rPh sb="12" eb="14">
      <t>ワリアイ</t>
    </rPh>
    <phoneticPr fontId="45"/>
  </si>
  <si>
    <r>
      <t>相対評価</t>
    </r>
    <r>
      <rPr>
        <sz val="6"/>
        <rFont val="ＭＳ Ｐゴシック"/>
        <family val="3"/>
        <charset val="128"/>
      </rPr>
      <t>（14）</t>
    </r>
    <rPh sb="0" eb="2">
      <t>ソウタイ</t>
    </rPh>
    <rPh sb="2" eb="4">
      <t>ヒョウカ</t>
    </rPh>
    <phoneticPr fontId="45"/>
  </si>
  <si>
    <t>３．補正人件費依存率</t>
    <rPh sb="2" eb="4">
      <t>ホセイ</t>
    </rPh>
    <rPh sb="4" eb="7">
      <t>ジンケンヒ</t>
    </rPh>
    <rPh sb="7" eb="9">
      <t>イゾン</t>
    </rPh>
    <phoneticPr fontId="45"/>
  </si>
  <si>
    <t>３年未満が連続</t>
    <rPh sb="1" eb="2">
      <t>ネン</t>
    </rPh>
    <rPh sb="2" eb="4">
      <t>ミマン</t>
    </rPh>
    <phoneticPr fontId="45"/>
  </si>
  <si>
    <t>直近年度は３年未満</t>
    <rPh sb="6" eb="7">
      <t>ネン</t>
    </rPh>
    <phoneticPr fontId="45"/>
  </si>
  <si>
    <t>直近年度は３年以上</t>
    <rPh sb="0" eb="2">
      <t>チョッキン</t>
    </rPh>
    <rPh sb="2" eb="4">
      <t>ネンド</t>
    </rPh>
    <rPh sb="6" eb="9">
      <t>ネンイジョウ</t>
    </rPh>
    <phoneticPr fontId="45"/>
  </si>
  <si>
    <t>３年以上を安定的に維持</t>
    <rPh sb="1" eb="4">
      <t>ネンイジョウ</t>
    </rPh>
    <rPh sb="5" eb="7">
      <t>アンテイ</t>
    </rPh>
    <rPh sb="7" eb="8">
      <t>テキ</t>
    </rPh>
    <rPh sb="9" eb="11">
      <t>イジ</t>
    </rPh>
    <phoneticPr fontId="45"/>
  </si>
  <si>
    <t>評価早見表【高校法人】</t>
    <rPh sb="0" eb="2">
      <t>ヒョウカ</t>
    </rPh>
    <rPh sb="2" eb="4">
      <t>ハヤミ</t>
    </rPh>
    <rPh sb="4" eb="5">
      <t>ヒョウ</t>
    </rPh>
    <rPh sb="6" eb="8">
      <t>コウコウ</t>
    </rPh>
    <rPh sb="8" eb="10">
      <t>ホウジン</t>
    </rPh>
    <phoneticPr fontId="45"/>
  </si>
  <si>
    <t>3　補正人件費依存率</t>
    <rPh sb="2" eb="4">
      <t>ホセイ</t>
    </rPh>
    <rPh sb="4" eb="7">
      <t>ジンケンヒ</t>
    </rPh>
    <rPh sb="7" eb="9">
      <t>イゾン</t>
    </rPh>
    <rPh sb="9" eb="10">
      <t>リツ</t>
    </rPh>
    <phoneticPr fontId="45"/>
  </si>
  <si>
    <t>Ⅱ　資金収支状況</t>
    <rPh sb="2" eb="4">
      <t>シキン</t>
    </rPh>
    <rPh sb="4" eb="6">
      <t>シュウシ</t>
    </rPh>
    <rPh sb="6" eb="8">
      <t>ジョウキョウ</t>
    </rPh>
    <phoneticPr fontId="1"/>
  </si>
  <si>
    <t>D</t>
    <phoneticPr fontId="1"/>
  </si>
  <si>
    <t>※高等学校部門には大学法人、短期大学法人が設置する高等学校部門の財務比率等が含まれる。</t>
    <phoneticPr fontId="45"/>
  </si>
  <si>
    <t>※高等学校部門には大学法人、短期大学法人が設置する高等学校部門の財務比率等が含まれる。</t>
    <phoneticPr fontId="1"/>
  </si>
  <si>
    <t>2年連続
55%未満</t>
    <rPh sb="1" eb="2">
      <t>ネン</t>
    </rPh>
    <rPh sb="2" eb="4">
      <t>レンゾク</t>
    </rPh>
    <rPh sb="8" eb="10">
      <t>ミマン</t>
    </rPh>
    <phoneticPr fontId="1"/>
  </si>
  <si>
    <t>直近年度
55%未満</t>
    <rPh sb="0" eb="2">
      <t>チョッキン</t>
    </rPh>
    <rPh sb="2" eb="3">
      <t>ネン</t>
    </rPh>
    <rPh sb="8" eb="10">
      <t>ミマン</t>
    </rPh>
    <phoneticPr fontId="1"/>
  </si>
  <si>
    <r>
      <t xml:space="preserve">直近年度
</t>
    </r>
    <r>
      <rPr>
        <sz val="10"/>
        <color theme="1"/>
        <rFont val="ＭＳ ゴシック"/>
        <family val="3"/>
        <charset val="128"/>
      </rPr>
      <t>55%以上65%未満</t>
    </r>
    <rPh sb="0" eb="2">
      <t>チョッキン</t>
    </rPh>
    <rPh sb="2" eb="3">
      <t>ネン</t>
    </rPh>
    <rPh sb="8" eb="10">
      <t>イジョウ</t>
    </rPh>
    <rPh sb="13" eb="15">
      <t>ミマン</t>
    </rPh>
    <phoneticPr fontId="1"/>
  </si>
  <si>
    <t>直近年度
65%以上</t>
    <rPh sb="0" eb="2">
      <t>チョッキン</t>
    </rPh>
    <rPh sb="2" eb="3">
      <t>ネン</t>
    </rPh>
    <rPh sb="8" eb="10">
      <t>イジョウ</t>
    </rPh>
    <phoneticPr fontId="1"/>
  </si>
  <si>
    <t>2年連続
65%以上</t>
    <rPh sb="1" eb="2">
      <t>ネン</t>
    </rPh>
    <rPh sb="2" eb="4">
      <t>レンゾク</t>
    </rPh>
    <rPh sb="4" eb="5">
      <t>ネンド</t>
    </rPh>
    <rPh sb="8" eb="10">
      <t>イジョウ</t>
    </rPh>
    <phoneticPr fontId="1"/>
  </si>
  <si>
    <r>
      <t>　・設置学科や規模等にあった目標値を学校法人独自で設定している場合は、</t>
    </r>
    <r>
      <rPr>
        <sz val="11"/>
        <rFont val="ＭＳ Ｐゴシック"/>
        <family val="3"/>
        <charset val="128"/>
        <scheme val="minor"/>
      </rPr>
      <t>F列の黄色のセルに数値を入力します。</t>
    </r>
    <rPh sb="4" eb="6">
      <t>ガッカ</t>
    </rPh>
    <rPh sb="36" eb="37">
      <t>レツ</t>
    </rPh>
    <rPh sb="38" eb="40">
      <t>キイロ</t>
    </rPh>
    <phoneticPr fontId="45"/>
  </si>
  <si>
    <t xml:space="preserve"> 管理経費支出（除くデリバティブ解約損支出、過年度修正支出）</t>
    <phoneticPr fontId="45"/>
  </si>
  <si>
    <t>2年連続
65%以上</t>
    <rPh sb="1" eb="2">
      <t>ネン</t>
    </rPh>
    <rPh sb="2" eb="4">
      <t>レンゾク</t>
    </rPh>
    <rPh sb="8" eb="10">
      <t>イジョウ</t>
    </rPh>
    <phoneticPr fontId="1"/>
  </si>
  <si>
    <t>2年連続
3倍以上</t>
    <rPh sb="1" eb="2">
      <t>ネン</t>
    </rPh>
    <rPh sb="2" eb="4">
      <t>レンゾク</t>
    </rPh>
    <rPh sb="6" eb="7">
      <t>バイ</t>
    </rPh>
    <rPh sb="7" eb="9">
      <t>イジョウ</t>
    </rPh>
    <phoneticPr fontId="1"/>
  </si>
  <si>
    <t>2年連続
1.5倍以上</t>
    <rPh sb="1" eb="2">
      <t>ネン</t>
    </rPh>
    <rPh sb="2" eb="4">
      <t>レンゾク</t>
    </rPh>
    <rPh sb="8" eb="9">
      <t>バイ</t>
    </rPh>
    <rPh sb="9" eb="11">
      <t>イジョウ</t>
    </rPh>
    <phoneticPr fontId="1"/>
  </si>
  <si>
    <t>直近年度
1.5倍以上</t>
    <rPh sb="0" eb="2">
      <t>チョッキン</t>
    </rPh>
    <rPh sb="2" eb="3">
      <t>ネン</t>
    </rPh>
    <rPh sb="8" eb="9">
      <t>バイ</t>
    </rPh>
    <rPh sb="9" eb="11">
      <t>イジョウ</t>
    </rPh>
    <phoneticPr fontId="1"/>
  </si>
  <si>
    <t>直近年度
1.5倍未満</t>
    <rPh sb="0" eb="2">
      <t>チョッキン</t>
    </rPh>
    <rPh sb="2" eb="3">
      <t>ネン</t>
    </rPh>
    <rPh sb="8" eb="9">
      <t>バイ</t>
    </rPh>
    <rPh sb="9" eb="11">
      <t>ミマン</t>
    </rPh>
    <phoneticPr fontId="1"/>
  </si>
  <si>
    <t>2年連続
1.5倍未満</t>
    <rPh sb="1" eb="2">
      <t>ネン</t>
    </rPh>
    <rPh sb="2" eb="4">
      <t>レンゾク</t>
    </rPh>
    <rPh sb="8" eb="9">
      <t>バイ</t>
    </rPh>
    <rPh sb="9" eb="11">
      <t>ミマン</t>
    </rPh>
    <phoneticPr fontId="1"/>
  </si>
  <si>
    <r>
      <t>経常収支差額比率</t>
    </r>
    <r>
      <rPr>
        <sz val="11"/>
        <rFont val="ＭＳ Ｐゴシック"/>
        <family val="3"/>
        <charset val="128"/>
      </rPr>
      <t>で部門の収支状況と法人財務への影響度を把握。</t>
    </r>
    <rPh sb="0" eb="2">
      <t>ケイジョウ</t>
    </rPh>
    <phoneticPr fontId="45"/>
  </si>
  <si>
    <t>※2)要積立額＝退職給与引当金＋第2号基本金＋第3号基本金＋減価償却累計額</t>
    <rPh sb="3" eb="4">
      <t>ヨウ</t>
    </rPh>
    <rPh sb="4" eb="6">
      <t>ツミタテ</t>
    </rPh>
    <rPh sb="6" eb="7">
      <t>ガク</t>
    </rPh>
    <rPh sb="8" eb="10">
      <t>タイショク</t>
    </rPh>
    <rPh sb="10" eb="12">
      <t>キュウヨ</t>
    </rPh>
    <rPh sb="12" eb="14">
      <t>ヒキアテ</t>
    </rPh>
    <rPh sb="14" eb="15">
      <t>キン</t>
    </rPh>
    <rPh sb="16" eb="17">
      <t>ダイ</t>
    </rPh>
    <rPh sb="18" eb="19">
      <t>ゴウ</t>
    </rPh>
    <rPh sb="19" eb="21">
      <t>キホン</t>
    </rPh>
    <rPh sb="21" eb="22">
      <t>キン</t>
    </rPh>
    <rPh sb="23" eb="24">
      <t>ダイ</t>
    </rPh>
    <rPh sb="25" eb="26">
      <t>ゴウ</t>
    </rPh>
    <rPh sb="26" eb="28">
      <t>キホン</t>
    </rPh>
    <rPh sb="28" eb="29">
      <t>キン</t>
    </rPh>
    <rPh sb="30" eb="32">
      <t>ゲンカ</t>
    </rPh>
    <rPh sb="32" eb="34">
      <t>ショウキャク</t>
    </rPh>
    <rPh sb="34" eb="36">
      <t>ルイケイ</t>
    </rPh>
    <rPh sb="36" eb="37">
      <t>ガク</t>
    </rPh>
    <phoneticPr fontId="1"/>
  </si>
  <si>
    <t xml:space="preserve"> 図書減価償却累計額</t>
    <phoneticPr fontId="1"/>
  </si>
  <si>
    <t>学生生徒等納付金+経常費等補助金</t>
    <rPh sb="0" eb="2">
      <t>ガクセイ</t>
    </rPh>
    <rPh sb="2" eb="4">
      <t>セイト</t>
    </rPh>
    <rPh sb="4" eb="5">
      <t>トウ</t>
    </rPh>
    <rPh sb="5" eb="8">
      <t>ノウフキン</t>
    </rPh>
    <rPh sb="9" eb="12">
      <t>ケイジョウヒ</t>
    </rPh>
    <rPh sb="12" eb="13">
      <t>トウ</t>
    </rPh>
    <rPh sb="13" eb="16">
      <t>ホジョキン</t>
    </rPh>
    <phoneticPr fontId="1"/>
  </si>
  <si>
    <t>※1)教育活動資金収入=学納金収入+手数料収入+特別寄付金収入+一般寄付金収入+経常費等補助金収入+付随事業収入+雑収入</t>
    <rPh sb="43" eb="44">
      <t>トウ</t>
    </rPh>
    <phoneticPr fontId="1"/>
  </si>
  <si>
    <t>Ⅵ　生徒数関係</t>
    <rPh sb="2" eb="5">
      <t>セイトスウ</t>
    </rPh>
    <rPh sb="5" eb="7">
      <t>カンケイ</t>
    </rPh>
    <phoneticPr fontId="11"/>
  </si>
  <si>
    <t>Ⅵ　生徒数関係</t>
    <rPh sb="2" eb="5">
      <t>セイトスウ</t>
    </rPh>
    <rPh sb="5" eb="7">
      <t>カンケイ</t>
    </rPh>
    <phoneticPr fontId="1"/>
  </si>
  <si>
    <t xml:space="preserve"> 経常費等補助金</t>
    <rPh sb="1" eb="4">
      <t>ケイジョウヒ</t>
    </rPh>
    <rPh sb="4" eb="5">
      <t>トウ</t>
    </rPh>
    <rPh sb="5" eb="8">
      <t>ホジョキン</t>
    </rPh>
    <phoneticPr fontId="45"/>
  </si>
  <si>
    <r>
      <t>　自己診断チェックリスト（エクセル版）は、学校法人が決算書等から容易に自己診断チェックリストを作成できるよう、ＰＤＦで提供している形式に入力用シートや数式を加えて提供しているものです。
　</t>
    </r>
    <r>
      <rPr>
        <b/>
        <sz val="11"/>
        <color rgb="FFFF0000"/>
        <rFont val="ＭＳ Ｐゴシック"/>
        <family val="3"/>
        <charset val="128"/>
      </rPr>
      <t>サンプル数値の入ったＰＤＦ版を参考にしつつ、必要な数値、目標値等を入力してご利用ください。</t>
    </r>
    <r>
      <rPr>
        <sz val="11"/>
        <rFont val="ＭＳ Ｐゴシック"/>
        <family val="3"/>
        <charset val="128"/>
      </rPr>
      <t xml:space="preserve">
　また、必要に応じて、新たな項目や数式を加えることも可能ですので、ぜひ法人の実態に合わせてお使いください。
　</t>
    </r>
    <r>
      <rPr>
        <b/>
        <sz val="11"/>
        <color rgb="FFFF0000"/>
        <rFont val="ＭＳ Ｐゴシック"/>
        <family val="3"/>
        <charset val="128"/>
      </rPr>
      <t>なお本チェックリストは、高等学校法人の法人全体・高等学校部門、大学・短期大学法人の高等学校部門に対応しています。</t>
    </r>
    <r>
      <rPr>
        <sz val="11"/>
        <rFont val="ＭＳ Ｐゴシック"/>
        <family val="3"/>
        <charset val="128"/>
      </rPr>
      <t>大学・短期大学法人の法人全体を診断する場合は、別途掲載しております大学・短期大学法人用のチェックリストをご利用ください。</t>
    </r>
    <rPh sb="1" eb="3">
      <t>ジコ</t>
    </rPh>
    <rPh sb="3" eb="5">
      <t>シンダン</t>
    </rPh>
    <rPh sb="17" eb="18">
      <t>バン</t>
    </rPh>
    <rPh sb="21" eb="23">
      <t>ガッコウ</t>
    </rPh>
    <rPh sb="23" eb="25">
      <t>ホウジン</t>
    </rPh>
    <rPh sb="26" eb="28">
      <t>ケッサン</t>
    </rPh>
    <rPh sb="28" eb="29">
      <t>ショ</t>
    </rPh>
    <rPh sb="29" eb="30">
      <t>トウ</t>
    </rPh>
    <rPh sb="32" eb="34">
      <t>ヨウイ</t>
    </rPh>
    <rPh sb="47" eb="49">
      <t>サクセイ</t>
    </rPh>
    <rPh sb="59" eb="61">
      <t>テイキョウ</t>
    </rPh>
    <rPh sb="65" eb="67">
      <t>ケイシキ</t>
    </rPh>
    <rPh sb="68" eb="70">
      <t>ニュウリョク</t>
    </rPh>
    <rPh sb="70" eb="71">
      <t>ヨウ</t>
    </rPh>
    <rPh sb="75" eb="77">
      <t>スウシキ</t>
    </rPh>
    <rPh sb="78" eb="79">
      <t>クワ</t>
    </rPh>
    <rPh sb="81" eb="83">
      <t>テイキョウ</t>
    </rPh>
    <rPh sb="98" eb="100">
      <t>スウチ</t>
    </rPh>
    <rPh sb="101" eb="102">
      <t>ハイ</t>
    </rPh>
    <rPh sb="107" eb="108">
      <t>バン</t>
    </rPh>
    <rPh sb="109" eb="111">
      <t>サンコウ</t>
    </rPh>
    <rPh sb="116" eb="118">
      <t>ヒツヨウ</t>
    </rPh>
    <rPh sb="119" eb="121">
      <t>スウチ</t>
    </rPh>
    <rPh sb="122" eb="125">
      <t>モクヒョウチ</t>
    </rPh>
    <rPh sb="125" eb="126">
      <t>トウ</t>
    </rPh>
    <rPh sb="127" eb="129">
      <t>ニュウリョク</t>
    </rPh>
    <rPh sb="132" eb="134">
      <t>リヨウ</t>
    </rPh>
    <rPh sb="144" eb="146">
      <t>ヒツヨウ</t>
    </rPh>
    <rPh sb="147" eb="148">
      <t>オウ</t>
    </rPh>
    <rPh sb="151" eb="152">
      <t>アラ</t>
    </rPh>
    <rPh sb="154" eb="156">
      <t>コウモク</t>
    </rPh>
    <rPh sb="157" eb="159">
      <t>スウシキ</t>
    </rPh>
    <rPh sb="160" eb="161">
      <t>クワ</t>
    </rPh>
    <rPh sb="166" eb="168">
      <t>カノウ</t>
    </rPh>
    <rPh sb="175" eb="177">
      <t>ホウジン</t>
    </rPh>
    <rPh sb="178" eb="180">
      <t>ジッタイ</t>
    </rPh>
    <rPh sb="181" eb="182">
      <t>ア</t>
    </rPh>
    <rPh sb="186" eb="187">
      <t>ツカ</t>
    </rPh>
    <rPh sb="197" eb="198">
      <t>ホン</t>
    </rPh>
    <rPh sb="207" eb="209">
      <t>コウトウ</t>
    </rPh>
    <rPh sb="209" eb="211">
      <t>ガッコウ</t>
    </rPh>
    <rPh sb="211" eb="213">
      <t>ホウジン</t>
    </rPh>
    <rPh sb="214" eb="216">
      <t>ホウジン</t>
    </rPh>
    <rPh sb="216" eb="218">
      <t>ゼンタイ</t>
    </rPh>
    <rPh sb="219" eb="221">
      <t>コウトウ</t>
    </rPh>
    <rPh sb="221" eb="223">
      <t>ガッコウ</t>
    </rPh>
    <rPh sb="223" eb="225">
      <t>ブモン</t>
    </rPh>
    <rPh sb="226" eb="228">
      <t>ダイガク</t>
    </rPh>
    <rPh sb="233" eb="235">
      <t>ホウジン</t>
    </rPh>
    <rPh sb="236" eb="238">
      <t>コウトウ</t>
    </rPh>
    <rPh sb="238" eb="240">
      <t>ガッコウ</t>
    </rPh>
    <rPh sb="240" eb="242">
      <t>ブモン</t>
    </rPh>
    <rPh sb="243" eb="245">
      <t>タイオウ</t>
    </rPh>
    <rPh sb="251" eb="252">
      <t>ダイ</t>
    </rPh>
    <rPh sb="252" eb="253">
      <t>ガク</t>
    </rPh>
    <rPh sb="254" eb="256">
      <t>タンキ</t>
    </rPh>
    <rPh sb="256" eb="258">
      <t>ダイガク</t>
    </rPh>
    <rPh sb="258" eb="260">
      <t>ホウジン</t>
    </rPh>
    <rPh sb="261" eb="263">
      <t>ホウジン</t>
    </rPh>
    <rPh sb="263" eb="265">
      <t>ゼンタイ</t>
    </rPh>
    <rPh sb="266" eb="268">
      <t>シンダン</t>
    </rPh>
    <rPh sb="270" eb="272">
      <t>バアイ</t>
    </rPh>
    <rPh sb="274" eb="276">
      <t>ベット</t>
    </rPh>
    <rPh sb="276" eb="278">
      <t>ケイサイ</t>
    </rPh>
    <rPh sb="284" eb="286">
      <t>ダイガク</t>
    </rPh>
    <rPh sb="287" eb="289">
      <t>タンキ</t>
    </rPh>
    <rPh sb="289" eb="291">
      <t>ダイガク</t>
    </rPh>
    <rPh sb="291" eb="294">
      <t>ホウジンヨウ</t>
    </rPh>
    <rPh sb="304" eb="306">
      <t>リヨウ</t>
    </rPh>
    <phoneticPr fontId="45"/>
  </si>
  <si>
    <t>生徒一人当たり経費</t>
    <rPh sb="0" eb="2">
      <t>セイト</t>
    </rPh>
    <rPh sb="2" eb="4">
      <t>ヒトリ</t>
    </rPh>
    <rPh sb="4" eb="5">
      <t>ア</t>
    </rPh>
    <rPh sb="7" eb="9">
      <t>ケイヒ</t>
    </rPh>
    <phoneticPr fontId="45"/>
  </si>
  <si>
    <t xml:space="preserve">   特別寄付金（教育活動）</t>
    <phoneticPr fontId="1"/>
  </si>
  <si>
    <t xml:space="preserve">  一般寄付金（教育活動）</t>
    <phoneticPr fontId="1"/>
  </si>
  <si>
    <t>X</t>
    <phoneticPr fontId="1"/>
  </si>
  <si>
    <t>経常費等補助金（X)</t>
    <rPh sb="0" eb="2">
      <t>ケイジョウ</t>
    </rPh>
    <rPh sb="2" eb="3">
      <t>ヒ</t>
    </rPh>
    <rPh sb="3" eb="4">
      <t>トウ</t>
    </rPh>
    <rPh sb="4" eb="7">
      <t>ホジョキン</t>
    </rPh>
    <phoneticPr fontId="1"/>
  </si>
  <si>
    <t>補正人件費依存率(D)／(E+X)</t>
    <rPh sb="0" eb="2">
      <t>ホセイ</t>
    </rPh>
    <rPh sb="2" eb="5">
      <t>ジンケンヒ</t>
    </rPh>
    <rPh sb="5" eb="7">
      <t>イゾン</t>
    </rPh>
    <rPh sb="7" eb="8">
      <t>リツ</t>
    </rPh>
    <phoneticPr fontId="1"/>
  </si>
  <si>
    <t>※　要積立額＝退職給与引当金＋第2号基本金＋第3号基本金＋減価償却累計額</t>
    <rPh sb="2" eb="3">
      <t>ヨウ</t>
    </rPh>
    <rPh sb="3" eb="5">
      <t>ツミタテ</t>
    </rPh>
    <rPh sb="5" eb="6">
      <t>ガク</t>
    </rPh>
    <rPh sb="7" eb="9">
      <t>タイショク</t>
    </rPh>
    <rPh sb="9" eb="11">
      <t>キュウヨ</t>
    </rPh>
    <rPh sb="11" eb="13">
      <t>ヒキアテ</t>
    </rPh>
    <rPh sb="13" eb="14">
      <t>キン</t>
    </rPh>
    <rPh sb="15" eb="16">
      <t>ダイ</t>
    </rPh>
    <rPh sb="17" eb="18">
      <t>ゴウ</t>
    </rPh>
    <rPh sb="18" eb="20">
      <t>キホン</t>
    </rPh>
    <rPh sb="20" eb="21">
      <t>キン</t>
    </rPh>
    <rPh sb="22" eb="23">
      <t>ダイ</t>
    </rPh>
    <rPh sb="24" eb="25">
      <t>ゴウ</t>
    </rPh>
    <rPh sb="25" eb="27">
      <t>キホン</t>
    </rPh>
    <rPh sb="27" eb="28">
      <t>キン</t>
    </rPh>
    <rPh sb="29" eb="31">
      <t>ゲンカ</t>
    </rPh>
    <rPh sb="31" eb="33">
      <t>ショウキャク</t>
    </rPh>
    <rPh sb="33" eb="36">
      <t>ルイケイガク</t>
    </rPh>
    <phoneticPr fontId="1"/>
  </si>
  <si>
    <t xml:space="preserve"> 収容定員</t>
    <rPh sb="1" eb="3">
      <t>シュウヨウ</t>
    </rPh>
    <phoneticPr fontId="45"/>
  </si>
  <si>
    <r>
      <t>　・</t>
    </r>
    <r>
      <rPr>
        <sz val="11"/>
        <rFont val="ＭＳ Ｐゴシック"/>
        <family val="3"/>
        <charset val="128"/>
        <scheme val="minor"/>
      </rPr>
      <t>F列へ目標値を入力しない場合、</t>
    </r>
    <r>
      <rPr>
        <sz val="11"/>
        <rFont val="ＭＳ Ｐゴシック"/>
        <family val="3"/>
        <charset val="128"/>
        <scheme val="minor"/>
      </rPr>
      <t>G列の</t>
    </r>
    <r>
      <rPr>
        <sz val="11"/>
        <rFont val="ＭＳ Ｐゴシック"/>
        <family val="2"/>
        <charset val="128"/>
        <scheme val="minor"/>
      </rPr>
      <t>同系統平均が目標値となります</t>
    </r>
    <r>
      <rPr>
        <sz val="11"/>
        <rFont val="ＭＳ Ｐゴシック"/>
        <family val="3"/>
        <charset val="128"/>
        <scheme val="minor"/>
      </rPr>
      <t>。</t>
    </r>
    <rPh sb="3" eb="4">
      <t>レツ</t>
    </rPh>
    <rPh sb="5" eb="8">
      <t>モクヒョウチ</t>
    </rPh>
    <rPh sb="9" eb="11">
      <t>ニュウリョク</t>
    </rPh>
    <rPh sb="14" eb="16">
      <t>バアイ</t>
    </rPh>
    <rPh sb="18" eb="19">
      <t>レツ</t>
    </rPh>
    <rPh sb="23" eb="25">
      <t>ヘイキン</t>
    </rPh>
    <rPh sb="26" eb="29">
      <t>モクヒョウチ</t>
    </rPh>
    <phoneticPr fontId="45"/>
  </si>
  <si>
    <t>10</t>
    <phoneticPr fontId="45"/>
  </si>
  <si>
    <t>10</t>
    <phoneticPr fontId="45"/>
  </si>
  <si>
    <t>12</t>
    <phoneticPr fontId="45"/>
  </si>
  <si>
    <t>13</t>
    <phoneticPr fontId="45"/>
  </si>
  <si>
    <t>14</t>
    <phoneticPr fontId="45"/>
  </si>
  <si>
    <t xml:space="preserve">参考）減価償却比率
減価償却資産の取得価額に対する減価償却累計額の割合です｡建物・設備等の有形固定資産を中心とする減価償却資産は､耐用年数に応じて減価償却されますが､固定資産の取得価額と未償却残高との差額である償却累計額が､取得価額に対してどの程度を占めているかを測る比率です｡資産の取得年次が古いほど､又は耐用年数を短期間に設定しているほどこの比率は高くなります｡なお､設立から間もない学校法人では固定資産の償却が開始したばかりであるため、特に低い値となります｡
※3) 減価償却資産取得価額（図書を除く有形固定資産）＝減価償却対象有形固定資産簿価（建物、構築物、教育研究用機器備品、管理用機器備品、車両、その他有形固定資産の貸借対照表計上額）+当該資産にかかる減価償却累計額の合計
</t>
    <rPh sb="293" eb="296">
      <t>カンリヨウ</t>
    </rPh>
    <rPh sb="302" eb="303">
      <t>リョウ</t>
    </rPh>
    <rPh sb="324" eb="326">
      <t>トウガイ</t>
    </rPh>
    <phoneticPr fontId="1"/>
  </si>
  <si>
    <t>（教育活動資金収支差額がマイナス、かつ運用資産超過額がプラスの時のみ）</t>
    <rPh sb="1" eb="3">
      <t>キョウイク</t>
    </rPh>
    <rPh sb="3" eb="5">
      <t>カツドウ</t>
    </rPh>
    <rPh sb="5" eb="7">
      <t>シキン</t>
    </rPh>
    <rPh sb="7" eb="9">
      <t>シュウシ</t>
    </rPh>
    <rPh sb="9" eb="11">
      <t>サガク</t>
    </rPh>
    <rPh sb="31" eb="32">
      <t>トキ</t>
    </rPh>
    <phoneticPr fontId="1"/>
  </si>
  <si>
    <t xml:space="preserve"> なお、教育活動資金収支差額がプラス、かつ外部負債超過額がプラスの時に値が表示されます。</t>
    <phoneticPr fontId="1"/>
  </si>
  <si>
    <t>（教育活動資金収支差額がプラス、かつ外部負債超過額がプラスの時のみ）</t>
    <rPh sb="1" eb="3">
      <t>キョウイク</t>
    </rPh>
    <rPh sb="3" eb="5">
      <t>カツドウ</t>
    </rPh>
    <rPh sb="5" eb="7">
      <t>シキン</t>
    </rPh>
    <rPh sb="7" eb="9">
      <t>シュウシ</t>
    </rPh>
    <rPh sb="9" eb="11">
      <t>サガク</t>
    </rPh>
    <rPh sb="30" eb="31">
      <t>トキ</t>
    </rPh>
    <phoneticPr fontId="1"/>
  </si>
  <si>
    <t>収容定員</t>
    <rPh sb="0" eb="2">
      <t>シュウヨウ</t>
    </rPh>
    <rPh sb="2" eb="4">
      <t>テイイン</t>
    </rPh>
    <phoneticPr fontId="1"/>
  </si>
  <si>
    <t>収容定員(l)</t>
    <rPh sb="0" eb="2">
      <t>シュウヨウ</t>
    </rPh>
    <rPh sb="2" eb="4">
      <t>テイイン</t>
    </rPh>
    <phoneticPr fontId="1"/>
  </si>
  <si>
    <t>外部負債超過額対教育活動資金収支差額比(Y)／(I)</t>
    <rPh sb="0" eb="4">
      <t>ガイブフサイ</t>
    </rPh>
    <rPh sb="4" eb="6">
      <t>チョウカ</t>
    </rPh>
    <rPh sb="6" eb="7">
      <t>ガク</t>
    </rPh>
    <rPh sb="7" eb="8">
      <t>タイ</t>
    </rPh>
    <rPh sb="8" eb="10">
      <t>キョウイク</t>
    </rPh>
    <rPh sb="10" eb="12">
      <t>カツドウ</t>
    </rPh>
    <rPh sb="12" eb="14">
      <t>シキン</t>
    </rPh>
    <rPh sb="14" eb="16">
      <t>シュウシ</t>
    </rPh>
    <rPh sb="16" eb="18">
      <t>サガク</t>
    </rPh>
    <rPh sb="18" eb="19">
      <t>ヒ</t>
    </rPh>
    <phoneticPr fontId="1"/>
  </si>
  <si>
    <t>外部負債超過額(Y)=(T)-(J)</t>
    <rPh sb="0" eb="2">
      <t>ガイブ</t>
    </rPh>
    <rPh sb="2" eb="4">
      <t>フサイ</t>
    </rPh>
    <rPh sb="4" eb="6">
      <t>チョウカ</t>
    </rPh>
    <rPh sb="6" eb="7">
      <t>ガク</t>
    </rPh>
    <phoneticPr fontId="1"/>
  </si>
  <si>
    <t>※1)経費支出＝教育研究経費支出＋管理経費支出</t>
    <rPh sb="3" eb="5">
      <t>ケイヒ</t>
    </rPh>
    <rPh sb="5" eb="7">
      <t>シシュツ</t>
    </rPh>
    <rPh sb="17" eb="19">
      <t>カンリ</t>
    </rPh>
    <rPh sb="19" eb="21">
      <t>ケイヒ</t>
    </rPh>
    <rPh sb="21" eb="23">
      <t>シシュツ</t>
    </rPh>
    <phoneticPr fontId="1"/>
  </si>
  <si>
    <t>宮  崎</t>
    <phoneticPr fontId="1"/>
  </si>
  <si>
    <t>沖  縄</t>
    <rPh sb="0" eb="1">
      <t>オキ</t>
    </rPh>
    <rPh sb="3" eb="4">
      <t>ナワ</t>
    </rPh>
    <phoneticPr fontId="1"/>
  </si>
  <si>
    <t>宮  崎</t>
    <phoneticPr fontId="1"/>
  </si>
  <si>
    <t>沖  縄</t>
    <rPh sb="0" eb="1">
      <t>オキ</t>
    </rPh>
    <rPh sb="3" eb="4">
      <t>ナワ</t>
    </rPh>
    <phoneticPr fontId="45"/>
  </si>
  <si>
    <t>鹿児島</t>
  </si>
  <si>
    <t>奈良・和歌山</t>
    <phoneticPr fontId="45"/>
  </si>
  <si>
    <t>徳島・香川</t>
    <phoneticPr fontId="45"/>
  </si>
  <si>
    <t>徳島・香川</t>
    <phoneticPr fontId="45"/>
  </si>
  <si>
    <t>奈良・和歌山</t>
    <phoneticPr fontId="1"/>
  </si>
  <si>
    <t>徳島・香川</t>
    <phoneticPr fontId="1"/>
  </si>
  <si>
    <t>徳島・香川</t>
    <phoneticPr fontId="1"/>
  </si>
  <si>
    <t>直近年度100％～200％</t>
    <rPh sb="0" eb="2">
      <t>チョッキン</t>
    </rPh>
    <rPh sb="2" eb="4">
      <t>ネンド</t>
    </rPh>
    <phoneticPr fontId="45"/>
  </si>
  <si>
    <t>0％未満が連続</t>
    <phoneticPr fontId="45"/>
  </si>
  <si>
    <t>直近年度は10％以上20％未満</t>
    <phoneticPr fontId="45"/>
  </si>
  <si>
    <t>直近年度は20％以上</t>
    <phoneticPr fontId="45"/>
  </si>
  <si>
    <t>【単位】人</t>
    <rPh sb="1" eb="3">
      <t>タンイ</t>
    </rPh>
    <rPh sb="4" eb="5">
      <t>ヒト</t>
    </rPh>
    <phoneticPr fontId="45"/>
  </si>
  <si>
    <t>10ポイント以上減少</t>
    <rPh sb="8" eb="10">
      <t>ゲンショウ</t>
    </rPh>
    <phoneticPr fontId="45"/>
  </si>
  <si>
    <t>5ポイント以上増加</t>
    <rPh sb="7" eb="9">
      <t>ゾウカ</t>
    </rPh>
    <phoneticPr fontId="45"/>
  </si>
  <si>
    <t>10％以上減少</t>
    <rPh sb="5" eb="7">
      <t>ゲンショウ</t>
    </rPh>
    <phoneticPr fontId="45"/>
  </si>
  <si>
    <t>5％以上減少</t>
    <rPh sb="4" eb="6">
      <t>ゲンショウ</t>
    </rPh>
    <phoneticPr fontId="45"/>
  </si>
  <si>
    <t>5～△5％増減</t>
    <rPh sb="5" eb="7">
      <t>ゾウゲン</t>
    </rPh>
    <phoneticPr fontId="45"/>
  </si>
  <si>
    <t>5％以上増加</t>
    <rPh sb="4" eb="6">
      <t>ゾウカ</t>
    </rPh>
    <phoneticPr fontId="45"/>
  </si>
  <si>
    <t>10％以上増加</t>
    <rPh sb="5" eb="7">
      <t>ゾウカ</t>
    </rPh>
    <phoneticPr fontId="45"/>
  </si>
  <si>
    <t>0％未満が連続</t>
    <phoneticPr fontId="45"/>
  </si>
  <si>
    <t>直近年度は0％未満</t>
    <phoneticPr fontId="45"/>
  </si>
  <si>
    <t>直近年度は0％以上10％未満</t>
    <phoneticPr fontId="45"/>
  </si>
  <si>
    <t>10％以上を安定的に維持</t>
    <phoneticPr fontId="45"/>
  </si>
  <si>
    <t>趨勢評価</t>
    <phoneticPr fontId="45"/>
  </si>
  <si>
    <t>2.5ポイント以上減少</t>
    <phoneticPr fontId="45"/>
  </si>
  <si>
    <t>5ポイント以上増加</t>
    <phoneticPr fontId="45"/>
  </si>
  <si>
    <t>2.5ポイント以上増加</t>
    <phoneticPr fontId="45"/>
  </si>
  <si>
    <t>どちらとも言えない</t>
    <rPh sb="5" eb="6">
      <t>イ</t>
    </rPh>
    <phoneticPr fontId="45"/>
  </si>
  <si>
    <t>0.5ポイント以上減少</t>
    <rPh sb="9" eb="10">
      <t>ゲン</t>
    </rPh>
    <rPh sb="10" eb="11">
      <t>ショウ</t>
    </rPh>
    <phoneticPr fontId="45"/>
  </si>
  <si>
    <t>0.3ポイント以上減少</t>
    <rPh sb="7" eb="9">
      <t>イジョウ</t>
    </rPh>
    <rPh sb="9" eb="10">
      <t>ゲン</t>
    </rPh>
    <rPh sb="10" eb="11">
      <t>ショウ</t>
    </rPh>
    <phoneticPr fontId="45"/>
  </si>
  <si>
    <t>0.3～△0.3ポイント増減</t>
    <rPh sb="12" eb="14">
      <t>ゾウゲン</t>
    </rPh>
    <phoneticPr fontId="45"/>
  </si>
  <si>
    <t>0.3ポイント以上増加</t>
    <rPh sb="7" eb="9">
      <t>イジョウ</t>
    </rPh>
    <rPh sb="9" eb="10">
      <t>ゾウ</t>
    </rPh>
    <rPh sb="10" eb="11">
      <t>カ</t>
    </rPh>
    <phoneticPr fontId="45"/>
  </si>
  <si>
    <t>0.5ポイント以上増加</t>
    <rPh sb="7" eb="9">
      <t>イジョウ</t>
    </rPh>
    <rPh sb="9" eb="10">
      <t>ゾウ</t>
    </rPh>
    <rPh sb="10" eb="11">
      <t>カ</t>
    </rPh>
    <phoneticPr fontId="45"/>
  </si>
  <si>
    <t>１ポイント以上増加</t>
    <rPh sb="5" eb="7">
      <t>イジョウ</t>
    </rPh>
    <rPh sb="7" eb="9">
      <t>ゾウカ</t>
    </rPh>
    <phoneticPr fontId="45"/>
  </si>
  <si>
    <t>0.5ポイント以上増加</t>
    <rPh sb="9" eb="11">
      <t>ゾウカ</t>
    </rPh>
    <phoneticPr fontId="45"/>
  </si>
  <si>
    <t>0.5ポイント以上減少</t>
    <rPh sb="9" eb="11">
      <t>ゲンショウ</t>
    </rPh>
    <phoneticPr fontId="45"/>
  </si>
  <si>
    <t>1ポイント以上減少</t>
    <rPh sb="5" eb="7">
      <t>イジョウ</t>
    </rPh>
    <rPh sb="7" eb="8">
      <t>ゲン</t>
    </rPh>
    <rPh sb="8" eb="9">
      <t>ショウ</t>
    </rPh>
    <phoneticPr fontId="45"/>
  </si>
  <si>
    <t>100万円以上増加</t>
    <rPh sb="7" eb="9">
      <t>ゾウカ</t>
    </rPh>
    <phoneticPr fontId="45"/>
  </si>
  <si>
    <t>50万円以上増加</t>
    <rPh sb="6" eb="8">
      <t>ゾウカ</t>
    </rPh>
    <phoneticPr fontId="45"/>
  </si>
  <si>
    <t>50万円以上減少</t>
    <rPh sb="6" eb="8">
      <t>ゲンショウ</t>
    </rPh>
    <phoneticPr fontId="45"/>
  </si>
  <si>
    <t>100万円以上減少</t>
    <rPh sb="7" eb="9">
      <t>ゲンショウ</t>
    </rPh>
    <phoneticPr fontId="45"/>
  </si>
  <si>
    <t>0％未満が連続</t>
    <phoneticPr fontId="45"/>
  </si>
  <si>
    <t>直近年度は0％未満</t>
    <phoneticPr fontId="45"/>
  </si>
  <si>
    <t>直近年度は0％以上10％未満</t>
    <phoneticPr fontId="45"/>
  </si>
  <si>
    <t>直近年度は10％以上</t>
    <phoneticPr fontId="45"/>
  </si>
  <si>
    <t>10％以上を安定的に維持</t>
    <phoneticPr fontId="45"/>
  </si>
  <si>
    <t>趨勢評価</t>
    <phoneticPr fontId="45"/>
  </si>
  <si>
    <t>5ポイント以上減少</t>
    <phoneticPr fontId="45"/>
  </si>
  <si>
    <t>2.5ポイント以上減少</t>
    <phoneticPr fontId="45"/>
  </si>
  <si>
    <t>2.5～△2.5ポイント増減</t>
    <phoneticPr fontId="45"/>
  </si>
  <si>
    <t>2.5ポイント以上増加</t>
    <phoneticPr fontId="45"/>
  </si>
  <si>
    <t>5ポイント以上増加</t>
    <phoneticPr fontId="45"/>
  </si>
  <si>
    <t>２．人件費比率</t>
    <phoneticPr fontId="45"/>
  </si>
  <si>
    <t>65％以上が連続</t>
    <phoneticPr fontId="45"/>
  </si>
  <si>
    <t>直近年度は65％以上</t>
    <phoneticPr fontId="45"/>
  </si>
  <si>
    <t>直近年度は55％以上65％未満</t>
    <phoneticPr fontId="45"/>
  </si>
  <si>
    <t>直近年度は55％未満</t>
    <phoneticPr fontId="45"/>
  </si>
  <si>
    <t>55％未満を安定的に維持</t>
    <phoneticPr fontId="45"/>
  </si>
  <si>
    <t>趨勢評価</t>
    <phoneticPr fontId="45"/>
  </si>
  <si>
    <t>2.5ポイント以上増加</t>
    <phoneticPr fontId="45"/>
  </si>
  <si>
    <t>直近年度は1.5倍以上</t>
    <phoneticPr fontId="45"/>
  </si>
  <si>
    <t>目標を連続未達成</t>
    <phoneticPr fontId="45"/>
  </si>
  <si>
    <t>直近年度は目標未達成</t>
    <phoneticPr fontId="45"/>
  </si>
  <si>
    <t>直近年度は目標達成</t>
    <phoneticPr fontId="45"/>
  </si>
  <si>
    <t>目標を連続達成</t>
    <phoneticPr fontId="45"/>
  </si>
  <si>
    <t>10ポイント以上増加</t>
    <phoneticPr fontId="45"/>
  </si>
  <si>
    <t>5～△5ポイント増減</t>
    <phoneticPr fontId="45"/>
  </si>
  <si>
    <t>5ポイント以上減少</t>
    <phoneticPr fontId="45"/>
  </si>
  <si>
    <t>10ポイント以上減少</t>
    <phoneticPr fontId="45"/>
  </si>
  <si>
    <t>直近年度は目標未達成</t>
    <phoneticPr fontId="45"/>
  </si>
  <si>
    <t>直近年度は目標達成</t>
    <phoneticPr fontId="45"/>
  </si>
  <si>
    <t>目標を連続達成</t>
    <phoneticPr fontId="45"/>
  </si>
  <si>
    <t>5ポイント以上減少</t>
    <phoneticPr fontId="45"/>
  </si>
  <si>
    <t>5ポイント以上増加</t>
    <phoneticPr fontId="45"/>
  </si>
  <si>
    <t>10ポイント以上増加</t>
    <phoneticPr fontId="45"/>
  </si>
  <si>
    <t>70％未満</t>
    <phoneticPr fontId="45"/>
  </si>
  <si>
    <t>70％以上90％未満</t>
    <phoneticPr fontId="45"/>
  </si>
  <si>
    <t>90％以上100％未満</t>
    <phoneticPr fontId="45"/>
  </si>
  <si>
    <t>100％以上110％未満</t>
    <phoneticPr fontId="45"/>
  </si>
  <si>
    <t>110％以上</t>
    <phoneticPr fontId="45"/>
  </si>
  <si>
    <t>10ポイント以上減少</t>
    <phoneticPr fontId="45"/>
  </si>
  <si>
    <t>5～△5ポイント増減</t>
    <phoneticPr fontId="45"/>
  </si>
  <si>
    <t>5ポイント以上増加</t>
    <phoneticPr fontId="45"/>
  </si>
  <si>
    <t>９．奨学費割合</t>
    <phoneticPr fontId="45"/>
  </si>
  <si>
    <t>直近年度は目標未達成</t>
    <phoneticPr fontId="45"/>
  </si>
  <si>
    <t>趨勢評価</t>
    <phoneticPr fontId="45"/>
  </si>
  <si>
    <t>0.5～△0.5ポイント増減</t>
    <phoneticPr fontId="45"/>
  </si>
  <si>
    <t>目標を連続未達成</t>
    <phoneticPr fontId="45"/>
  </si>
  <si>
    <t>目標を連続未達成</t>
    <phoneticPr fontId="45"/>
  </si>
  <si>
    <t>直近年度は目標達成</t>
    <phoneticPr fontId="45"/>
  </si>
  <si>
    <t>目標を連続達成</t>
    <phoneticPr fontId="45"/>
  </si>
  <si>
    <t>理事長のリーダーシップのもと理事会が学校法人の最終的な決定機関として機能し、改革推進の中心的役割を果たしている</t>
    <phoneticPr fontId="45"/>
  </si>
  <si>
    <t>理事・監事は善管注意義務や損害賠償責任を負うことを十分に理解し、適切な業務執行・監査を行っている</t>
    <phoneticPr fontId="45"/>
  </si>
  <si>
    <t>理事（特に非常勤理事）が理事会の議題をあらかじめ理解できるよう事前に説明資料を送付するなど、議論が活発になるような工夫をしている</t>
    <phoneticPr fontId="45"/>
  </si>
  <si>
    <t>財務分析を毎期実施し、分析内容を理事会で共有するとともに、全教職員に対して学校法人の会計と財務の仕組みや自法人の財務状況を説明する機会を毎期十分に設けている</t>
    <phoneticPr fontId="45"/>
  </si>
  <si>
    <t>評議員会から理事会の意思決定に関し適切なチェックを受けるとともに、多様な観点から法人運営に対して提言を行う諮問機関として機能している</t>
    <phoneticPr fontId="45"/>
  </si>
  <si>
    <t>評議員が評議員会の議題をあらかじめ理解できるよう事前に説明資料を送付するなど、議論が活発になるような工夫をしている</t>
    <rPh sb="4" eb="7">
      <t>ヒョウギイン</t>
    </rPh>
    <rPh sb="7" eb="8">
      <t>カイ</t>
    </rPh>
    <rPh sb="9" eb="11">
      <t>ギダイ</t>
    </rPh>
    <rPh sb="17" eb="19">
      <t>リカイ</t>
    </rPh>
    <rPh sb="24" eb="26">
      <t>ジゼン</t>
    </rPh>
    <rPh sb="27" eb="29">
      <t>セツメイ</t>
    </rPh>
    <rPh sb="29" eb="31">
      <t>シリョウ</t>
    </rPh>
    <rPh sb="32" eb="34">
      <t>ソウフ</t>
    </rPh>
    <rPh sb="39" eb="41">
      <t>ギロン</t>
    </rPh>
    <rPh sb="42" eb="44">
      <t>カッパツ</t>
    </rPh>
    <rPh sb="50" eb="52">
      <t>クフウ</t>
    </rPh>
    <phoneticPr fontId="3"/>
  </si>
  <si>
    <t>監事をサポートする体制が整備されており、自法人が抱える課題・外部環境等を踏まえた重点監査項目を設定し、毎期ごとの計画的な監査を実施している</t>
    <rPh sb="0" eb="2">
      <t>カンジ</t>
    </rPh>
    <rPh sb="9" eb="11">
      <t>タイセイ</t>
    </rPh>
    <rPh sb="12" eb="14">
      <t>セイビ</t>
    </rPh>
    <rPh sb="20" eb="21">
      <t>ジ</t>
    </rPh>
    <rPh sb="21" eb="23">
      <t>ホウジン</t>
    </rPh>
    <rPh sb="24" eb="25">
      <t>カカ</t>
    </rPh>
    <rPh sb="30" eb="32">
      <t>ガイブ</t>
    </rPh>
    <rPh sb="32" eb="34">
      <t>カンキョウ</t>
    </rPh>
    <rPh sb="34" eb="35">
      <t>トウ</t>
    </rPh>
    <rPh sb="47" eb="49">
      <t>セッテイ</t>
    </rPh>
    <rPh sb="56" eb="59">
      <t>ケイカクテキ</t>
    </rPh>
    <rPh sb="60" eb="62">
      <t>カンサ</t>
    </rPh>
    <rPh sb="63" eb="65">
      <t>ジッシ</t>
    </rPh>
    <phoneticPr fontId="3"/>
  </si>
  <si>
    <t>外部機関等（弁護士、公認会計士、経営コンサルタント、所轄庁、私学事業団等）を活用し、指摘・助言内容を経営改善の参考としている</t>
    <phoneticPr fontId="45"/>
  </si>
  <si>
    <t>経営環境・資源の分析を踏まえ、建学の精神に立脚した数値目標を含む具体的な経営戦略・中長期計画等を策定している</t>
    <phoneticPr fontId="45"/>
  </si>
  <si>
    <t>策定段階から教職員に関与させるなど、経営戦略・中長期計画等を全教職員に周知・浸透させる工夫をしている</t>
    <rPh sb="0" eb="2">
      <t>サクテイ</t>
    </rPh>
    <rPh sb="2" eb="4">
      <t>ダンカイ</t>
    </rPh>
    <rPh sb="6" eb="9">
      <t>キョウショクイン</t>
    </rPh>
    <rPh sb="10" eb="12">
      <t>カンヨ</t>
    </rPh>
    <rPh sb="18" eb="20">
      <t>ケイエイ</t>
    </rPh>
    <rPh sb="20" eb="22">
      <t>センリャク</t>
    </rPh>
    <rPh sb="23" eb="26">
      <t>チュウチョウキ</t>
    </rPh>
    <rPh sb="26" eb="28">
      <t>ケイカク</t>
    </rPh>
    <rPh sb="28" eb="29">
      <t>トウ</t>
    </rPh>
    <rPh sb="30" eb="31">
      <t>ゼン</t>
    </rPh>
    <rPh sb="31" eb="34">
      <t>キョウショクイン</t>
    </rPh>
    <rPh sb="35" eb="37">
      <t>シュウチ</t>
    </rPh>
    <rPh sb="38" eb="40">
      <t>シントウ</t>
    </rPh>
    <rPh sb="43" eb="45">
      <t>クフウ</t>
    </rPh>
    <phoneticPr fontId="45"/>
  </si>
  <si>
    <t>経営戦略・中長期計画・財務計画をもとに毎期の事業計画・予算を策定し、評価や見直しを行っている</t>
    <rPh sb="0" eb="2">
      <t>ケイエイ</t>
    </rPh>
    <rPh sb="2" eb="4">
      <t>センリャク</t>
    </rPh>
    <rPh sb="5" eb="8">
      <t>チュウチョウキ</t>
    </rPh>
    <rPh sb="8" eb="10">
      <t>ケイカク</t>
    </rPh>
    <rPh sb="11" eb="13">
      <t>ザイム</t>
    </rPh>
    <rPh sb="13" eb="15">
      <t>ケイカク</t>
    </rPh>
    <rPh sb="19" eb="21">
      <t>マイキ</t>
    </rPh>
    <rPh sb="22" eb="24">
      <t>ジギョウ</t>
    </rPh>
    <rPh sb="24" eb="26">
      <t>ケイカク</t>
    </rPh>
    <rPh sb="27" eb="29">
      <t>ヨサン</t>
    </rPh>
    <rPh sb="30" eb="32">
      <t>サクテイ</t>
    </rPh>
    <rPh sb="34" eb="36">
      <t>ヒョウカ</t>
    </rPh>
    <rPh sb="37" eb="39">
      <t>ミナオ</t>
    </rPh>
    <rPh sb="41" eb="42">
      <t>オコナ</t>
    </rPh>
    <phoneticPr fontId="45"/>
  </si>
  <si>
    <t>人事評価の基準、評価方法、評価結果の活用等について、定期的に見直しと改善を行いながら、人事考課を実施している</t>
    <rPh sb="0" eb="2">
      <t>ジンジ</t>
    </rPh>
    <rPh sb="26" eb="28">
      <t>テイキ</t>
    </rPh>
    <rPh sb="28" eb="29">
      <t>テキ</t>
    </rPh>
    <rPh sb="30" eb="32">
      <t>ミナオ</t>
    </rPh>
    <rPh sb="37" eb="38">
      <t>オコナ</t>
    </rPh>
    <rPh sb="43" eb="45">
      <t>ジンジ</t>
    </rPh>
    <rPh sb="45" eb="47">
      <t>コウカ</t>
    </rPh>
    <rPh sb="48" eb="50">
      <t>ジッシ</t>
    </rPh>
    <phoneticPr fontId="45"/>
  </si>
  <si>
    <t>自然災害やサイバー攻撃等に対して、マニュアルや事業継続計画を策定するとともに、研修会や訓練を実施するなど、危機管理体制を整備している</t>
    <rPh sb="0" eb="2">
      <t>シゼン</t>
    </rPh>
    <rPh sb="2" eb="4">
      <t>サイガイ</t>
    </rPh>
    <rPh sb="9" eb="11">
      <t>コウゲキ</t>
    </rPh>
    <rPh sb="11" eb="12">
      <t>トウ</t>
    </rPh>
    <rPh sb="13" eb="14">
      <t>タイ</t>
    </rPh>
    <rPh sb="23" eb="25">
      <t>ジギョウ</t>
    </rPh>
    <rPh sb="25" eb="27">
      <t>ケイゾク</t>
    </rPh>
    <rPh sb="27" eb="29">
      <t>ケイカク</t>
    </rPh>
    <rPh sb="30" eb="32">
      <t>サクテイ</t>
    </rPh>
    <rPh sb="39" eb="42">
      <t>ケンシュウカイ</t>
    </rPh>
    <rPh sb="43" eb="45">
      <t>クンレン</t>
    </rPh>
    <rPh sb="46" eb="48">
      <t>ジッシ</t>
    </rPh>
    <rPh sb="53" eb="55">
      <t>キキ</t>
    </rPh>
    <rPh sb="55" eb="57">
      <t>カンリ</t>
    </rPh>
    <rPh sb="57" eb="59">
      <t>タイセイ</t>
    </rPh>
    <rPh sb="60" eb="62">
      <t>セイビ</t>
    </rPh>
    <phoneticPr fontId="45"/>
  </si>
  <si>
    <t>規程整備・窓口の周知等を始めとした苦情申出や内部通報に適切に対応できる体制をとっている</t>
    <rPh sb="0" eb="2">
      <t>キテイ</t>
    </rPh>
    <rPh sb="2" eb="4">
      <t>セイビ</t>
    </rPh>
    <rPh sb="5" eb="7">
      <t>マドグチ</t>
    </rPh>
    <rPh sb="8" eb="10">
      <t>シュウチ</t>
    </rPh>
    <rPh sb="10" eb="11">
      <t>トウ</t>
    </rPh>
    <rPh sb="12" eb="13">
      <t>ハジ</t>
    </rPh>
    <rPh sb="17" eb="19">
      <t>クジョウ</t>
    </rPh>
    <rPh sb="19" eb="21">
      <t>モウシデ</t>
    </rPh>
    <rPh sb="22" eb="24">
      <t>ナイブ</t>
    </rPh>
    <rPh sb="24" eb="26">
      <t>ツウホウ</t>
    </rPh>
    <rPh sb="27" eb="29">
      <t>テキセツ</t>
    </rPh>
    <rPh sb="30" eb="32">
      <t>タイオウ</t>
    </rPh>
    <rPh sb="35" eb="37">
      <t>タイセイ</t>
    </rPh>
    <phoneticPr fontId="45"/>
  </si>
  <si>
    <t>寄付金・事業収入等の外部資金を獲得するための努力を行っている</t>
    <rPh sb="0" eb="3">
      <t>キフキン</t>
    </rPh>
    <rPh sb="4" eb="6">
      <t>ジギョウ</t>
    </rPh>
    <rPh sb="6" eb="8">
      <t>シュウニュウ</t>
    </rPh>
    <rPh sb="8" eb="9">
      <t>トウ</t>
    </rPh>
    <rPh sb="10" eb="12">
      <t>ガイブ</t>
    </rPh>
    <rPh sb="12" eb="14">
      <t>シキン</t>
    </rPh>
    <rPh sb="15" eb="17">
      <t>カクトク</t>
    </rPh>
    <rPh sb="22" eb="24">
      <t>ドリョク</t>
    </rPh>
    <rPh sb="25" eb="26">
      <t>オコナ</t>
    </rPh>
    <phoneticPr fontId="45"/>
  </si>
  <si>
    <t>定期的に生徒や保護者の満足度調査を実施し、改善が求められる事項に対して速やかに対応するなど生徒支援の充実に努めている</t>
    <rPh sb="0" eb="3">
      <t>テイキテキ</t>
    </rPh>
    <rPh sb="4" eb="6">
      <t>セイト</t>
    </rPh>
    <rPh sb="7" eb="10">
      <t>ホゴシャ</t>
    </rPh>
    <rPh sb="11" eb="14">
      <t>マンゾクド</t>
    </rPh>
    <rPh sb="14" eb="16">
      <t>チョウサ</t>
    </rPh>
    <rPh sb="17" eb="19">
      <t>ジッシ</t>
    </rPh>
    <rPh sb="21" eb="23">
      <t>カイゼン</t>
    </rPh>
    <rPh sb="24" eb="25">
      <t>モト</t>
    </rPh>
    <rPh sb="29" eb="31">
      <t>ジコウ</t>
    </rPh>
    <rPh sb="32" eb="33">
      <t>タイ</t>
    </rPh>
    <rPh sb="35" eb="36">
      <t>スミ</t>
    </rPh>
    <rPh sb="39" eb="41">
      <t>タイオウ</t>
    </rPh>
    <rPh sb="45" eb="47">
      <t>セイト</t>
    </rPh>
    <rPh sb="47" eb="49">
      <t>シエン</t>
    </rPh>
    <rPh sb="50" eb="52">
      <t>ジュウジツ</t>
    </rPh>
    <rPh sb="53" eb="54">
      <t>ツト</t>
    </rPh>
    <phoneticPr fontId="45"/>
  </si>
  <si>
    <t>8.情報の公表と地域貢献</t>
    <rPh sb="2" eb="4">
      <t>ジョウホウ</t>
    </rPh>
    <rPh sb="5" eb="7">
      <t>コウヒョウ</t>
    </rPh>
    <rPh sb="8" eb="10">
      <t>チイキ</t>
    </rPh>
    <rPh sb="10" eb="12">
      <t>コウケン</t>
    </rPh>
    <phoneticPr fontId="45"/>
  </si>
  <si>
    <t>生徒数、授業科目、授業の方法・内容や財務状況を、ホームページ等で一般に分かり易く公表している</t>
    <phoneticPr fontId="45"/>
  </si>
  <si>
    <t>地域社会に貢献する高校としての存在意義を発揮するため、地域への情報発信、交流、連携を積極的に進めている</t>
    <phoneticPr fontId="45"/>
  </si>
  <si>
    <t>財務面だけでなく、生徒募集計画や業務執行面に関しても、適法性や効率性、経営方針との整合性等の観点から監事の意見を聞く機会を十分に設けている</t>
    <rPh sb="0" eb="3">
      <t>ザイムメン</t>
    </rPh>
    <rPh sb="9" eb="11">
      <t>セイト</t>
    </rPh>
    <rPh sb="11" eb="13">
      <t>ボシュウ</t>
    </rPh>
    <rPh sb="13" eb="15">
      <t>ケイカク</t>
    </rPh>
    <rPh sb="16" eb="18">
      <t>ギョウム</t>
    </rPh>
    <rPh sb="18" eb="20">
      <t>シッコウ</t>
    </rPh>
    <rPh sb="20" eb="21">
      <t>メン</t>
    </rPh>
    <rPh sb="22" eb="23">
      <t>カン</t>
    </rPh>
    <rPh sb="27" eb="30">
      <t>テキホウセイ</t>
    </rPh>
    <rPh sb="31" eb="34">
      <t>コウリツセイ</t>
    </rPh>
    <rPh sb="35" eb="37">
      <t>ケイエイ</t>
    </rPh>
    <rPh sb="37" eb="39">
      <t>ホウシン</t>
    </rPh>
    <rPh sb="41" eb="45">
      <t>セイゴウセイナド</t>
    </rPh>
    <rPh sb="46" eb="48">
      <t>カンテン</t>
    </rPh>
    <rPh sb="50" eb="52">
      <t>カンジ</t>
    </rPh>
    <rPh sb="53" eb="55">
      <t>イケン</t>
    </rPh>
    <rPh sb="56" eb="57">
      <t>キ</t>
    </rPh>
    <rPh sb="58" eb="60">
      <t>キカイ</t>
    </rPh>
    <rPh sb="61" eb="63">
      <t>ジュウブン</t>
    </rPh>
    <rPh sb="64" eb="65">
      <t>モウ</t>
    </rPh>
    <phoneticPr fontId="45"/>
  </si>
  <si>
    <t>50～△50万円増減</t>
    <phoneticPr fontId="45"/>
  </si>
  <si>
    <t>高等学校法人</t>
    <rPh sb="0" eb="2">
      <t>コウトウ</t>
    </rPh>
    <rPh sb="2" eb="4">
      <t>ガッコウ</t>
    </rPh>
    <rPh sb="4" eb="6">
      <t>ホウジン</t>
    </rPh>
    <phoneticPr fontId="1"/>
  </si>
  <si>
    <t>事業活動収支計算書</t>
    <rPh sb="0" eb="2">
      <t>ジギョウ</t>
    </rPh>
    <rPh sb="2" eb="4">
      <t>カツドウ</t>
    </rPh>
    <rPh sb="4" eb="6">
      <t>シュウシ</t>
    </rPh>
    <rPh sb="6" eb="9">
      <t>ケイサンショ</t>
    </rPh>
    <phoneticPr fontId="45"/>
  </si>
  <si>
    <t>資金収支計算書</t>
    <rPh sb="0" eb="2">
      <t>シキン</t>
    </rPh>
    <rPh sb="2" eb="4">
      <t>シュウシ</t>
    </rPh>
    <rPh sb="4" eb="7">
      <t>ケイサンショ</t>
    </rPh>
    <phoneticPr fontId="45"/>
  </si>
  <si>
    <t>貸借対照表</t>
    <rPh sb="0" eb="2">
      <t>タイシャク</t>
    </rPh>
    <rPh sb="2" eb="5">
      <t>タイショウヒョウ</t>
    </rPh>
    <phoneticPr fontId="45"/>
  </si>
  <si>
    <t>１．経常収支差額比率</t>
    <rPh sb="2" eb="4">
      <t>ケイジョウ</t>
    </rPh>
    <rPh sb="4" eb="6">
      <t>シュウシ</t>
    </rPh>
    <rPh sb="6" eb="8">
      <t>サガク</t>
    </rPh>
    <rPh sb="8" eb="10">
      <t>ヒリツ</t>
    </rPh>
    <phoneticPr fontId="7"/>
  </si>
  <si>
    <t>２．人件費比率</t>
    <rPh sb="2" eb="5">
      <t>ジンケンヒ</t>
    </rPh>
    <rPh sb="5" eb="7">
      <t>ヒリツ</t>
    </rPh>
    <phoneticPr fontId="7"/>
  </si>
  <si>
    <t>４．教育活動資金収支差額比率</t>
    <rPh sb="2" eb="4">
      <t>キョウイク</t>
    </rPh>
    <rPh sb="4" eb="6">
      <t>カツドウ</t>
    </rPh>
    <rPh sb="6" eb="8">
      <t>シキン</t>
    </rPh>
    <rPh sb="8" eb="10">
      <t>シュウシ</t>
    </rPh>
    <rPh sb="10" eb="12">
      <t>サガク</t>
    </rPh>
    <rPh sb="12" eb="14">
      <t>ヒリツ</t>
    </rPh>
    <phoneticPr fontId="7"/>
  </si>
  <si>
    <t>６．運用資産超過額対教育活動
　　資金収支差額比（年）</t>
    <rPh sb="2" eb="4">
      <t>ウンヨウ</t>
    </rPh>
    <rPh sb="4" eb="6">
      <t>シサン</t>
    </rPh>
    <rPh sb="6" eb="9">
      <t>チョウカガク</t>
    </rPh>
    <rPh sb="9" eb="10">
      <t>タイ</t>
    </rPh>
    <rPh sb="10" eb="12">
      <t>キョウイク</t>
    </rPh>
    <rPh sb="12" eb="14">
      <t>カツドウ</t>
    </rPh>
    <rPh sb="17" eb="19">
      <t>シキン</t>
    </rPh>
    <rPh sb="19" eb="21">
      <t>シュウシ</t>
    </rPh>
    <rPh sb="21" eb="23">
      <t>サガク</t>
    </rPh>
    <rPh sb="23" eb="24">
      <t>ヒ</t>
    </rPh>
    <rPh sb="25" eb="26">
      <t>ネン</t>
    </rPh>
    <phoneticPr fontId="7"/>
  </si>
  <si>
    <t>７．運用資産対教育活動資金
　　収支差額比（年）</t>
    <rPh sb="2" eb="4">
      <t>ウンヨウ</t>
    </rPh>
    <rPh sb="4" eb="6">
      <t>シサン</t>
    </rPh>
    <rPh sb="6" eb="7">
      <t>タイ</t>
    </rPh>
    <rPh sb="7" eb="9">
      <t>キョウイク</t>
    </rPh>
    <rPh sb="9" eb="11">
      <t>カツドウ</t>
    </rPh>
    <rPh sb="11" eb="13">
      <t>シキン</t>
    </rPh>
    <rPh sb="16" eb="18">
      <t>シュウシ</t>
    </rPh>
    <rPh sb="18" eb="20">
      <t>サガク</t>
    </rPh>
    <rPh sb="20" eb="21">
      <t>ヒ</t>
    </rPh>
    <rPh sb="22" eb="23">
      <t>ネン</t>
    </rPh>
    <phoneticPr fontId="7"/>
  </si>
  <si>
    <t>９．外部負債超過額対教育活動
　　資金収支差額比（年）</t>
    <rPh sb="6" eb="9">
      <t>チョウカガク</t>
    </rPh>
    <rPh sb="9" eb="10">
      <t>タイ</t>
    </rPh>
    <rPh sb="10" eb="12">
      <t>キョウイク</t>
    </rPh>
    <rPh sb="12" eb="14">
      <t>カツドウ</t>
    </rPh>
    <rPh sb="17" eb="19">
      <t>シキン</t>
    </rPh>
    <rPh sb="19" eb="21">
      <t>シュウシ</t>
    </rPh>
    <rPh sb="21" eb="23">
      <t>サガク</t>
    </rPh>
    <rPh sb="23" eb="24">
      <t>ヒ</t>
    </rPh>
    <rPh sb="25" eb="26">
      <t>ネン</t>
    </rPh>
    <phoneticPr fontId="7"/>
  </si>
  <si>
    <t>1.経常収支差額比率</t>
    <rPh sb="2" eb="4">
      <t>ケイジョウ</t>
    </rPh>
    <rPh sb="4" eb="6">
      <t>シュウシ</t>
    </rPh>
    <rPh sb="6" eb="8">
      <t>サガク</t>
    </rPh>
    <rPh sb="8" eb="10">
      <t>ヒリツ</t>
    </rPh>
    <phoneticPr fontId="7"/>
  </si>
  <si>
    <t>2.人件費比率</t>
    <rPh sb="2" eb="5">
      <t>ジンケンヒ</t>
    </rPh>
    <rPh sb="5" eb="7">
      <t>ヒリツ</t>
    </rPh>
    <phoneticPr fontId="7"/>
  </si>
  <si>
    <t>経常収入(教育活動収入計+教育活動外収入計)</t>
    <rPh sb="0" eb="2">
      <t>ケイジョウ</t>
    </rPh>
    <rPh sb="2" eb="4">
      <t>シュウニュウ</t>
    </rPh>
    <rPh sb="5" eb="7">
      <t>キョウイク</t>
    </rPh>
    <rPh sb="7" eb="9">
      <t>カツドウ</t>
    </rPh>
    <rPh sb="9" eb="11">
      <t>シュウニュウ</t>
    </rPh>
    <rPh sb="11" eb="12">
      <t>ケイ</t>
    </rPh>
    <rPh sb="13" eb="15">
      <t>キョウイク</t>
    </rPh>
    <rPh sb="15" eb="17">
      <t>カツドウ</t>
    </rPh>
    <rPh sb="17" eb="18">
      <t>ガイ</t>
    </rPh>
    <rPh sb="18" eb="20">
      <t>シュウニュウ</t>
    </rPh>
    <rPh sb="20" eb="21">
      <t>ケイ</t>
    </rPh>
    <phoneticPr fontId="45"/>
  </si>
  <si>
    <t>経常収入(教育活動収入計+教育活動外収入計)</t>
    <rPh sb="20" eb="21">
      <t>ケイ</t>
    </rPh>
    <phoneticPr fontId="45"/>
  </si>
  <si>
    <t xml:space="preserve">絶対評価で目標値の設定が必要な項目については、法人の戦略や学科系統別・都道府県別などの数値を参考に、目標値を設定し、「目標値入力シート」に入力します。 </t>
    <rPh sb="0" eb="2">
      <t>ゼッタイ</t>
    </rPh>
    <rPh sb="2" eb="4">
      <t>ヒョウカ</t>
    </rPh>
    <rPh sb="29" eb="31">
      <t>ガッカ</t>
    </rPh>
    <rPh sb="61" eb="62">
      <t>アタイ</t>
    </rPh>
    <phoneticPr fontId="45"/>
  </si>
  <si>
    <t>4</t>
    <phoneticPr fontId="1"/>
  </si>
  <si>
    <t>法人入力シートから転記されます→</t>
    <rPh sb="0" eb="2">
      <t>ホウジン</t>
    </rPh>
    <rPh sb="2" eb="4">
      <t>ニュウリョク</t>
    </rPh>
    <rPh sb="9" eb="11">
      <t>テンキ</t>
    </rPh>
    <phoneticPr fontId="45"/>
  </si>
  <si>
    <t>経費支出※1）(m+u)</t>
    <rPh sb="0" eb="2">
      <t>ケイヒ</t>
    </rPh>
    <rPh sb="2" eb="4">
      <t>シシュツ</t>
    </rPh>
    <phoneticPr fontId="1"/>
  </si>
  <si>
    <t>m</t>
    <phoneticPr fontId="45"/>
  </si>
  <si>
    <t>u</t>
    <phoneticPr fontId="45"/>
  </si>
  <si>
    <t>経常収入に対する人件費の割合を示した比率です。
人件費は学校における最大の支出要素であることから、この比率が適正水準を超えると経常収支の悪化に繋がる要因ともなります。教職員１人当たり人件費や生徒等に対する教職員数等の教育条件等にも配慮しながら、各学校の実態に適った水準を維持する必要があります。</t>
    <phoneticPr fontId="1"/>
  </si>
  <si>
    <t>学校法人の経営を持続的かつ安定的に継続するために必要となる運用資産の保有状況を表します。この比率では、長期的に必要となる資金需要の典型的なものとして、施設設備の取替更新と退職金支払に焦点をあてており、要積立額を有形固定資産の減価償却累計額、退職給与引当金、第2号基本金、第3号基本金の合計額としています。その一方で運用資産の内容は、学校法人ごとに特定資産の使途の指定状況が一様ではないことから、換金可能な金融資産、すなわち特定資産、有価証券（固定資産及び流動資産）、現金預金の合計額と幅広く捉えています。
そのため算定式の分子・分母に使途の異なる要素が混在することとなりますが、ここでは学校法人全体の財政状況の全体的な把握を主眼に置いており、個別目的に対応した資産の保有状況を測るものではありません。一般的には比率は高い方が望ましいですが、例えば学校法人の将来計画において部門の規模縮小や廃止等が予定されている場合には、その分の施設設備の取替更新等が不要となるため、算定式から不要分にかかる要素を除外して試算してみる等、この算定式から得られる結果のみに捉われず、各学校法人の状況に応じた試算を併用することも比率の活用の上では重要です。</t>
    <phoneticPr fontId="1"/>
  </si>
  <si>
    <t>学則に定められた入学定員に対する志願者数の倍率を示した比率です。
志願倍率は入学志願動向の重要な指標であり、入学検定料収入に影響を与えます。志願倍率の高低は地域や学科・コース系統等によって異なります。</t>
    <rPh sb="0" eb="2">
      <t>ガクソク</t>
    </rPh>
    <rPh sb="3" eb="4">
      <t>サダ</t>
    </rPh>
    <rPh sb="8" eb="10">
      <t>ニュウガク</t>
    </rPh>
    <rPh sb="10" eb="12">
      <t>テイイン</t>
    </rPh>
    <rPh sb="13" eb="14">
      <t>タイ</t>
    </rPh>
    <rPh sb="16" eb="19">
      <t>シガンシャ</t>
    </rPh>
    <rPh sb="19" eb="20">
      <t>スウ</t>
    </rPh>
    <rPh sb="21" eb="23">
      <t>バイリツ</t>
    </rPh>
    <rPh sb="24" eb="25">
      <t>シメ</t>
    </rPh>
    <rPh sb="27" eb="29">
      <t>ヒリツ</t>
    </rPh>
    <rPh sb="33" eb="35">
      <t>シガン</t>
    </rPh>
    <rPh sb="35" eb="37">
      <t>バイリツ</t>
    </rPh>
    <rPh sb="38" eb="40">
      <t>ニュウガク</t>
    </rPh>
    <rPh sb="40" eb="42">
      <t>シガン</t>
    </rPh>
    <rPh sb="42" eb="44">
      <t>ドウコウ</t>
    </rPh>
    <rPh sb="45" eb="47">
      <t>ジュウヨウ</t>
    </rPh>
    <rPh sb="48" eb="50">
      <t>シヒョウ</t>
    </rPh>
    <rPh sb="54" eb="56">
      <t>ニュウガク</t>
    </rPh>
    <rPh sb="56" eb="58">
      <t>ケンテイ</t>
    </rPh>
    <rPh sb="58" eb="59">
      <t>リョウ</t>
    </rPh>
    <rPh sb="59" eb="61">
      <t>シュウニュウ</t>
    </rPh>
    <rPh sb="62" eb="64">
      <t>エイキョウ</t>
    </rPh>
    <rPh sb="65" eb="66">
      <t>アタ</t>
    </rPh>
    <rPh sb="70" eb="72">
      <t>シガン</t>
    </rPh>
    <rPh sb="72" eb="74">
      <t>バイリツ</t>
    </rPh>
    <rPh sb="75" eb="77">
      <t>コウテイ</t>
    </rPh>
    <rPh sb="78" eb="80">
      <t>チイキ</t>
    </rPh>
    <rPh sb="81" eb="83">
      <t>ガッカ</t>
    </rPh>
    <rPh sb="87" eb="90">
      <t>ケイトウナド</t>
    </rPh>
    <rPh sb="94" eb="95">
      <t>コト</t>
    </rPh>
    <phoneticPr fontId="1"/>
  </si>
  <si>
    <t xml:space="preserve">受験者数に対する合格者数の割合を示した比率です。
ここでは適正な競争が実施された方が好ましいという観点から低い方を高評価としています。
</t>
    <rPh sb="5" eb="6">
      <t>タイ</t>
    </rPh>
    <rPh sb="8" eb="10">
      <t>ゴウカク</t>
    </rPh>
    <rPh sb="16" eb="17">
      <t>シメ</t>
    </rPh>
    <phoneticPr fontId="1"/>
  </si>
  <si>
    <t>推薦等入学者数</t>
    <rPh sb="0" eb="3">
      <t>スイセンナド</t>
    </rPh>
    <rPh sb="3" eb="5">
      <t>ニュウガク</t>
    </rPh>
    <rPh sb="5" eb="6">
      <t>シャ</t>
    </rPh>
    <rPh sb="6" eb="7">
      <t>スウ</t>
    </rPh>
    <phoneticPr fontId="1"/>
  </si>
  <si>
    <t>推薦等入学者者数(j)</t>
    <rPh sb="0" eb="2">
      <t>スイセン</t>
    </rPh>
    <rPh sb="2" eb="3">
      <t>トウ</t>
    </rPh>
    <rPh sb="3" eb="6">
      <t>ニュウガクシャ</t>
    </rPh>
    <rPh sb="6" eb="7">
      <t>シャ</t>
    </rPh>
    <rPh sb="7" eb="8">
      <t>スウ</t>
    </rPh>
    <phoneticPr fontId="1"/>
  </si>
  <si>
    <t>入学者数に対する推薦等入学者数（附属校内部進学者を含む）の割合を示した比率です。
安定的な生徒確保の観点から推薦等の占める割合が多い方をここでは高評価としていますが、著しく割合が多い場合には注意が必要です。</t>
    <rPh sb="45" eb="47">
      <t>セイト</t>
    </rPh>
    <phoneticPr fontId="1"/>
  </si>
  <si>
    <t>入学定員に対する入学者数の割合を示した比率です。
なお、高等学校においては、学則上の入学定員を下回る募集定員を設定している場合があるため、100％を下回っていることが一概に生徒募集状況の悪化を示すものではない点に留意する必要があります。</t>
    <rPh sb="28" eb="30">
      <t>コウトウ</t>
    </rPh>
    <rPh sb="30" eb="32">
      <t>ガッコウ</t>
    </rPh>
    <phoneticPr fontId="1"/>
  </si>
  <si>
    <t>専任教員数に対する非常勤教員数の割合を示した比率です。
学科・コース構成と専任教員の数にもよりますが、教育内容や財務状態を勘案して、非常勤教員数の割合を考えることが大切です。ここでは非常勤教員数の割合が高いほうが財務的に支出が少ないとして、高い評価としています。</t>
    <phoneticPr fontId="1"/>
  </si>
  <si>
    <r>
      <t>本務教員給（または本務職員給）の額を専任教員数（または専任職員数）で除し、専任教員（専任職員）１人当たりの人件費支出を示したものです。この数値は平均値となるため、分析にあたっては、実際の給与額だけではなく年齢構成や本俸・手当の詳細等にも注意する必要があります。</t>
    </r>
    <r>
      <rPr>
        <b/>
        <sz val="16"/>
        <color theme="1"/>
        <rFont val="ＭＳ ゴシック"/>
        <family val="3"/>
        <charset val="128"/>
      </rPr>
      <t xml:space="preserve">
</t>
    </r>
    <phoneticPr fontId="1"/>
  </si>
  <si>
    <t>教育活動資金収入に対する教育活動資金収支差額の割合を示し、学校法人における本業である「教育活動」でキャッシュフローが生み出せているかを測る比率です。
比率はプラスであることが望ましいですが、財務活動や収益事業収入を主な財源とする「その他の活動」でキャッシュフローを生み出し、教育研究活動の原資としている場合もあり得るため、「その他の活動」の収支状況を併せて確認する必要があります。</t>
    <phoneticPr fontId="1"/>
  </si>
  <si>
    <t>学校法人の本業である教育活動による収支の結果がマイナスの状態の場合に、返済すべき外部負債を除いた運用資産（運用資産超過額）が蓄積された割合を示した比率です。教育活動資金収支差額がマイナスの場合では、「その他の活動」でプラスを生み出せなければ、過去の蓄積である運用資産を取り崩すこととなります。</t>
    <rPh sb="17" eb="19">
      <t>シュウシ</t>
    </rPh>
    <phoneticPr fontId="1"/>
  </si>
  <si>
    <t>学校法人の本業である教育活動による収支の結果がマイナスの状態の場合に、運用資産が蓄積された割合を示した比率です。教育活動資金収支差額がマイナスの場合では、「その他の活動」でプラスを生み出せなければ、過去の蓄積である運用資産を取り崩すこととなります。</t>
    <rPh sb="17" eb="19">
      <t>シュウシ</t>
    </rPh>
    <phoneticPr fontId="1"/>
  </si>
  <si>
    <t>事業活動収支計算書においては、収入支出を教育活動、教育活動外、特別活動の３つに区分して、それぞれの区分における収支バランスが把握できる構造となっていますが、この比率はそのうち、臨時的な要素を除いた経常的な活動に関する部分に着目した比率です。
この比率がプラスで大きいほど経常的な収支は安定していることを示しますが、逆にこの比率がマイナスになる場合は、学校法人の経常的な収支で資産の流出が生じていることを意味するため、将来的な学校法人財政の不安要素となります。マイナスとなった要因が経常的なものか臨時的なものかを把握した上で、支出超過の状況が常態化している様な場合は、学校法人の収支構造の見直しなどを含めた対応策が必要となることも想定されます。</t>
    <phoneticPr fontId="1"/>
  </si>
  <si>
    <t>事業活動収支計算書においては、収入支出を教育活動、教育活動外、特別活動の３つに区分して、それぞれの区分における収支バランスが把握できる構造となっていますが、この比率はそのうち、臨時的な要素を除いた経常的な活動に関する部分に着目した比率です。
この比率がプラスで大きいほど経常的な収支は安定していることを示しますが、逆にこの比率がマイナスになる場合は、学校法人の経常的な収支で資産の流出が生じていることを意味するため、将来的な学校法人財政の不安要素となります。マイナスとなった要因が経常的なものか臨時的なものかを把握した上で、支出超過の状況が常態化している様な場合は、学校法人の収支構造の見直しなどを含めた対応策が必要となることも想定されます。</t>
    <rPh sb="187" eb="189">
      <t>シサン</t>
    </rPh>
    <phoneticPr fontId="1"/>
  </si>
  <si>
    <t>１０．「専任教員１人当たり生徒数」及び「専任職員１人当たり生徒数」</t>
    <rPh sb="4" eb="6">
      <t>センニン</t>
    </rPh>
    <rPh sb="6" eb="8">
      <t>キョウイン</t>
    </rPh>
    <rPh sb="10" eb="11">
      <t>ア</t>
    </rPh>
    <rPh sb="13" eb="15">
      <t>セイト</t>
    </rPh>
    <rPh sb="15" eb="16">
      <t>スウ</t>
    </rPh>
    <rPh sb="17" eb="18">
      <t>オヨ</t>
    </rPh>
    <rPh sb="29" eb="31">
      <t>セイト</t>
    </rPh>
    <phoneticPr fontId="1"/>
  </si>
  <si>
    <t xml:space="preserve">１人の専任教員（または専任職員）で何人の生徒を担当しているかを示す比率です。
「専任教員１人当たり生徒数」は、比率が少なすぎると、教育研究面ではよいですが経営的には収支を圧迫させます。また、「専任職員１人当たり生徒数」は業務のアウトソーシングや専任を非常勤にすることで改善しますが、質の確保の点にも十分な配慮が必要です。
</t>
    <rPh sb="11" eb="13">
      <t>センニン</t>
    </rPh>
    <rPh sb="13" eb="15">
      <t>ショクイン</t>
    </rPh>
    <rPh sb="20" eb="22">
      <t>セイト</t>
    </rPh>
    <rPh sb="49" eb="51">
      <t>セイト</t>
    </rPh>
    <rPh sb="105" eb="107">
      <t>セイト</t>
    </rPh>
    <phoneticPr fontId="1"/>
  </si>
  <si>
    <t>専任教員１人当たり生徒数(k)／(p)</t>
    <rPh sb="0" eb="2">
      <t>センニン</t>
    </rPh>
    <rPh sb="2" eb="4">
      <t>キョウイン</t>
    </rPh>
    <rPh sb="6" eb="7">
      <t>ア</t>
    </rPh>
    <rPh sb="9" eb="11">
      <t>セイト</t>
    </rPh>
    <rPh sb="11" eb="12">
      <t>カズ</t>
    </rPh>
    <phoneticPr fontId="1"/>
  </si>
  <si>
    <t>専任職員１人当たり生徒数(k)／(r)</t>
    <rPh sb="0" eb="2">
      <t>センニン</t>
    </rPh>
    <rPh sb="2" eb="4">
      <t>ショクイン</t>
    </rPh>
    <rPh sb="6" eb="7">
      <t>ア</t>
    </rPh>
    <rPh sb="9" eb="11">
      <t>セイト</t>
    </rPh>
    <rPh sb="11" eb="12">
      <t>カズ</t>
    </rPh>
    <phoneticPr fontId="1"/>
  </si>
  <si>
    <t>１３．「専任教員１人当たり人件費」及び「専任職員１人当たり人件費」</t>
    <rPh sb="4" eb="6">
      <t>センニン</t>
    </rPh>
    <rPh sb="6" eb="8">
      <t>キョウイン</t>
    </rPh>
    <rPh sb="10" eb="11">
      <t>ア</t>
    </rPh>
    <rPh sb="13" eb="16">
      <t>ジンケンヒ</t>
    </rPh>
    <phoneticPr fontId="1"/>
  </si>
  <si>
    <t>専任教員１人当たり人件費(s)／(p)</t>
    <rPh sb="0" eb="2">
      <t>センニン</t>
    </rPh>
    <rPh sb="2" eb="4">
      <t>キョウイン</t>
    </rPh>
    <rPh sb="6" eb="7">
      <t>ア</t>
    </rPh>
    <rPh sb="9" eb="12">
      <t>ジンケンヒ</t>
    </rPh>
    <phoneticPr fontId="1"/>
  </si>
  <si>
    <t>専任職員１人当たり人件費(t)／(r)</t>
    <rPh sb="0" eb="2">
      <t>センニン</t>
    </rPh>
    <rPh sb="2" eb="4">
      <t>ショクイン</t>
    </rPh>
    <rPh sb="6" eb="7">
      <t>ア</t>
    </rPh>
    <rPh sb="9" eb="12">
      <t>ジンケンヒ</t>
    </rPh>
    <phoneticPr fontId="1"/>
  </si>
  <si>
    <t>１４．「生徒１人当たり経費支出」</t>
    <rPh sb="4" eb="6">
      <t>セイト</t>
    </rPh>
    <rPh sb="8" eb="9">
      <t>ア</t>
    </rPh>
    <phoneticPr fontId="1"/>
  </si>
  <si>
    <t>生徒１人あたりにかけるコストを表します。財務的には支出を抑えることが望ましいですが、低すぎる場合には教育条件の悪化や、生徒に対する十分な支援が実現できない恐れがあるため、注意が必要です。</t>
    <rPh sb="0" eb="2">
      <t>セイト</t>
    </rPh>
    <rPh sb="59" eb="61">
      <t>セイト</t>
    </rPh>
    <phoneticPr fontId="1"/>
  </si>
  <si>
    <t>生徒１人当たり経費支出(m+u)／(k)</t>
    <rPh sb="0" eb="2">
      <t>セイト</t>
    </rPh>
    <rPh sb="4" eb="5">
      <t>ア</t>
    </rPh>
    <rPh sb="7" eb="9">
      <t>ケイヒ</t>
    </rPh>
    <rPh sb="9" eb="11">
      <t>シシュツ</t>
    </rPh>
    <phoneticPr fontId="1"/>
  </si>
  <si>
    <t>※比率の計算は小数第２位以下を切り上げています。</t>
    <rPh sb="1" eb="3">
      <t>ヒリツ</t>
    </rPh>
    <rPh sb="4" eb="6">
      <t>ケイサン</t>
    </rPh>
    <rPh sb="7" eb="9">
      <t>ショウスウ</t>
    </rPh>
    <rPh sb="9" eb="10">
      <t>ダイ</t>
    </rPh>
    <rPh sb="11" eb="12">
      <t>イ</t>
    </rPh>
    <rPh sb="12" eb="14">
      <t>イカ</t>
    </rPh>
    <rPh sb="15" eb="16">
      <t>キ</t>
    </rPh>
    <rPh sb="17" eb="18">
      <t>ア</t>
    </rPh>
    <phoneticPr fontId="1"/>
  </si>
  <si>
    <t>※充足率の計算は小数第２位以下を切り捨てています。</t>
    <rPh sb="1" eb="4">
      <t>ジュウソクリツ</t>
    </rPh>
    <rPh sb="5" eb="7">
      <t>ケイサン</t>
    </rPh>
    <rPh sb="8" eb="10">
      <t>ショウスウ</t>
    </rPh>
    <rPh sb="10" eb="11">
      <t>ダイ</t>
    </rPh>
    <rPh sb="12" eb="13">
      <t>イ</t>
    </rPh>
    <rPh sb="13" eb="15">
      <t>イカ</t>
    </rPh>
    <rPh sb="16" eb="17">
      <t>キ</t>
    </rPh>
    <rPh sb="18" eb="19">
      <t>ス</t>
    </rPh>
    <phoneticPr fontId="1"/>
  </si>
  <si>
    <t>※比率の計算は小数第２位以下を四捨五入しています。</t>
    <rPh sb="1" eb="3">
      <t>ヒリツ</t>
    </rPh>
    <rPh sb="4" eb="6">
      <t>ケイサン</t>
    </rPh>
    <rPh sb="7" eb="9">
      <t>ショウスウ</t>
    </rPh>
    <rPh sb="9" eb="10">
      <t>ダイ</t>
    </rPh>
    <rPh sb="11" eb="12">
      <t>イ</t>
    </rPh>
    <rPh sb="12" eb="14">
      <t>イカ</t>
    </rPh>
    <rPh sb="15" eb="19">
      <t>シシャゴニュウ</t>
    </rPh>
    <phoneticPr fontId="1"/>
  </si>
  <si>
    <t>10.専任教員１人当たり生徒数</t>
  </si>
  <si>
    <t>10.専任職員１人当たり生徒数</t>
  </si>
  <si>
    <t>13.専任教員１人当たり人件費（百万円）</t>
  </si>
  <si>
    <t>13.専任職員１人当たり人件費（百万円）</t>
  </si>
  <si>
    <t>14.生徒１人当たり経費支出（千円）</t>
  </si>
  <si>
    <t>学生生徒等納付金と経常費等補助金の合計額に対する人件費の割合を示した比率です｡
高等学校は、都道府県から相当規模の補助金が交付され、納付金の軽減が図られています。そのため、補正人件費依存率は、学生生徒等納付金に経常費等補助金を加えた額を分母としています。
一般的に､この比率は100％を超えないことが経営上では好ましいです。</t>
    <phoneticPr fontId="1"/>
  </si>
  <si>
    <t>専任教員１人当たり生徒数</t>
    <rPh sb="0" eb="2">
      <t>センニン</t>
    </rPh>
    <rPh sb="2" eb="4">
      <t>キョウイン</t>
    </rPh>
    <rPh sb="5" eb="6">
      <t>ニン</t>
    </rPh>
    <rPh sb="6" eb="7">
      <t>ア</t>
    </rPh>
    <rPh sb="9" eb="12">
      <t>セイトスウ</t>
    </rPh>
    <phoneticPr fontId="45"/>
  </si>
  <si>
    <t>専任職員１人当たり生徒数</t>
    <rPh sb="0" eb="2">
      <t>センニン</t>
    </rPh>
    <rPh sb="2" eb="4">
      <t>ショクイン</t>
    </rPh>
    <rPh sb="5" eb="6">
      <t>ニン</t>
    </rPh>
    <rPh sb="6" eb="7">
      <t>ア</t>
    </rPh>
    <rPh sb="9" eb="12">
      <t>セイトスウ</t>
    </rPh>
    <phoneticPr fontId="45"/>
  </si>
  <si>
    <t>専任教員１人当たり人件費</t>
    <rPh sb="0" eb="2">
      <t>センニン</t>
    </rPh>
    <rPh sb="2" eb="4">
      <t>キョウイン</t>
    </rPh>
    <rPh sb="5" eb="6">
      <t>ニン</t>
    </rPh>
    <rPh sb="6" eb="7">
      <t>ア</t>
    </rPh>
    <rPh sb="9" eb="12">
      <t>ジンケンヒ</t>
    </rPh>
    <phoneticPr fontId="45"/>
  </si>
  <si>
    <t>専任職員１人当たり人件費</t>
    <rPh sb="0" eb="2">
      <t>センニン</t>
    </rPh>
    <rPh sb="2" eb="4">
      <t>ショクイン</t>
    </rPh>
    <rPh sb="5" eb="6">
      <t>ニン</t>
    </rPh>
    <rPh sb="6" eb="7">
      <t>ア</t>
    </rPh>
    <rPh sb="9" eb="12">
      <t>ジンケンヒ</t>
    </rPh>
    <phoneticPr fontId="45"/>
  </si>
  <si>
    <t>生徒１人当たり経費支出</t>
    <rPh sb="0" eb="2">
      <t>セイト</t>
    </rPh>
    <rPh sb="3" eb="4">
      <t>ニン</t>
    </rPh>
    <rPh sb="4" eb="5">
      <t>ア</t>
    </rPh>
    <rPh sb="7" eb="9">
      <t>ケイヒ</t>
    </rPh>
    <rPh sb="9" eb="11">
      <t>シシュツ</t>
    </rPh>
    <phoneticPr fontId="45"/>
  </si>
  <si>
    <r>
      <t>　・「（参考）相対評価1upの数値」欄では、</t>
    </r>
    <r>
      <rPr>
        <sz val="11"/>
        <rFont val="ＭＳ Ｐゴシック"/>
        <family val="3"/>
        <charset val="128"/>
        <scheme val="minor"/>
      </rPr>
      <t>相対評価で１段上の階位となるための数値を表示しています。</t>
    </r>
    <rPh sb="15" eb="17">
      <t>スウチ</t>
    </rPh>
    <rPh sb="29" eb="30">
      <t>ウエ</t>
    </rPh>
    <rPh sb="39" eb="41">
      <t>スウチ</t>
    </rPh>
    <rPh sb="41" eb="42">
      <t>ヒクネ</t>
    </rPh>
    <phoneticPr fontId="45"/>
  </si>
  <si>
    <t>流動負債に対する流動資産の割合を示した比率です。
１年以内に償還又は支払わなければならない流動負債に対して、現金預金又は１年以内に現金化が可能な流動資産がどの程度用意されているかという、学校法人の資金流動性すなわち短期的な支払い能力を判断する重要な指標の１つです。一般に金融機関等では、この比率が200％以上であれば優良とみなしています。100％を下回っている場合には、流動負債を固定資産に投下していることが多く、資金繰りに窮していると見られます。
ただし、学校法人にあっては、流動負債には外部負債とは性格を異にする前受金の比重が大きいことや、流動資産には企業のように多額の「棚卸資産」がなく、ほとんど当座に必要な現金預金であること、さらに、資金運用の点から、長期有価証券へ運用替えしている場合もあり、また、将来に備えて引当特定資産等に資金を留保している場合もあるため、必ずしもこの比率が低くなると資金繰りに窮しているとは限らないのでご留意ください。</t>
    <rPh sb="13" eb="15">
      <t>ワリアイ</t>
    </rPh>
    <rPh sb="19" eb="21">
      <t>ヒリツ</t>
    </rPh>
    <phoneticPr fontId="1"/>
  </si>
  <si>
    <t>運用資産をすべて外部負債の返済に回すと仮定して、残った外部負債を教育活動資金収支差額のプラス分で何年で返済可能かを計算します。教育活動資金収支差額がプラスの場合でも、超過した外部負債の返済に10年超かかる状態は外部負債が過大であるとみなすことができます。</t>
    <rPh sb="78" eb="80">
      <t>バアイ</t>
    </rPh>
    <phoneticPr fontId="1"/>
  </si>
  <si>
    <t xml:space="preserve">合格者数に対し、他校に流出せずに自校に入学した生徒数の割合を示した比率です。
ここでは比率が高い方を高評価としています。
</t>
    <rPh sb="3" eb="4">
      <t>スウ</t>
    </rPh>
    <rPh sb="5" eb="6">
      <t>タイ</t>
    </rPh>
    <rPh sb="23" eb="25">
      <t>セイト</t>
    </rPh>
    <rPh sb="25" eb="26">
      <t>スウ</t>
    </rPh>
    <rPh sb="30" eb="31">
      <t>シメ</t>
    </rPh>
    <phoneticPr fontId="1"/>
  </si>
  <si>
    <t>収容定員に対する在籍者数の割合を示した比率です。
一般には100％に近づくほど良いと考えられます。この数値が特に低い状況が続く場合には、生徒等募集状況が悪化している場合があるため注意する必要があります。</t>
    <rPh sb="0" eb="2">
      <t>シュウヨウ</t>
    </rPh>
    <rPh sb="2" eb="4">
      <t>テイイン</t>
    </rPh>
    <rPh sb="5" eb="6">
      <t>タイ</t>
    </rPh>
    <rPh sb="8" eb="11">
      <t>ザイセキシャ</t>
    </rPh>
    <rPh sb="11" eb="12">
      <t>スウ</t>
    </rPh>
    <rPh sb="13" eb="15">
      <t>ワリアイ</t>
    </rPh>
    <rPh sb="16" eb="17">
      <t>シメ</t>
    </rPh>
    <rPh sb="19" eb="21">
      <t>ヒリツ</t>
    </rPh>
    <phoneticPr fontId="1"/>
  </si>
  <si>
    <t>学生生徒等納付金に対し、授業料等の減免額である奨学費の割合を示した比率です。経済的に修学困難な生徒の救済や成績、スポーツ優秀者に対する支援等様々な目的があり、生徒確保の点で効果は認められるものの、割合が高くなりすぎると経営的に問題が生ずる場合があります。</t>
    <rPh sb="67" eb="69">
      <t>シエン</t>
    </rPh>
    <phoneticPr fontId="1"/>
  </si>
  <si>
    <t>専任教員数に対する専任職員数の割合をを示した比率です。
組織のあり方や業務のアウトソーシングにもよりますが、ここでは職員数が少ないほうが効率的に業務を行っているという観点から、値が少ないほうが高い評価としています。</t>
    <phoneticPr fontId="1"/>
  </si>
  <si>
    <t>専任教員１人当たり生徒数（人）</t>
    <rPh sb="0" eb="2">
      <t>センニン</t>
    </rPh>
    <rPh sb="2" eb="4">
      <t>キョウイン</t>
    </rPh>
    <rPh sb="5" eb="6">
      <t>ニン</t>
    </rPh>
    <rPh sb="6" eb="7">
      <t>ア</t>
    </rPh>
    <rPh sb="9" eb="12">
      <t>セイトスウ</t>
    </rPh>
    <rPh sb="13" eb="14">
      <t>ニン</t>
    </rPh>
    <phoneticPr fontId="45"/>
  </si>
  <si>
    <t>専任職員１人当たり生徒数（人）</t>
    <rPh sb="0" eb="2">
      <t>センニン</t>
    </rPh>
    <rPh sb="2" eb="4">
      <t>ショクイン</t>
    </rPh>
    <rPh sb="5" eb="6">
      <t>ニン</t>
    </rPh>
    <rPh sb="6" eb="7">
      <t>ア</t>
    </rPh>
    <rPh sb="9" eb="12">
      <t>セイトスウ</t>
    </rPh>
    <rPh sb="13" eb="14">
      <t>ニン</t>
    </rPh>
    <phoneticPr fontId="45"/>
  </si>
  <si>
    <r>
      <t>専任教員</t>
    </r>
    <r>
      <rPr>
        <sz val="6"/>
        <color theme="1"/>
        <rFont val="Yu Gothic"/>
        <family val="3"/>
        <charset val="128"/>
      </rPr>
      <t>１</t>
    </r>
    <r>
      <rPr>
        <sz val="6"/>
        <color theme="1"/>
        <rFont val="ＭＳ Ｐゴシック"/>
        <family val="3"/>
        <charset val="128"/>
      </rPr>
      <t>人当たり人件費（百万円）</t>
    </r>
    <rPh sb="0" eb="2">
      <t>センニン</t>
    </rPh>
    <rPh sb="2" eb="4">
      <t>キョウイン</t>
    </rPh>
    <rPh sb="5" eb="6">
      <t>ニン</t>
    </rPh>
    <rPh sb="6" eb="7">
      <t>ア</t>
    </rPh>
    <rPh sb="9" eb="12">
      <t>ジンケンヒ</t>
    </rPh>
    <rPh sb="13" eb="15">
      <t>ヒャクマン</t>
    </rPh>
    <rPh sb="15" eb="16">
      <t>エン</t>
    </rPh>
    <phoneticPr fontId="45"/>
  </si>
  <si>
    <r>
      <t>専任職員</t>
    </r>
    <r>
      <rPr>
        <sz val="6"/>
        <color theme="1"/>
        <rFont val="Yu Gothic"/>
        <family val="3"/>
        <charset val="128"/>
      </rPr>
      <t>１</t>
    </r>
    <r>
      <rPr>
        <sz val="6"/>
        <color theme="1"/>
        <rFont val="ＭＳ Ｐゴシック"/>
        <family val="3"/>
        <charset val="128"/>
      </rPr>
      <t>人当たり人件費（百万円）</t>
    </r>
    <rPh sb="0" eb="2">
      <t>センニン</t>
    </rPh>
    <rPh sb="2" eb="4">
      <t>ショクイン</t>
    </rPh>
    <rPh sb="5" eb="6">
      <t>ニン</t>
    </rPh>
    <rPh sb="6" eb="7">
      <t>ア</t>
    </rPh>
    <rPh sb="9" eb="12">
      <t>ジンケンヒ</t>
    </rPh>
    <rPh sb="13" eb="15">
      <t>ヒャクマン</t>
    </rPh>
    <rPh sb="15" eb="16">
      <t>エン</t>
    </rPh>
    <phoneticPr fontId="45"/>
  </si>
  <si>
    <r>
      <t>生徒</t>
    </r>
    <r>
      <rPr>
        <sz val="6"/>
        <color theme="1"/>
        <rFont val="Yu Gothic"/>
        <family val="3"/>
        <charset val="128"/>
      </rPr>
      <t>１</t>
    </r>
    <r>
      <rPr>
        <sz val="6"/>
        <color theme="1"/>
        <rFont val="ＭＳ Ｐゴシック"/>
        <family val="3"/>
        <charset val="128"/>
      </rPr>
      <t>人当たり経費支出（千円）</t>
    </r>
    <rPh sb="0" eb="2">
      <t>セイト</t>
    </rPh>
    <rPh sb="3" eb="4">
      <t>ニン</t>
    </rPh>
    <rPh sb="4" eb="5">
      <t>ア</t>
    </rPh>
    <rPh sb="7" eb="9">
      <t>ケイヒ</t>
    </rPh>
    <rPh sb="9" eb="11">
      <t>シシュツ</t>
    </rPh>
    <rPh sb="12" eb="13">
      <t>セン</t>
    </rPh>
    <rPh sb="13" eb="14">
      <t>エン</t>
    </rPh>
    <phoneticPr fontId="45"/>
  </si>
  <si>
    <r>
      <t>専任職員</t>
    </r>
    <r>
      <rPr>
        <sz val="8"/>
        <color theme="1"/>
        <rFont val="Yu Gothic"/>
        <family val="3"/>
        <charset val="128"/>
      </rPr>
      <t>１</t>
    </r>
    <r>
      <rPr>
        <sz val="8"/>
        <color theme="1"/>
        <rFont val="ＭＳ Ｐゴシック"/>
        <family val="3"/>
        <charset val="128"/>
      </rPr>
      <t>人当たり人件費</t>
    </r>
    <rPh sb="0" eb="2">
      <t>センニン</t>
    </rPh>
    <rPh sb="2" eb="4">
      <t>ショクイン</t>
    </rPh>
    <rPh sb="5" eb="6">
      <t>ニン</t>
    </rPh>
    <rPh sb="6" eb="7">
      <t>ア</t>
    </rPh>
    <rPh sb="9" eb="12">
      <t>ジンケンヒ</t>
    </rPh>
    <phoneticPr fontId="45"/>
  </si>
  <si>
    <r>
      <t>生徒</t>
    </r>
    <r>
      <rPr>
        <sz val="8"/>
        <color theme="1"/>
        <rFont val="Yu Gothic"/>
        <family val="3"/>
        <charset val="128"/>
      </rPr>
      <t>１</t>
    </r>
    <r>
      <rPr>
        <sz val="8"/>
        <color theme="1"/>
        <rFont val="ＭＳ Ｐゴシック"/>
        <family val="3"/>
        <charset val="128"/>
      </rPr>
      <t>人当たり経費支出</t>
    </r>
    <rPh sb="0" eb="2">
      <t>セイト</t>
    </rPh>
    <rPh sb="3" eb="4">
      <t>ニン</t>
    </rPh>
    <rPh sb="4" eb="5">
      <t>ア</t>
    </rPh>
    <rPh sb="7" eb="9">
      <t>ケイヒ</t>
    </rPh>
    <rPh sb="9" eb="11">
      <t>シシュツ</t>
    </rPh>
    <phoneticPr fontId="45"/>
  </si>
  <si>
    <t>専任教員１人当たり生徒数</t>
    <rPh sb="0" eb="2">
      <t>センニン</t>
    </rPh>
    <rPh sb="2" eb="4">
      <t>キョウイン</t>
    </rPh>
    <rPh sb="5" eb="6">
      <t>ニン</t>
    </rPh>
    <rPh sb="6" eb="7">
      <t>ア</t>
    </rPh>
    <rPh sb="9" eb="11">
      <t>セイト</t>
    </rPh>
    <rPh sb="11" eb="12">
      <t>スウ</t>
    </rPh>
    <phoneticPr fontId="45"/>
  </si>
  <si>
    <t>専任職員１人当たり生徒数</t>
    <rPh sb="0" eb="2">
      <t>センニン</t>
    </rPh>
    <rPh sb="2" eb="4">
      <t>ショクイン</t>
    </rPh>
    <rPh sb="5" eb="6">
      <t>ニン</t>
    </rPh>
    <rPh sb="6" eb="7">
      <t>ア</t>
    </rPh>
    <rPh sb="9" eb="11">
      <t>セイト</t>
    </rPh>
    <rPh sb="11" eb="12">
      <t>スウ</t>
    </rPh>
    <phoneticPr fontId="45"/>
  </si>
  <si>
    <t>10．専任教員１人当たり生徒数  12．専任職員１人当たり生徒数</t>
    <rPh sb="12" eb="14">
      <t>セイト</t>
    </rPh>
    <rPh sb="20" eb="22">
      <t>センニン</t>
    </rPh>
    <rPh sb="22" eb="24">
      <t>ショクイン</t>
    </rPh>
    <rPh sb="25" eb="26">
      <t>ニン</t>
    </rPh>
    <rPh sb="26" eb="27">
      <t>ア</t>
    </rPh>
    <rPh sb="29" eb="31">
      <t>セイト</t>
    </rPh>
    <rPh sb="31" eb="32">
      <t>スウ</t>
    </rPh>
    <phoneticPr fontId="45"/>
  </si>
  <si>
    <t>14．専任教員１人当たり人件費　15．専任職員１人当たり人件費</t>
    <rPh sb="3" eb="5">
      <t>センニン</t>
    </rPh>
    <rPh sb="5" eb="7">
      <t>キョウイン</t>
    </rPh>
    <rPh sb="8" eb="9">
      <t>ニン</t>
    </rPh>
    <rPh sb="9" eb="10">
      <t>ア</t>
    </rPh>
    <rPh sb="12" eb="15">
      <t>ジンケンヒ</t>
    </rPh>
    <rPh sb="19" eb="21">
      <t>センニン</t>
    </rPh>
    <rPh sb="21" eb="23">
      <t>ショクイン</t>
    </rPh>
    <rPh sb="24" eb="25">
      <t>ニン</t>
    </rPh>
    <rPh sb="25" eb="26">
      <t>ア</t>
    </rPh>
    <rPh sb="28" eb="31">
      <t>ジンケンヒ</t>
    </rPh>
    <phoneticPr fontId="45"/>
  </si>
  <si>
    <t>16．生徒１人当たり経費支出</t>
    <rPh sb="3" eb="5">
      <t>セイト</t>
    </rPh>
    <rPh sb="6" eb="7">
      <t>ニン</t>
    </rPh>
    <rPh sb="7" eb="8">
      <t>ア</t>
    </rPh>
    <rPh sb="10" eb="12">
      <t>ケイヒ</t>
    </rPh>
    <rPh sb="12" eb="14">
      <t>シシュツ</t>
    </rPh>
    <phoneticPr fontId="45"/>
  </si>
  <si>
    <t xml:space="preserve"> 推薦等入学者数</t>
    <rPh sb="3" eb="4">
      <t>トウ</t>
    </rPh>
    <rPh sb="4" eb="6">
      <t>ニュウガク</t>
    </rPh>
    <rPh sb="7" eb="8">
      <t>スウ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</si>
</sst>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6" formatCode="&quot;¥&quot;#,##0;[Red]&quot;¥&quot;\-#,##0"/>
    <numFmt numFmtId="176" formatCode="0.0%"/>
    <numFmt numFmtId="177" formatCode="0&quot;/50&quot;"/>
    <numFmt numFmtId="178" formatCode="0.0_ "/>
    <numFmt numFmtId="179" formatCode="0.0"/>
    <numFmt numFmtId="180" formatCode="#,###&quot;年&quot;&quot;度&quot;"/>
    <numFmt numFmtId="181" formatCode="#,##0_);[Red]\(#,##0\)"/>
    <numFmt numFmtId="182" formatCode="#,##0_ "/>
    <numFmt numFmtId="183" formatCode="#,##0,,"/>
    <numFmt numFmtId="184" formatCode="0.00_ "/>
    <numFmt numFmtId="185" formatCode="0_ "/>
    <numFmt numFmtId="186" formatCode="#,##0.00_ "/>
    <numFmt numFmtId="187" formatCode="#,##0.00_);[Red]\(#,##0.00\)"/>
    <numFmt numFmtId="188" formatCode="0.000%"/>
    <numFmt numFmtId="189" formatCode="0.0&quot;年&quot;"/>
    <numFmt numFmtId="190" formatCode="#,##0,"/>
    <numFmt numFmtId="191" formatCode="#,##0.0,,"/>
    <numFmt numFmtId="192" formatCode="0.0&quot;人&quot;"/>
    <numFmt numFmtId="193" formatCode="0&quot;人&quot;"/>
    <numFmt numFmtId="194" formatCode="#,##0.0_ "/>
    <numFmt numFmtId="195" formatCode="#,##0&quot;人&quot;"/>
    <numFmt numFmtId="196" formatCode="\2&quot;年&quot;&quot;連&quot;&quot;続&quot;0%&quot;以&quot;&quot;上&quot;"/>
    <numFmt numFmtId="197" formatCode="&quot;直&quot;&quot;近&quot;&quot;年&quot;&quot;度&quot;0%&quot;以&quot;&quot;上&quot;"/>
    <numFmt numFmtId="198" formatCode="&quot;直&quot;&quot;近&quot;&quot;年&quot;&quot;度&quot;0%&quot;未&quot;&quot;満&quot;"/>
    <numFmt numFmtId="199" formatCode="\2&quot;年&quot;&quot;連&quot;&quot;続&quot;0%&quot;未&quot;&quot;満&quot;"/>
    <numFmt numFmtId="200" formatCode="#,##0\ ;&quot;△ &quot;#,##0\ "/>
    <numFmt numFmtId="201" formatCode="#0.0,,&quot;百万円&quot;"/>
    <numFmt numFmtId="202" formatCode="&quot;+&quot;#,##0.0&quot;P&quot;;&quot;-&quot;#,##0.0&quot;P&quot;;&quot;±&quot;#,##0.0&quot;P&quot;"/>
    <numFmt numFmtId="203" formatCode="#,##0,&quot;千&quot;&quot;円&quot;"/>
    <numFmt numFmtId="204" formatCode="0.0_);[Red]\(0.0\)"/>
    <numFmt numFmtId="205" formatCode="#,##0.0_);[Red]\(#,##0.0\)"/>
    <numFmt numFmtId="206" formatCode="0.00_);[Red]\(0.00\)"/>
    <numFmt numFmtId="207" formatCode="0.00&quot;倍&quot;"/>
    <numFmt numFmtId="208" formatCode="&quot;+&quot;#,##0.00&quot;P&quot;;&quot;-&quot;#,##0.00&quot;P&quot;;&quot;±&quot;#,##0.00&quot;P&quot;"/>
    <numFmt numFmtId="209" formatCode="0.0\ "/>
    <numFmt numFmtId="210" formatCode="@&quot;（人）&quot;"/>
    <numFmt numFmtId="211" formatCode="@&quot;（百万円）&quot;"/>
    <numFmt numFmtId="212" formatCode="@&quot;（千円）&quot;"/>
    <numFmt numFmtId="213" formatCode="0.000_ "/>
    <numFmt numFmtId="214" formatCode="####&quot;年&quot;&quot;度&quot;"/>
  </numFmts>
  <fonts count="12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8"/>
      <color theme="1"/>
      <name val="ＭＳ ゴシック"/>
      <family val="3"/>
      <charset val="128"/>
    </font>
    <font>
      <sz val="11"/>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2"/>
      <name val="ＭＳ Ｐゴシック"/>
      <family val="3"/>
      <charset val="128"/>
    </font>
    <font>
      <sz val="11"/>
      <color rgb="FF006100"/>
      <name val="ＭＳ Ｐゴシック"/>
      <family val="3"/>
      <charset val="128"/>
      <scheme val="minor"/>
    </font>
    <font>
      <sz val="8"/>
      <color theme="1"/>
      <name val="ＭＳ ゴシック"/>
      <family val="3"/>
      <charset val="128"/>
    </font>
    <font>
      <sz val="11"/>
      <name val="ＭＳ Ｐゴシック"/>
      <family val="3"/>
      <charset val="128"/>
    </font>
    <font>
      <sz val="10"/>
      <name val="ＭＳ Ｐゴシック"/>
      <family val="3"/>
      <charset val="128"/>
    </font>
    <font>
      <sz val="9"/>
      <color rgb="FF00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000000"/>
      <name val="ＭＳ Ｐゴシック"/>
      <family val="3"/>
      <charset val="128"/>
      <scheme val="minor"/>
    </font>
    <font>
      <sz val="12"/>
      <color theme="1"/>
      <name val="ＭＳ ゴシック"/>
      <family val="3"/>
      <charset val="128"/>
    </font>
    <font>
      <sz val="16"/>
      <color theme="1"/>
      <name val="ＭＳ ゴシック"/>
      <family val="3"/>
      <charset val="128"/>
    </font>
    <font>
      <b/>
      <sz val="16"/>
      <color theme="1"/>
      <name val="ＭＳ ゴシック"/>
      <family val="3"/>
      <charset val="128"/>
    </font>
    <font>
      <b/>
      <sz val="15"/>
      <color theme="1"/>
      <name val="ＭＳ ゴシック"/>
      <family val="3"/>
      <charset val="128"/>
    </font>
    <font>
      <sz val="15"/>
      <color theme="1"/>
      <name val="ＭＳ 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3"/>
      <charset val="128"/>
    </font>
    <font>
      <sz val="13"/>
      <color theme="1"/>
      <name val="ＭＳ ゴシック"/>
      <family val="3"/>
      <charset val="128"/>
    </font>
    <font>
      <sz val="6"/>
      <color theme="1"/>
      <name val="ＭＳ ゴシック"/>
      <family val="3"/>
      <charset val="128"/>
    </font>
    <font>
      <sz val="14"/>
      <color theme="1"/>
      <name val="ＭＳ ゴシック"/>
      <family val="3"/>
      <charset val="128"/>
    </font>
    <font>
      <u/>
      <sz val="11"/>
      <color theme="10"/>
      <name val="ＭＳ Ｐゴシック"/>
      <family val="2"/>
      <charset val="128"/>
      <scheme val="minor"/>
    </font>
    <font>
      <b/>
      <sz val="11"/>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b/>
      <sz val="9"/>
      <color rgb="FFFF0000"/>
      <name val="ＭＳ Ｐゴシック"/>
      <family val="3"/>
      <charset val="128"/>
    </font>
    <font>
      <sz val="9"/>
      <name val="ＭＳ Ｐゴシック"/>
      <family val="3"/>
      <charset val="128"/>
    </font>
    <font>
      <b/>
      <sz val="8"/>
      <name val="ＭＳ Ｐ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charset val="128"/>
      <scheme val="minor"/>
    </font>
    <font>
      <sz val="9"/>
      <color rgb="FFFF0000"/>
      <name val="ＭＳ Ｐゴシック"/>
      <family val="3"/>
      <charset val="128"/>
    </font>
    <font>
      <sz val="14"/>
      <name val="ＭＳ Ｐゴシック"/>
      <family val="3"/>
      <charset val="128"/>
    </font>
    <font>
      <sz val="11"/>
      <name val="ＭＳ 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b/>
      <i/>
      <sz val="12"/>
      <name val="ＭＳ Ｐゴシック"/>
      <family val="3"/>
      <charset val="128"/>
    </font>
    <font>
      <b/>
      <sz val="11"/>
      <color indexed="81"/>
      <name val="ＭＳ Ｐゴシック"/>
      <family val="3"/>
      <charset val="128"/>
    </font>
    <font>
      <b/>
      <sz val="10"/>
      <color theme="1"/>
      <name val="ＭＳ Ｐゴシック"/>
      <family val="3"/>
      <charset val="128"/>
      <scheme val="minor"/>
    </font>
    <font>
      <sz val="18"/>
      <name val="HG丸ｺﾞｼｯｸM-PRO"/>
      <family val="3"/>
      <charset val="128"/>
    </font>
    <font>
      <sz val="12"/>
      <name val="ＭＳ ゴシック"/>
      <family val="3"/>
      <charset val="128"/>
    </font>
    <font>
      <u/>
      <sz val="11"/>
      <color theme="1"/>
      <name val="ＭＳ Ｐゴシック"/>
      <family val="3"/>
      <charset val="128"/>
      <scheme val="minor"/>
    </font>
    <font>
      <sz val="11"/>
      <name val="ＭＳ 明朝"/>
      <family val="1"/>
      <charset val="128"/>
    </font>
    <font>
      <b/>
      <sz val="16"/>
      <name val="ＭＳ ゴシック"/>
      <family val="3"/>
      <charset val="128"/>
    </font>
    <font>
      <b/>
      <sz val="12"/>
      <name val="ＭＳ 明朝"/>
      <family val="1"/>
      <charset val="128"/>
    </font>
    <font>
      <b/>
      <sz val="11"/>
      <name val="ＭＳ 明朝"/>
      <family val="1"/>
      <charset val="128"/>
    </font>
    <font>
      <sz val="12"/>
      <name val="ＭＳ 明朝"/>
      <family val="1"/>
      <charset val="128"/>
    </font>
    <font>
      <sz val="10"/>
      <name val="ＭＳ 明朝"/>
      <family val="1"/>
      <charset val="128"/>
    </font>
    <font>
      <sz val="10"/>
      <name val="HGｺﾞｼｯｸE"/>
      <family val="3"/>
      <charset val="128"/>
    </font>
    <font>
      <sz val="10.5"/>
      <name val="ＭＳ 明朝"/>
      <family val="1"/>
      <charset val="128"/>
    </font>
    <font>
      <u/>
      <sz val="10"/>
      <color theme="10"/>
      <name val="ＭＳ Ｐゴシック"/>
      <family val="2"/>
      <charset val="128"/>
      <scheme val="minor"/>
    </font>
    <font>
      <u/>
      <sz val="10"/>
      <color theme="10"/>
      <name val="ＭＳ Ｐゴシック"/>
      <family val="3"/>
      <charset val="128"/>
      <scheme val="minor"/>
    </font>
    <font>
      <sz val="7"/>
      <name val="ＭＳ Ｐゴシック"/>
      <family val="3"/>
      <charset val="128"/>
    </font>
    <font>
      <sz val="14"/>
      <name val="HGPｺﾞｼｯｸE"/>
      <family val="3"/>
      <charset val="128"/>
    </font>
    <font>
      <sz val="8"/>
      <color theme="0"/>
      <name val="ＭＳ ゴシック"/>
      <family val="3"/>
      <charset val="128"/>
    </font>
    <font>
      <sz val="11"/>
      <color theme="0"/>
      <name val="ＭＳ ゴシック"/>
      <family val="3"/>
      <charset val="128"/>
    </font>
    <font>
      <sz val="11"/>
      <color rgb="FFFF0000"/>
      <name val="ＭＳ ゴシック"/>
      <family val="3"/>
      <charset val="128"/>
    </font>
    <font>
      <sz val="11"/>
      <color rgb="FFFF0000"/>
      <name val="ＭＳ Ｐゴシック"/>
      <family val="2"/>
      <charset val="128"/>
      <scheme val="minor"/>
    </font>
    <font>
      <sz val="8"/>
      <name val="ＭＳ ゴシック"/>
      <family val="3"/>
      <charset val="128"/>
    </font>
    <font>
      <b/>
      <sz val="8"/>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font>
    <font>
      <sz val="11"/>
      <name val="ＭＳ Ｐゴシック"/>
      <family val="2"/>
      <scheme val="minor"/>
    </font>
    <font>
      <b/>
      <sz val="8"/>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2"/>
      <name val="ＭＳ ゴシック"/>
      <family val="3"/>
      <charset val="128"/>
    </font>
    <font>
      <sz val="10"/>
      <name val="ＭＳ ゴシック"/>
      <family val="3"/>
      <charset val="128"/>
    </font>
    <font>
      <sz val="11"/>
      <name val="ＭＳ Ｐゴシック"/>
      <family val="2"/>
      <charset val="128"/>
      <scheme val="minor"/>
    </font>
    <font>
      <u/>
      <sz val="11"/>
      <name val="ＭＳ Ｐゴシック"/>
      <family val="3"/>
      <charset val="128"/>
      <scheme val="minor"/>
    </font>
    <font>
      <b/>
      <sz val="11"/>
      <name val="ＭＳ ゴシック"/>
      <family val="3"/>
      <charset val="128"/>
    </font>
    <font>
      <sz val="9"/>
      <name val="ＭＳ ゴシック"/>
      <family val="3"/>
      <charset val="128"/>
    </font>
    <font>
      <sz val="16"/>
      <name val="ＭＳ ゴシック"/>
      <family val="3"/>
      <charset val="128"/>
    </font>
    <font>
      <sz val="16"/>
      <color rgb="FFFF0000"/>
      <name val="ＭＳ ゴシック"/>
      <family val="3"/>
      <charset val="128"/>
    </font>
    <font>
      <b/>
      <sz val="10"/>
      <color rgb="FFFF0000"/>
      <name val="ＭＳ Ｐゴシック"/>
      <family val="3"/>
      <charset val="128"/>
    </font>
    <font>
      <sz val="14"/>
      <name val="ＭＳ ゴシック"/>
      <family val="3"/>
      <charset val="128"/>
    </font>
    <font>
      <b/>
      <sz val="24"/>
      <name val="ＭＳ Ｐゴシック"/>
      <family val="3"/>
      <charset val="128"/>
    </font>
    <font>
      <sz val="8"/>
      <color theme="1"/>
      <name val="ＭＳ Ｐゴシック"/>
      <family val="3"/>
      <charset val="128"/>
    </font>
    <font>
      <b/>
      <sz val="11"/>
      <color theme="1"/>
      <name val="ＭＳ Ｐゴシック"/>
      <family val="3"/>
      <charset val="128"/>
    </font>
    <font>
      <sz val="11"/>
      <color theme="1"/>
      <name val="ＭＳ Ｐゴシック"/>
      <family val="3"/>
      <charset val="128"/>
    </font>
    <font>
      <sz val="6"/>
      <color theme="1"/>
      <name val="ＭＳ Ｐゴシック"/>
      <family val="3"/>
      <charset val="128"/>
    </font>
    <font>
      <sz val="9"/>
      <color theme="1"/>
      <name val="ＭＳ Ｐゴシック"/>
      <family val="3"/>
      <charset val="128"/>
    </font>
    <font>
      <b/>
      <sz val="8"/>
      <color theme="1"/>
      <name val="ＭＳ Ｐゴシック"/>
      <family val="3"/>
      <charset val="128"/>
    </font>
    <font>
      <sz val="10"/>
      <color theme="1"/>
      <name val="ＭＳ Ｐゴシック"/>
      <family val="3"/>
      <charset val="128"/>
    </font>
    <font>
      <sz val="10"/>
      <color theme="0"/>
      <name val="ＭＳ ゴシック"/>
      <family val="3"/>
      <charset val="128"/>
    </font>
    <font>
      <sz val="8"/>
      <name val="ＭＳ 明朝"/>
      <family val="1"/>
      <charset val="128"/>
    </font>
    <font>
      <sz val="10"/>
      <color rgb="FFFF0000"/>
      <name val="ＭＳ ゴシック"/>
      <family val="3"/>
      <charset val="128"/>
    </font>
    <font>
      <sz val="6"/>
      <color theme="1"/>
      <name val="Yu Gothic"/>
      <family val="3"/>
      <charset val="128"/>
    </font>
    <font>
      <sz val="8"/>
      <color theme="1"/>
      <name val="Yu Gothic"/>
      <family val="3"/>
      <charset val="128"/>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3499862666707357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24994659260841701"/>
        <bgColor indexed="64"/>
      </patternFill>
    </fill>
    <fill>
      <patternFill patternType="solid">
        <fgColor indexed="52"/>
        <bgColor indexed="64"/>
      </patternFill>
    </fill>
    <fill>
      <patternFill patternType="solid">
        <fgColor indexed="42"/>
        <bgColor indexed="29"/>
      </patternFill>
    </fill>
    <fill>
      <patternFill patternType="solid">
        <fgColor indexed="26"/>
        <bgColor indexed="64"/>
      </patternFill>
    </fill>
    <fill>
      <patternFill patternType="solid">
        <fgColor rgb="FFFFFFCC"/>
        <bgColor indexed="29"/>
      </patternFill>
    </fill>
    <fill>
      <patternFill patternType="solid">
        <fgColor indexed="41"/>
        <bgColor indexed="64"/>
      </patternFill>
    </fill>
    <fill>
      <patternFill patternType="solid">
        <fgColor indexed="51"/>
        <bgColor indexed="64"/>
      </patternFill>
    </fill>
    <fill>
      <patternFill patternType="solid">
        <fgColor indexed="65"/>
        <bgColor indexed="64"/>
      </patternFill>
    </fill>
    <fill>
      <patternFill patternType="solid">
        <fgColor theme="0"/>
        <bgColor indexed="64"/>
      </patternFill>
    </fill>
    <fill>
      <patternFill patternType="solid">
        <fgColor theme="2"/>
        <bgColor indexed="64"/>
      </patternFill>
    </fill>
  </fills>
  <borders count="2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style="medium">
        <color auto="1"/>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bottom/>
      <diagonal/>
    </border>
    <border>
      <left style="thin">
        <color auto="1"/>
      </left>
      <right style="thin">
        <color auto="1"/>
      </right>
      <top style="hair">
        <color auto="1"/>
      </top>
      <bottom/>
      <diagonal/>
    </border>
    <border>
      <left style="hair">
        <color auto="1"/>
      </left>
      <right style="hair">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thin">
        <color indexed="64"/>
      </left>
      <right style="thin">
        <color indexed="64"/>
      </right>
      <top/>
      <bottom/>
      <diagonal/>
    </border>
    <border>
      <left style="thin">
        <color auto="1"/>
      </left>
      <right style="hair">
        <color auto="1"/>
      </right>
      <top/>
      <bottom style="thin">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hair">
        <color auto="1"/>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indexed="64"/>
      </right>
      <top/>
      <bottom style="hair">
        <color auto="1"/>
      </bottom>
      <diagonal/>
    </border>
    <border>
      <left style="thin">
        <color auto="1"/>
      </left>
      <right/>
      <top/>
      <bottom style="hair">
        <color auto="1"/>
      </bottom>
      <diagonal/>
    </border>
    <border>
      <left style="hair">
        <color auto="1"/>
      </left>
      <right/>
      <top/>
      <bottom/>
      <diagonal/>
    </border>
    <border>
      <left style="thin">
        <color auto="1"/>
      </left>
      <right style="hair">
        <color auto="1"/>
      </right>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hair">
        <color auto="1"/>
      </top>
      <bottom/>
      <diagonal/>
    </border>
    <border>
      <left style="thin">
        <color auto="1"/>
      </left>
      <right style="double">
        <color auto="1"/>
      </right>
      <top style="hair">
        <color auto="1"/>
      </top>
      <bottom/>
      <diagonal/>
    </border>
    <border>
      <left style="thin">
        <color auto="1"/>
      </left>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top style="hair">
        <color auto="1"/>
      </top>
      <bottom/>
      <diagonal/>
    </border>
    <border>
      <left/>
      <right style="medium">
        <color auto="1"/>
      </right>
      <top style="thin">
        <color auto="1"/>
      </top>
      <bottom/>
      <diagonal/>
    </border>
    <border>
      <left style="medium">
        <color auto="1"/>
      </left>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thin">
        <color auto="1"/>
      </right>
      <top style="hair">
        <color auto="1"/>
      </top>
      <bottom style="thin">
        <color auto="1"/>
      </bottom>
      <diagonal/>
    </border>
    <border>
      <left/>
      <right style="hair">
        <color auto="1"/>
      </right>
      <top style="hair">
        <color auto="1"/>
      </top>
      <bottom/>
      <diagonal/>
    </border>
    <border>
      <left/>
      <right/>
      <top style="thin">
        <color indexed="64"/>
      </top>
      <bottom style="thin">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hair">
        <color indexed="64"/>
      </right>
      <top/>
      <bottom style="hair">
        <color indexed="64"/>
      </bottom>
      <diagonal/>
    </border>
    <border>
      <left/>
      <right style="hair">
        <color indexed="64"/>
      </right>
      <top/>
      <bottom/>
      <diagonal/>
    </border>
    <border>
      <left style="hair">
        <color auto="1"/>
      </left>
      <right style="medium">
        <color auto="1"/>
      </right>
      <top style="hair">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auto="1"/>
      </left>
      <right style="hair">
        <color auto="1"/>
      </right>
      <top style="hair">
        <color auto="1"/>
      </top>
      <bottom style="thin">
        <color auto="1"/>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auto="1"/>
      </left>
      <right style="hair">
        <color auto="1"/>
      </right>
      <top/>
      <bottom style="medium">
        <color indexed="64"/>
      </bottom>
      <diagonal/>
    </border>
    <border>
      <left style="thin">
        <color auto="1"/>
      </left>
      <right style="thin">
        <color auto="1"/>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hair">
        <color auto="1"/>
      </left>
      <right/>
      <top/>
      <bottom style="thin">
        <color auto="1"/>
      </bottom>
      <diagonal/>
    </border>
    <border>
      <left style="double">
        <color auto="1"/>
      </left>
      <right style="thin">
        <color auto="1"/>
      </right>
      <top/>
      <bottom style="thin">
        <color auto="1"/>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hair">
        <color indexed="64"/>
      </bottom>
      <diagonal/>
    </border>
    <border>
      <left/>
      <right style="medium">
        <color indexed="64"/>
      </right>
      <top/>
      <bottom style="medium">
        <color indexed="64"/>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auto="1"/>
      </top>
      <bottom style="hair">
        <color auto="1"/>
      </bottom>
      <diagonal/>
    </border>
    <border>
      <left/>
      <right/>
      <top style="thin">
        <color auto="1"/>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double">
        <color auto="1"/>
      </left>
      <right style="thin">
        <color auto="1"/>
      </right>
      <top style="thin">
        <color auto="1"/>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double">
        <color auto="1"/>
      </right>
      <top/>
      <bottom style="thin">
        <color auto="1"/>
      </bottom>
      <diagonal/>
    </border>
    <border>
      <left style="double">
        <color auto="1"/>
      </left>
      <right/>
      <top style="thin">
        <color auto="1"/>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hair">
        <color indexed="64"/>
      </left>
      <right style="medium">
        <color indexed="64"/>
      </right>
      <top/>
      <bottom style="hair">
        <color indexed="64"/>
      </bottom>
      <diagonal/>
    </border>
    <border>
      <left style="hair">
        <color auto="1"/>
      </left>
      <right style="thin">
        <color indexed="64"/>
      </right>
      <top style="thin">
        <color auto="1"/>
      </top>
      <bottom style="hair">
        <color auto="1"/>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hair">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style="thin">
        <color indexed="64"/>
      </right>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96">
    <xf numFmtId="0" fontId="0" fillId="0" borderId="0">
      <alignment vertical="center"/>
    </xf>
    <xf numFmtId="0" fontId="7" fillId="0" borderId="0"/>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3" fillId="31"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7" borderId="40" applyNumberFormat="0" applyAlignment="0" applyProtection="0">
      <alignment vertical="center"/>
    </xf>
    <xf numFmtId="0" fontId="16" fillId="7" borderId="40" applyNumberFormat="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8" borderId="41" applyNumberFormat="0" applyFont="0" applyAlignment="0" applyProtection="0">
      <alignment vertical="center"/>
    </xf>
    <xf numFmtId="0" fontId="13" fillId="8" borderId="41" applyNumberFormat="0" applyFont="0" applyAlignment="0" applyProtection="0">
      <alignment vertical="center"/>
    </xf>
    <xf numFmtId="0" fontId="18" fillId="0" borderId="39" applyNumberFormat="0" applyFill="0" applyAlignment="0" applyProtection="0">
      <alignment vertical="center"/>
    </xf>
    <xf numFmtId="0" fontId="18" fillId="0" borderId="39"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0" fillId="6" borderId="37" applyNumberFormat="0" applyAlignment="0" applyProtection="0">
      <alignment vertical="center"/>
    </xf>
    <xf numFmtId="0" fontId="20" fillId="6" borderId="3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4" applyNumberFormat="0" applyFill="0" applyAlignment="0" applyProtection="0">
      <alignment vertical="center"/>
    </xf>
    <xf numFmtId="0" fontId="22" fillId="0" borderId="34" applyNumberFormat="0" applyFill="0" applyAlignment="0" applyProtection="0">
      <alignment vertical="center"/>
    </xf>
    <xf numFmtId="0" fontId="23" fillId="0" borderId="35" applyNumberFormat="0" applyFill="0" applyAlignment="0" applyProtection="0">
      <alignment vertical="center"/>
    </xf>
    <xf numFmtId="0" fontId="23" fillId="0" borderId="35" applyNumberFormat="0" applyFill="0" applyAlignment="0" applyProtection="0">
      <alignment vertical="center"/>
    </xf>
    <xf numFmtId="0" fontId="24" fillId="0" borderId="36" applyNumberFormat="0" applyFill="0" applyAlignment="0" applyProtection="0">
      <alignment vertical="center"/>
    </xf>
    <xf numFmtId="0" fontId="24" fillId="0" borderId="36"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42" applyNumberFormat="0" applyFill="0" applyAlignment="0" applyProtection="0">
      <alignment vertical="center"/>
    </xf>
    <xf numFmtId="0" fontId="12" fillId="0" borderId="42" applyNumberFormat="0" applyFill="0" applyAlignment="0" applyProtection="0">
      <alignment vertical="center"/>
    </xf>
    <xf numFmtId="0" fontId="25" fillId="6" borderId="38" applyNumberFormat="0" applyAlignment="0" applyProtection="0">
      <alignment vertical="center"/>
    </xf>
    <xf numFmtId="0" fontId="25" fillId="6" borderId="38"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5" borderId="37" applyNumberFormat="0" applyAlignment="0" applyProtection="0">
      <alignment vertical="center"/>
    </xf>
    <xf numFmtId="0" fontId="27" fillId="5" borderId="37" applyNumberFormat="0" applyAlignment="0" applyProtection="0">
      <alignment vertical="center"/>
    </xf>
    <xf numFmtId="0" fontId="13" fillId="0" borderId="0">
      <alignment vertical="center"/>
    </xf>
    <xf numFmtId="0" fontId="13" fillId="0" borderId="0">
      <alignment vertical="center"/>
    </xf>
    <xf numFmtId="0" fontId="28" fillId="0" borderId="0"/>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0" fontId="32" fillId="0" borderId="0"/>
    <xf numFmtId="0" fontId="49" fillId="0" borderId="0" applyNumberFormat="0" applyFill="0" applyBorder="0" applyAlignment="0" applyProtection="0">
      <alignment vertical="center"/>
    </xf>
    <xf numFmtId="38" fontId="60" fillId="0" borderId="0" applyFont="0" applyFill="0" applyBorder="0" applyAlignment="0" applyProtection="0">
      <alignment vertical="center"/>
    </xf>
    <xf numFmtId="9" fontId="60" fillId="0" borderId="0" applyFont="0" applyFill="0" applyBorder="0" applyAlignment="0" applyProtection="0">
      <alignment vertical="center"/>
    </xf>
    <xf numFmtId="0" fontId="31" fillId="0" borderId="0"/>
    <xf numFmtId="0" fontId="31" fillId="0" borderId="0">
      <alignment vertical="center"/>
    </xf>
    <xf numFmtId="6" fontId="31" fillId="0" borderId="0" applyFont="0" applyFill="0" applyBorder="0" applyAlignment="0" applyProtection="0">
      <alignment vertical="center"/>
    </xf>
  </cellStyleXfs>
  <cellXfs count="231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9" xfId="0" applyFont="1" applyBorder="1" applyAlignment="1">
      <alignment horizontal="center" vertical="center"/>
    </xf>
    <xf numFmtId="0" fontId="2" fillId="0" borderId="15" xfId="0" applyFont="1" applyBorder="1">
      <alignment vertical="center"/>
    </xf>
    <xf numFmtId="0" fontId="2" fillId="0" borderId="0" xfId="0" applyFont="1" applyBorder="1">
      <alignment vertical="center"/>
    </xf>
    <xf numFmtId="0" fontId="2" fillId="0" borderId="16" xfId="0" applyFont="1" applyBorder="1">
      <alignment vertical="center"/>
    </xf>
    <xf numFmtId="0" fontId="5" fillId="0" borderId="0" xfId="0" applyFont="1" applyAlignment="1">
      <alignment vertical="center"/>
    </xf>
    <xf numFmtId="0" fontId="2" fillId="0" borderId="31" xfId="0" applyFont="1" applyBorder="1">
      <alignment vertical="center"/>
    </xf>
    <xf numFmtId="0" fontId="5" fillId="0" borderId="15" xfId="0" applyFont="1" applyBorder="1" applyAlignment="1">
      <alignment vertical="center"/>
    </xf>
    <xf numFmtId="0" fontId="2" fillId="0" borderId="33" xfId="0" applyFont="1" applyBorder="1">
      <alignment vertical="center"/>
    </xf>
    <xf numFmtId="0" fontId="7" fillId="0" borderId="0" xfId="1"/>
    <xf numFmtId="0" fontId="7" fillId="0" borderId="0" xfId="1" applyAlignment="1">
      <alignment horizontal="center" vertical="center"/>
    </xf>
    <xf numFmtId="0" fontId="7" fillId="0" borderId="0" xfId="1" applyAlignment="1"/>
    <xf numFmtId="0" fontId="12" fillId="0" borderId="12" xfId="1" applyFont="1" applyBorder="1" applyAlignment="1">
      <alignment horizontal="left"/>
    </xf>
    <xf numFmtId="0" fontId="12" fillId="0" borderId="13" xfId="1" applyFont="1" applyBorder="1" applyAlignment="1">
      <alignment horizontal="left"/>
    </xf>
    <xf numFmtId="0" fontId="12" fillId="0" borderId="14" xfId="1" applyFont="1" applyBorder="1" applyAlignment="1">
      <alignment horizontal="left"/>
    </xf>
    <xf numFmtId="0" fontId="7" fillId="0" borderId="44" xfId="1" applyFill="1" applyBorder="1" applyAlignment="1"/>
    <xf numFmtId="0" fontId="7" fillId="0" borderId="10" xfId="1" applyFill="1" applyBorder="1" applyAlignment="1"/>
    <xf numFmtId="0" fontId="12" fillId="0" borderId="12" xfId="1" applyFont="1" applyFill="1" applyBorder="1" applyAlignment="1">
      <alignment horizontal="left"/>
    </xf>
    <xf numFmtId="0" fontId="12" fillId="0" borderId="13" xfId="1" applyFont="1" applyFill="1" applyBorder="1" applyAlignment="1">
      <alignment horizontal="left"/>
    </xf>
    <xf numFmtId="0" fontId="12" fillId="0" borderId="14" xfId="1" applyFont="1" applyFill="1" applyBorder="1" applyAlignment="1">
      <alignment horizontal="left"/>
    </xf>
    <xf numFmtId="0" fontId="7" fillId="0" borderId="15" xfId="1" applyFill="1" applyBorder="1" applyAlignment="1"/>
    <xf numFmtId="0" fontId="7" fillId="0" borderId="0" xfId="1" applyFill="1" applyAlignment="1">
      <alignment horizontal="center" vertical="center"/>
    </xf>
    <xf numFmtId="0" fontId="7" fillId="0" borderId="0" xfId="1" applyBorder="1" applyAlignment="1"/>
    <xf numFmtId="0" fontId="12" fillId="0" borderId="0" xfId="1" applyFont="1" applyBorder="1" applyAlignment="1">
      <alignment horizontal="center" vertical="center"/>
    </xf>
    <xf numFmtId="0" fontId="7" fillId="0" borderId="0" xfId="1" applyBorder="1" applyAlignment="1">
      <alignment horizontal="center" vertical="center"/>
    </xf>
    <xf numFmtId="0" fontId="7" fillId="35" borderId="0" xfId="1" applyFill="1"/>
    <xf numFmtId="0" fontId="2" fillId="0" borderId="45" xfId="0" applyFont="1" applyBorder="1">
      <alignment vertical="center"/>
    </xf>
    <xf numFmtId="49" fontId="3" fillId="0" borderId="0" xfId="0" applyNumberFormat="1" applyFont="1" applyBorder="1" applyAlignment="1">
      <alignment vertical="center" wrapText="1"/>
    </xf>
    <xf numFmtId="49" fontId="2" fillId="36" borderId="4" xfId="0" applyNumberFormat="1" applyFont="1" applyFill="1" applyBorder="1">
      <alignment vertical="center"/>
    </xf>
    <xf numFmtId="0" fontId="2" fillId="36" borderId="8" xfId="0" applyFont="1" applyFill="1" applyBorder="1" applyAlignment="1">
      <alignment horizontal="center" vertical="center"/>
    </xf>
    <xf numFmtId="0" fontId="2" fillId="36" borderId="6" xfId="0" applyFont="1" applyFill="1" applyBorder="1">
      <alignment vertical="center"/>
    </xf>
    <xf numFmtId="49" fontId="2" fillId="36" borderId="5" xfId="0" applyNumberFormat="1" applyFont="1" applyFill="1" applyBorder="1">
      <alignment vertical="center"/>
    </xf>
    <xf numFmtId="0" fontId="2" fillId="36" borderId="9" xfId="0" applyFont="1" applyFill="1" applyBorder="1" applyAlignment="1">
      <alignment horizontal="center" vertical="center"/>
    </xf>
    <xf numFmtId="0" fontId="2" fillId="36" borderId="7" xfId="0" applyFont="1" applyFill="1" applyBorder="1">
      <alignment vertical="center"/>
    </xf>
    <xf numFmtId="0" fontId="2" fillId="0" borderId="0" xfId="0" applyFont="1" applyAlignment="1">
      <alignment horizontal="right" vertical="center"/>
    </xf>
    <xf numFmtId="0" fontId="30" fillId="0" borderId="5" xfId="0" applyNumberFormat="1" applyFont="1" applyBorder="1" applyAlignment="1">
      <alignment vertical="center" shrinkToFit="1"/>
    </xf>
    <xf numFmtId="0" fontId="33" fillId="0" borderId="0" xfId="0" applyFont="1" applyAlignment="1">
      <alignment horizontal="left" vertical="center" readingOrder="1"/>
    </xf>
    <xf numFmtId="0" fontId="34" fillId="0" borderId="0" xfId="0" applyFont="1" applyAlignment="1">
      <alignment vertical="center"/>
    </xf>
    <xf numFmtId="0" fontId="35" fillId="0" borderId="0" xfId="0" applyFont="1" applyAlignment="1">
      <alignment vertical="center"/>
    </xf>
    <xf numFmtId="0" fontId="34" fillId="0" borderId="0" xfId="0" applyFont="1">
      <alignment vertical="center"/>
    </xf>
    <xf numFmtId="0" fontId="36" fillId="0" borderId="0" xfId="0" applyFont="1" applyAlignment="1">
      <alignment horizontal="left" vertical="center" readingOrder="1"/>
    </xf>
    <xf numFmtId="0" fontId="13" fillId="0" borderId="0" xfId="0" applyFont="1">
      <alignment vertical="center"/>
    </xf>
    <xf numFmtId="0" fontId="13" fillId="0" borderId="0" xfId="0" applyFont="1" applyAlignment="1">
      <alignment vertical="center"/>
    </xf>
    <xf numFmtId="0" fontId="13" fillId="0" borderId="0" xfId="0" applyFont="1" applyAlignment="1">
      <alignment vertical="center" wrapText="1"/>
    </xf>
    <xf numFmtId="0" fontId="7" fillId="0" borderId="0" xfId="1" applyBorder="1" applyAlignment="1">
      <alignment horizontal="center" vertical="center"/>
    </xf>
    <xf numFmtId="0" fontId="12" fillId="0" borderId="0" xfId="1" applyFont="1" applyBorder="1" applyAlignment="1">
      <alignment vertical="center"/>
    </xf>
    <xf numFmtId="0" fontId="7" fillId="0" borderId="0" xfId="1" applyBorder="1" applyAlignment="1">
      <alignment vertical="center"/>
    </xf>
    <xf numFmtId="177" fontId="7" fillId="0" borderId="0" xfId="1" applyNumberFormat="1" applyBorder="1" applyAlignment="1">
      <alignment vertical="center"/>
    </xf>
    <xf numFmtId="0" fontId="2" fillId="0" borderId="0" xfId="0" applyFont="1" applyAlignment="1">
      <alignment horizontal="left" vertical="center"/>
    </xf>
    <xf numFmtId="0" fontId="2" fillId="0" borderId="0" xfId="0" applyFont="1" applyBorder="1" applyAlignment="1">
      <alignment vertical="center" wrapText="1"/>
    </xf>
    <xf numFmtId="0" fontId="2" fillId="0" borderId="0" xfId="0" applyFont="1" applyBorder="1" applyAlignment="1">
      <alignment vertical="center"/>
    </xf>
    <xf numFmtId="0" fontId="3" fillId="0" borderId="0" xfId="0" applyFont="1" applyBorder="1" applyAlignment="1">
      <alignment vertical="center" wrapText="1"/>
    </xf>
    <xf numFmtId="0" fontId="2" fillId="0" borderId="15" xfId="0" applyFont="1" applyBorder="1" applyAlignment="1">
      <alignment vertical="center"/>
    </xf>
    <xf numFmtId="49" fontId="2" fillId="0" borderId="0" xfId="0" applyNumberFormat="1" applyFont="1" applyBorder="1" applyAlignment="1">
      <alignment vertical="center" shrinkToFit="1"/>
    </xf>
    <xf numFmtId="0" fontId="2" fillId="0" borderId="0" xfId="0" applyFont="1" applyBorder="1" applyAlignment="1">
      <alignment vertical="center" shrinkToFit="1"/>
    </xf>
    <xf numFmtId="49" fontId="3" fillId="0" borderId="0" xfId="0" applyNumberFormat="1" applyFont="1" applyBorder="1" applyAlignment="1">
      <alignment vertical="center" shrinkToFit="1"/>
    </xf>
    <xf numFmtId="0" fontId="2" fillId="0" borderId="11" xfId="0" applyFont="1" applyBorder="1" applyAlignment="1">
      <alignment horizontal="center" vertical="center"/>
    </xf>
    <xf numFmtId="0" fontId="2" fillId="0" borderId="0" xfId="0" applyFont="1" applyAlignment="1">
      <alignment horizontal="left" vertical="top" wrapText="1"/>
    </xf>
    <xf numFmtId="0" fontId="5" fillId="0" borderId="13" xfId="0" applyFont="1" applyBorder="1" applyAlignment="1">
      <alignment horizontal="left" vertical="center"/>
    </xf>
    <xf numFmtId="0" fontId="5" fillId="0" borderId="0" xfId="0" applyFont="1" applyAlignment="1">
      <alignment horizontal="center" vertical="center"/>
    </xf>
    <xf numFmtId="0" fontId="38" fillId="0" borderId="0" xfId="0" applyFont="1" applyAlignment="1"/>
    <xf numFmtId="0" fontId="39" fillId="0" borderId="0" xfId="0" applyFont="1">
      <alignment vertical="center"/>
    </xf>
    <xf numFmtId="0" fontId="38" fillId="0" borderId="0" xfId="0" applyFont="1">
      <alignment vertical="center"/>
    </xf>
    <xf numFmtId="0" fontId="39" fillId="0" borderId="0" xfId="0" applyFont="1" applyAlignment="1">
      <alignment vertical="center"/>
    </xf>
    <xf numFmtId="0" fontId="5"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0" xfId="0" applyFont="1" applyFill="1" applyBorder="1" applyAlignment="1">
      <alignment vertical="center" shrinkToFit="1"/>
    </xf>
    <xf numFmtId="0" fontId="2" fillId="37" borderId="2" xfId="0" applyNumberFormat="1" applyFont="1" applyFill="1" applyBorder="1" applyAlignment="1">
      <alignment horizontal="center" vertical="center"/>
    </xf>
    <xf numFmtId="0" fontId="2" fillId="37" borderId="3" xfId="0" applyNumberFormat="1" applyFont="1" applyFill="1" applyBorder="1" applyAlignment="1">
      <alignment horizontal="center" vertical="center"/>
    </xf>
    <xf numFmtId="0" fontId="38" fillId="0" borderId="0" xfId="0" applyFont="1" applyAlignment="1">
      <alignment horizontal="center" vertical="center"/>
    </xf>
    <xf numFmtId="0" fontId="38" fillId="0" borderId="0" xfId="0" applyFont="1" applyAlignment="1">
      <alignment horizontal="left"/>
    </xf>
    <xf numFmtId="0" fontId="39" fillId="0" borderId="0" xfId="0" applyFont="1" applyAlignment="1">
      <alignment horizontal="center" vertical="center"/>
    </xf>
    <xf numFmtId="0" fontId="38"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left" vertical="top" wrapText="1"/>
    </xf>
    <xf numFmtId="0" fontId="2" fillId="0" borderId="56" xfId="0" applyFont="1" applyBorder="1" applyAlignment="1">
      <alignment vertical="center"/>
    </xf>
    <xf numFmtId="0" fontId="40" fillId="0" borderId="0" xfId="0" applyFont="1" applyAlignment="1">
      <alignment vertical="center"/>
    </xf>
    <xf numFmtId="0" fontId="38" fillId="0" borderId="0" xfId="0" applyFont="1" applyAlignment="1">
      <alignment horizontal="left" vertical="top"/>
    </xf>
    <xf numFmtId="0" fontId="41" fillId="0" borderId="0" xfId="0" applyFont="1">
      <alignment vertical="center"/>
    </xf>
    <xf numFmtId="0" fontId="39" fillId="0" borderId="0" xfId="0" applyFont="1" applyBorder="1" applyAlignment="1">
      <alignment horizontal="center" vertical="center"/>
    </xf>
    <xf numFmtId="0" fontId="2" fillId="0" borderId="56" xfId="0" applyFont="1" applyBorder="1">
      <alignment vertical="center"/>
    </xf>
    <xf numFmtId="0" fontId="38" fillId="0" borderId="0" xfId="0" applyFont="1" applyAlignment="1">
      <alignment horizontal="left" vertical="center"/>
    </xf>
    <xf numFmtId="0" fontId="39" fillId="0" borderId="26" xfId="0" applyFont="1" applyBorder="1" applyAlignment="1">
      <alignment vertical="center"/>
    </xf>
    <xf numFmtId="0" fontId="5" fillId="0" borderId="15" xfId="0" applyFont="1" applyBorder="1" applyAlignment="1">
      <alignment horizontal="left" vertical="center"/>
    </xf>
    <xf numFmtId="0" fontId="5" fillId="0" borderId="46" xfId="0" applyFont="1" applyBorder="1" applyAlignment="1">
      <alignment horizontal="left" vertical="center"/>
    </xf>
    <xf numFmtId="0" fontId="3" fillId="0" borderId="0" xfId="0" applyFont="1" applyBorder="1" applyAlignment="1">
      <alignment horizontal="left" vertical="center" shrinkToFit="1"/>
    </xf>
    <xf numFmtId="0" fontId="2" fillId="0" borderId="0" xfId="0" applyFont="1" applyFill="1" applyBorder="1" applyAlignment="1">
      <alignment horizontal="center" vertical="center"/>
    </xf>
    <xf numFmtId="0" fontId="7" fillId="35" borderId="44" xfId="1" applyFill="1" applyBorder="1" applyAlignment="1">
      <alignment vertical="center"/>
    </xf>
    <xf numFmtId="0" fontId="7" fillId="35" borderId="16" xfId="1" applyFill="1" applyBorder="1" applyAlignment="1">
      <alignment vertical="center"/>
    </xf>
    <xf numFmtId="0" fontId="3" fillId="0" borderId="0" xfId="0" applyFont="1" applyAlignment="1">
      <alignment horizontal="left" vertical="center"/>
    </xf>
    <xf numFmtId="0" fontId="38" fillId="0" borderId="0" xfId="0" applyFont="1" applyAlignment="1">
      <alignment horizontal="left" vertical="center" wrapText="1" indent="1"/>
    </xf>
    <xf numFmtId="0" fontId="30" fillId="0" borderId="0" xfId="0" applyFont="1" applyAlignment="1">
      <alignment horizontal="left" vertical="center"/>
    </xf>
    <xf numFmtId="0" fontId="7" fillId="0" borderId="22" xfId="1" applyFill="1" applyBorder="1" applyAlignment="1">
      <alignment horizontal="left" vertical="center"/>
    </xf>
    <xf numFmtId="0" fontId="42" fillId="0" borderId="0" xfId="1" applyFont="1"/>
    <xf numFmtId="0" fontId="42" fillId="0" borderId="0" xfId="1" applyFont="1" applyFill="1" applyBorder="1"/>
    <xf numFmtId="0" fontId="7" fillId="0" borderId="0" xfId="1" applyFill="1" applyBorder="1"/>
    <xf numFmtId="0" fontId="32" fillId="0" borderId="0" xfId="0" applyFont="1" applyFill="1" applyBorder="1" applyAlignment="1">
      <alignment horizontal="center" vertical="center"/>
    </xf>
    <xf numFmtId="0" fontId="32" fillId="0" borderId="0" xfId="0" applyFont="1" applyFill="1" applyBorder="1" applyAlignment="1">
      <alignment vertical="center"/>
    </xf>
    <xf numFmtId="0" fontId="43" fillId="0" borderId="0" xfId="1" applyFont="1" applyFill="1" applyBorder="1"/>
    <xf numFmtId="0" fontId="32" fillId="0" borderId="0" xfId="0" applyFont="1" applyFill="1" applyBorder="1">
      <alignment vertical="center"/>
    </xf>
    <xf numFmtId="0" fontId="7" fillId="0" borderId="0" xfId="1" applyBorder="1"/>
    <xf numFmtId="0" fontId="7" fillId="0" borderId="44" xfId="1" applyBorder="1" applyAlignment="1">
      <alignment vertical="center"/>
    </xf>
    <xf numFmtId="0" fontId="7" fillId="0" borderId="15" xfId="1" applyBorder="1" applyAlignment="1">
      <alignment vertical="center"/>
    </xf>
    <xf numFmtId="0" fontId="7" fillId="0" borderId="0" xfId="1" applyFill="1" applyBorder="1" applyAlignment="1"/>
    <xf numFmtId="0" fontId="12" fillId="0" borderId="0" xfId="1" applyFont="1" applyFill="1" applyBorder="1" applyAlignment="1">
      <alignment horizontal="left"/>
    </xf>
    <xf numFmtId="0" fontId="7" fillId="0" borderId="13" xfId="1" applyBorder="1" applyAlignment="1">
      <alignment vertical="center"/>
    </xf>
    <xf numFmtId="0" fontId="43" fillId="0" borderId="0" xfId="1" applyFont="1" applyAlignment="1"/>
    <xf numFmtId="0" fontId="43" fillId="0" borderId="0" xfId="1" applyFont="1" applyFill="1" applyBorder="1" applyAlignment="1"/>
    <xf numFmtId="0" fontId="44" fillId="0" borderId="0" xfId="1" applyFont="1" applyBorder="1" applyAlignment="1">
      <alignment horizontal="left" vertical="center"/>
    </xf>
    <xf numFmtId="0" fontId="7" fillId="0" borderId="22" xfId="1" applyFill="1" applyBorder="1" applyAlignment="1"/>
    <xf numFmtId="0" fontId="7" fillId="0" borderId="0" xfId="1" applyBorder="1" applyAlignment="1">
      <alignment vertical="center" wrapText="1"/>
    </xf>
    <xf numFmtId="0" fontId="12" fillId="0" borderId="15" xfId="1" applyFont="1" applyFill="1" applyBorder="1" applyAlignment="1">
      <alignment horizontal="left"/>
    </xf>
    <xf numFmtId="0" fontId="10" fillId="0" borderId="0" xfId="1" applyFont="1"/>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lignment vertical="center"/>
    </xf>
    <xf numFmtId="0" fontId="12" fillId="0" borderId="44" xfId="1" applyFont="1" applyFill="1" applyBorder="1" applyAlignment="1">
      <alignment horizontal="left"/>
    </xf>
    <xf numFmtId="0" fontId="7" fillId="0" borderId="0" xfId="1" applyBorder="1" applyAlignment="1">
      <alignment horizontal="center"/>
    </xf>
    <xf numFmtId="0" fontId="7" fillId="0" borderId="0" xfId="1" applyFont="1" applyFill="1" applyBorder="1"/>
    <xf numFmtId="0" fontId="31" fillId="0" borderId="0" xfId="0" applyFont="1" applyFill="1" applyBorder="1">
      <alignment vertical="center"/>
    </xf>
    <xf numFmtId="0" fontId="7" fillId="0" borderId="0" xfId="1" applyAlignment="1">
      <alignment vertical="center"/>
    </xf>
    <xf numFmtId="0" fontId="38" fillId="0" borderId="0" xfId="0" applyFont="1" applyAlignment="1">
      <alignment vertical="top" wrapText="1"/>
    </xf>
    <xf numFmtId="0" fontId="38" fillId="0" borderId="0" xfId="0" applyFont="1" applyBorder="1" applyAlignment="1">
      <alignment vertical="top" wrapText="1"/>
    </xf>
    <xf numFmtId="0" fontId="47" fillId="0" borderId="92" xfId="0" applyFont="1" applyBorder="1" applyAlignment="1">
      <alignment horizontal="center" vertical="center" wrapText="1"/>
    </xf>
    <xf numFmtId="0" fontId="47" fillId="0" borderId="93" xfId="0" applyFont="1" applyBorder="1" applyAlignment="1">
      <alignment horizontal="center" vertical="center" wrapText="1"/>
    </xf>
    <xf numFmtId="0" fontId="38" fillId="0" borderId="0" xfId="0" applyFont="1" applyBorder="1" applyAlignment="1">
      <alignment horizontal="left" vertical="top" wrapText="1"/>
    </xf>
    <xf numFmtId="0" fontId="41" fillId="0" borderId="0" xfId="0" applyFont="1" applyBorder="1" applyAlignment="1">
      <alignment horizontal="left" vertical="top"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38" fillId="0" borderId="0" xfId="0" applyFont="1" applyAlignment="1">
      <alignment vertical="center"/>
    </xf>
    <xf numFmtId="0" fontId="2" fillId="0" borderId="0" xfId="0" applyFont="1" applyBorder="1" applyAlignment="1">
      <alignment vertical="top" wrapText="1"/>
    </xf>
    <xf numFmtId="0" fontId="7" fillId="0" borderId="0" xfId="1" applyAlignment="1">
      <alignment horizontal="left" vertical="center"/>
    </xf>
    <xf numFmtId="0" fontId="50" fillId="0" borderId="0" xfId="87" applyFont="1" applyBorder="1" applyAlignment="1">
      <alignment vertical="top"/>
    </xf>
    <xf numFmtId="0" fontId="31" fillId="0" borderId="0" xfId="87" applyFont="1" applyAlignment="1">
      <alignment horizontal="center" vertical="center"/>
    </xf>
    <xf numFmtId="0" fontId="31" fillId="0" borderId="0" xfId="87" applyFont="1" applyAlignment="1">
      <alignment vertical="center"/>
    </xf>
    <xf numFmtId="38" fontId="31" fillId="0" borderId="0" xfId="87" applyNumberFormat="1" applyFont="1" applyAlignment="1">
      <alignment vertical="center"/>
    </xf>
    <xf numFmtId="0" fontId="31" fillId="0" borderId="0" xfId="87">
      <alignment vertical="center"/>
    </xf>
    <xf numFmtId="0" fontId="51" fillId="0" borderId="0" xfId="87" applyFont="1" applyBorder="1" applyAlignment="1">
      <alignment vertical="top"/>
    </xf>
    <xf numFmtId="0" fontId="50" fillId="0" borderId="0" xfId="87" applyFont="1" applyFill="1" applyBorder="1" applyAlignment="1">
      <alignment vertical="center" shrinkToFit="1"/>
    </xf>
    <xf numFmtId="0" fontId="31" fillId="0" borderId="0" xfId="87" applyFont="1" applyFill="1" applyBorder="1" applyAlignment="1">
      <alignment horizontal="center" vertical="center" shrinkToFit="1"/>
    </xf>
    <xf numFmtId="0" fontId="53" fillId="0" borderId="0" xfId="87" applyFont="1" applyFill="1" applyBorder="1" applyAlignment="1">
      <alignment horizontal="left" vertical="center" shrinkToFit="1"/>
    </xf>
    <xf numFmtId="0" fontId="53" fillId="0" borderId="0" xfId="87" applyFont="1" applyFill="1" applyBorder="1" applyAlignment="1">
      <alignment vertical="center" shrinkToFit="1"/>
    </xf>
    <xf numFmtId="0" fontId="54" fillId="0" borderId="0" xfId="87" applyFont="1" applyAlignment="1">
      <alignment horizontal="right" vertical="center"/>
    </xf>
    <xf numFmtId="0" fontId="55" fillId="0" borderId="0" xfId="87" applyFont="1">
      <alignment vertical="center"/>
    </xf>
    <xf numFmtId="0" fontId="50" fillId="0" borderId="97" xfId="87" applyFont="1" applyBorder="1" applyAlignment="1">
      <alignment vertical="top"/>
    </xf>
    <xf numFmtId="38" fontId="31" fillId="0" borderId="0" xfId="87" applyNumberFormat="1" applyFont="1" applyAlignment="1">
      <alignment horizontal="right" vertical="center"/>
    </xf>
    <xf numFmtId="38" fontId="55" fillId="0" borderId="0" xfId="87" applyNumberFormat="1" applyFont="1" applyAlignment="1">
      <alignment horizontal="right" vertical="center"/>
    </xf>
    <xf numFmtId="0" fontId="53" fillId="0" borderId="24" xfId="87" applyFont="1" applyBorder="1" applyAlignment="1">
      <alignment horizontal="center" vertical="center"/>
    </xf>
    <xf numFmtId="0" fontId="56" fillId="0" borderId="98" xfId="87" applyFont="1" applyBorder="1" applyAlignment="1">
      <alignment horizontal="center" vertical="center"/>
    </xf>
    <xf numFmtId="0" fontId="53" fillId="0" borderId="100" xfId="87" applyFont="1" applyBorder="1" applyAlignment="1">
      <alignment vertical="center"/>
    </xf>
    <xf numFmtId="0" fontId="53" fillId="0" borderId="101" xfId="87" applyFont="1" applyBorder="1" applyAlignment="1">
      <alignment vertical="center"/>
    </xf>
    <xf numFmtId="0" fontId="53" fillId="0" borderId="102" xfId="87" applyFont="1" applyBorder="1" applyAlignment="1">
      <alignment vertical="center"/>
    </xf>
    <xf numFmtId="0" fontId="55" fillId="0" borderId="103" xfId="87" applyFont="1" applyBorder="1" applyAlignment="1">
      <alignment horizontal="left" vertical="center" shrinkToFit="1"/>
    </xf>
    <xf numFmtId="0" fontId="55" fillId="0" borderId="104" xfId="87" applyFont="1" applyBorder="1" applyAlignment="1">
      <alignment horizontal="center" vertical="center" shrinkToFit="1"/>
    </xf>
    <xf numFmtId="0" fontId="55" fillId="0" borderId="106" xfId="87" applyFont="1" applyBorder="1" applyAlignment="1">
      <alignment horizontal="left" vertical="center" shrinkToFit="1"/>
    </xf>
    <xf numFmtId="0" fontId="55" fillId="0" borderId="107" xfId="87" applyFont="1" applyBorder="1" applyAlignment="1">
      <alignment horizontal="center" vertical="center" shrinkToFit="1"/>
    </xf>
    <xf numFmtId="0" fontId="53" fillId="0" borderId="108" xfId="87" applyFont="1" applyBorder="1" applyAlignment="1">
      <alignment vertical="center"/>
    </xf>
    <xf numFmtId="0" fontId="53" fillId="0" borderId="18" xfId="87" applyFont="1" applyBorder="1" applyAlignment="1">
      <alignment vertical="center"/>
    </xf>
    <xf numFmtId="0" fontId="53" fillId="0" borderId="109" xfId="87" applyFont="1" applyBorder="1" applyAlignment="1">
      <alignment vertical="center"/>
    </xf>
    <xf numFmtId="0" fontId="55" fillId="0" borderId="104" xfId="87" applyFont="1" applyBorder="1">
      <alignment vertical="center"/>
    </xf>
    <xf numFmtId="0" fontId="53" fillId="41" borderId="110" xfId="87" applyFont="1" applyFill="1" applyBorder="1" applyAlignment="1">
      <alignment horizontal="left" vertical="center" shrinkToFit="1"/>
    </xf>
    <xf numFmtId="0" fontId="53" fillId="41" borderId="111" xfId="87" applyFont="1" applyFill="1" applyBorder="1" applyAlignment="1">
      <alignment horizontal="center" vertical="center" shrinkToFit="1"/>
    </xf>
    <xf numFmtId="182" fontId="55" fillId="41" borderId="111" xfId="87" applyNumberFormat="1" applyFont="1" applyFill="1" applyBorder="1" applyAlignment="1">
      <alignment vertical="center" shrinkToFit="1"/>
    </xf>
    <xf numFmtId="182" fontId="55" fillId="41" borderId="112" xfId="87" applyNumberFormat="1" applyFont="1" applyFill="1" applyBorder="1" applyAlignment="1">
      <alignment vertical="center" shrinkToFit="1"/>
    </xf>
    <xf numFmtId="0" fontId="53" fillId="41" borderId="113" xfId="87" applyFont="1" applyFill="1" applyBorder="1" applyAlignment="1">
      <alignment horizontal="left" vertical="center" shrinkToFit="1"/>
    </xf>
    <xf numFmtId="0" fontId="53" fillId="41" borderId="114" xfId="87" applyFont="1" applyFill="1" applyBorder="1" applyAlignment="1">
      <alignment horizontal="center" vertical="center" shrinkToFit="1"/>
    </xf>
    <xf numFmtId="182" fontId="55" fillId="41" borderId="114" xfId="87" applyNumberFormat="1" applyFont="1" applyFill="1" applyBorder="1" applyAlignment="1">
      <alignment vertical="center" shrinkToFit="1"/>
    </xf>
    <xf numFmtId="182" fontId="55" fillId="41" borderId="115" xfId="87" applyNumberFormat="1" applyFont="1" applyFill="1" applyBorder="1" applyAlignment="1">
      <alignment vertical="center" shrinkToFit="1"/>
    </xf>
    <xf numFmtId="0" fontId="57" fillId="0" borderId="0" xfId="87" applyFont="1" applyBorder="1" applyAlignment="1">
      <alignment horizontal="left" vertical="center" shrinkToFit="1"/>
    </xf>
    <xf numFmtId="0" fontId="57" fillId="0" borderId="0" xfId="87" applyFont="1" applyBorder="1" applyAlignment="1">
      <alignment horizontal="center" vertical="center" shrinkToFit="1"/>
    </xf>
    <xf numFmtId="182" fontId="57" fillId="0" borderId="0" xfId="87" applyNumberFormat="1" applyFont="1" applyFill="1" applyBorder="1" applyAlignment="1">
      <alignment vertical="center" shrinkToFit="1"/>
    </xf>
    <xf numFmtId="0" fontId="31" fillId="0" borderId="0" xfId="87" applyFont="1">
      <alignment vertical="center"/>
    </xf>
    <xf numFmtId="0" fontId="53" fillId="0" borderId="116" xfId="87" applyFont="1" applyBorder="1" applyAlignment="1">
      <alignment vertical="center" shrinkToFit="1"/>
    </xf>
    <xf numFmtId="0" fontId="32" fillId="0" borderId="0" xfId="87" applyFont="1">
      <alignment vertical="center"/>
    </xf>
    <xf numFmtId="182" fontId="55" fillId="41" borderId="104" xfId="87" applyNumberFormat="1" applyFont="1" applyFill="1" applyBorder="1" applyAlignment="1">
      <alignment vertical="center" shrinkToFit="1"/>
    </xf>
    <xf numFmtId="182" fontId="55" fillId="41" borderId="105" xfId="87" applyNumberFormat="1" applyFont="1" applyFill="1" applyBorder="1" applyAlignment="1">
      <alignment vertical="center" shrinkToFit="1"/>
    </xf>
    <xf numFmtId="0" fontId="55" fillId="0" borderId="103" xfId="87" applyFont="1" applyFill="1" applyBorder="1" applyAlignment="1">
      <alignment vertical="center" shrinkToFit="1"/>
    </xf>
    <xf numFmtId="0" fontId="55" fillId="0" borderId="104" xfId="87" applyFont="1" applyFill="1" applyBorder="1">
      <alignment vertical="center"/>
    </xf>
    <xf numFmtId="0" fontId="55" fillId="0" borderId="104" xfId="87" applyFont="1" applyFill="1" applyBorder="1" applyAlignment="1">
      <alignment horizontal="center" vertical="center" shrinkToFit="1"/>
    </xf>
    <xf numFmtId="0" fontId="55" fillId="0" borderId="103" xfId="87" applyFont="1" applyFill="1" applyBorder="1">
      <alignment vertical="center"/>
    </xf>
    <xf numFmtId="0" fontId="55" fillId="0" borderId="104" xfId="87" applyFont="1" applyFill="1" applyBorder="1" applyAlignment="1">
      <alignment horizontal="center" vertical="center"/>
    </xf>
    <xf numFmtId="0" fontId="55" fillId="0" borderId="106" xfId="87" applyFont="1" applyFill="1" applyBorder="1" applyAlignment="1">
      <alignment vertical="center" shrinkToFit="1"/>
    </xf>
    <xf numFmtId="0" fontId="55" fillId="0" borderId="107" xfId="87" applyFont="1" applyFill="1" applyBorder="1">
      <alignment vertical="center"/>
    </xf>
    <xf numFmtId="0" fontId="53" fillId="41" borderId="110" xfId="87" applyFont="1" applyFill="1" applyBorder="1" applyAlignment="1">
      <alignment vertical="center" shrinkToFit="1"/>
    </xf>
    <xf numFmtId="181" fontId="55" fillId="41" borderId="111" xfId="87" applyNumberFormat="1" applyFont="1" applyFill="1" applyBorder="1" applyAlignment="1">
      <alignment vertical="center" shrinkToFit="1"/>
    </xf>
    <xf numFmtId="181" fontId="55" fillId="41" borderId="112" xfId="87" applyNumberFormat="1" applyFont="1" applyFill="1" applyBorder="1" applyAlignment="1">
      <alignment vertical="center" shrinkToFit="1"/>
    </xf>
    <xf numFmtId="0" fontId="53" fillId="41" borderId="103" xfId="87" applyFont="1" applyFill="1" applyBorder="1" applyAlignment="1">
      <alignment vertical="center" shrinkToFit="1"/>
    </xf>
    <xf numFmtId="0" fontId="53" fillId="41" borderId="104" xfId="87" applyFont="1" applyFill="1" applyBorder="1" applyAlignment="1">
      <alignment horizontal="center" vertical="center" shrinkToFit="1"/>
    </xf>
    <xf numFmtId="181" fontId="55" fillId="41" borderId="104" xfId="87" applyNumberFormat="1" applyFont="1" applyFill="1" applyBorder="1" applyAlignment="1">
      <alignment vertical="center" shrinkToFit="1"/>
    </xf>
    <xf numFmtId="181" fontId="55" fillId="41" borderId="105" xfId="87" applyNumberFormat="1" applyFont="1" applyFill="1" applyBorder="1" applyAlignment="1">
      <alignment vertical="center" shrinkToFit="1"/>
    </xf>
    <xf numFmtId="0" fontId="53" fillId="41" borderId="113" xfId="87" applyFont="1" applyFill="1" applyBorder="1">
      <alignment vertical="center"/>
    </xf>
    <xf numFmtId="0" fontId="31" fillId="0" borderId="0" xfId="87" applyBorder="1">
      <alignment vertical="center"/>
    </xf>
    <xf numFmtId="0" fontId="55" fillId="0" borderId="107" xfId="87" applyFont="1" applyBorder="1">
      <alignment vertical="center"/>
    </xf>
    <xf numFmtId="0" fontId="55" fillId="0" borderId="108" xfId="87" applyFont="1" applyBorder="1" applyAlignment="1">
      <alignment horizontal="left" vertical="center" shrinkToFit="1"/>
    </xf>
    <xf numFmtId="0" fontId="55" fillId="0" borderId="103" xfId="87" applyFont="1" applyFill="1" applyBorder="1" applyAlignment="1">
      <alignment horizontal="left" vertical="center" shrinkToFit="1"/>
    </xf>
    <xf numFmtId="0" fontId="53" fillId="0" borderId="0" xfId="87" applyFont="1" applyFill="1" applyBorder="1" applyAlignment="1">
      <alignment horizontal="center" vertical="center" shrinkToFit="1"/>
    </xf>
    <xf numFmtId="182" fontId="55" fillId="0" borderId="0" xfId="87" applyNumberFormat="1" applyFont="1" applyFill="1" applyBorder="1" applyAlignment="1">
      <alignment vertical="center" shrinkToFit="1"/>
    </xf>
    <xf numFmtId="0" fontId="53" fillId="41" borderId="106" xfId="87" applyFont="1" applyFill="1" applyBorder="1" applyAlignment="1">
      <alignment horizontal="left" vertical="center" shrinkToFit="1"/>
    </xf>
    <xf numFmtId="181" fontId="55" fillId="0" borderId="105" xfId="87" applyNumberFormat="1" applyFont="1" applyFill="1" applyBorder="1" applyAlignment="1">
      <alignment horizontal="right" vertical="center"/>
    </xf>
    <xf numFmtId="0" fontId="12" fillId="0" borderId="13" xfId="1" applyFont="1" applyFill="1" applyBorder="1" applyAlignment="1">
      <alignment horizontal="right"/>
    </xf>
    <xf numFmtId="0" fontId="12" fillId="0" borderId="14" xfId="1" applyFont="1" applyFill="1" applyBorder="1" applyAlignment="1">
      <alignment horizontal="right"/>
    </xf>
    <xf numFmtId="0" fontId="53" fillId="0" borderId="120" xfId="87" applyFont="1" applyBorder="1" applyAlignment="1">
      <alignment vertical="center"/>
    </xf>
    <xf numFmtId="0" fontId="53" fillId="0" borderId="51" xfId="87" applyFont="1" applyBorder="1" applyAlignment="1">
      <alignment vertical="center"/>
    </xf>
    <xf numFmtId="0" fontId="53" fillId="0" borderId="121" xfId="87" applyFont="1" applyBorder="1" applyAlignment="1">
      <alignment vertical="center"/>
    </xf>
    <xf numFmtId="0" fontId="55" fillId="0" borderId="18" xfId="87" applyFont="1" applyFill="1" applyBorder="1">
      <alignment vertical="center"/>
    </xf>
    <xf numFmtId="0" fontId="55" fillId="0" borderId="18" xfId="87" applyFont="1" applyFill="1" applyBorder="1" applyAlignment="1">
      <alignment horizontal="center" vertical="center" shrinkToFit="1"/>
    </xf>
    <xf numFmtId="0" fontId="53" fillId="0" borderId="116" xfId="87" applyFont="1" applyBorder="1" applyAlignment="1">
      <alignment vertical="center"/>
    </xf>
    <xf numFmtId="0" fontId="53" fillId="0" borderId="119" xfId="87" applyFont="1" applyBorder="1" applyAlignment="1">
      <alignment vertical="center"/>
    </xf>
    <xf numFmtId="0" fontId="53" fillId="0" borderId="122" xfId="87" applyFont="1" applyBorder="1" applyAlignment="1">
      <alignment vertical="center"/>
    </xf>
    <xf numFmtId="0" fontId="53" fillId="0" borderId="123" xfId="87" applyFont="1" applyBorder="1" applyAlignment="1">
      <alignment vertical="center"/>
    </xf>
    <xf numFmtId="0" fontId="53" fillId="0" borderId="29" xfId="87" applyFont="1" applyBorder="1" applyAlignment="1">
      <alignment vertical="center"/>
    </xf>
    <xf numFmtId="0" fontId="53" fillId="0" borderId="108" xfId="87" applyFont="1" applyFill="1" applyBorder="1">
      <alignment vertical="center"/>
    </xf>
    <xf numFmtId="0" fontId="53" fillId="0" borderId="120" xfId="87" applyFont="1" applyFill="1" applyBorder="1">
      <alignment vertical="center"/>
    </xf>
    <xf numFmtId="0" fontId="44" fillId="0" borderId="0" xfId="1" applyFont="1"/>
    <xf numFmtId="0" fontId="44" fillId="0" borderId="1" xfId="1" applyFont="1" applyBorder="1" applyAlignment="1">
      <alignment horizontal="center"/>
    </xf>
    <xf numFmtId="0" fontId="35" fillId="0" borderId="1" xfId="1" applyFont="1" applyBorder="1" applyAlignment="1">
      <alignment horizontal="center"/>
    </xf>
    <xf numFmtId="0" fontId="35" fillId="0" borderId="1" xfId="1" applyFont="1" applyBorder="1" applyAlignment="1">
      <alignment horizontal="center" wrapText="1"/>
    </xf>
    <xf numFmtId="0" fontId="35" fillId="0" borderId="4" xfId="1" applyFont="1" applyBorder="1" applyAlignment="1">
      <alignment horizontal="center"/>
    </xf>
    <xf numFmtId="0" fontId="35" fillId="0" borderId="2" xfId="1" applyFont="1" applyBorder="1" applyAlignment="1">
      <alignment horizontal="center"/>
    </xf>
    <xf numFmtId="0" fontId="35" fillId="0" borderId="73" xfId="1" applyFont="1" applyBorder="1" applyAlignment="1">
      <alignment horizontal="center"/>
    </xf>
    <xf numFmtId="0" fontId="35" fillId="0" borderId="20" xfId="1" applyFont="1" applyBorder="1" applyAlignment="1">
      <alignment horizontal="center"/>
    </xf>
    <xf numFmtId="0" fontId="35" fillId="0" borderId="0" xfId="1" applyFont="1" applyAlignment="1"/>
    <xf numFmtId="0" fontId="35" fillId="0" borderId="5" xfId="1" applyFont="1" applyBorder="1" applyAlignment="1">
      <alignment horizontal="center"/>
    </xf>
    <xf numFmtId="0" fontId="35" fillId="0" borderId="3" xfId="1" applyFont="1" applyBorder="1" applyAlignment="1">
      <alignment horizontal="center"/>
    </xf>
    <xf numFmtId="0" fontId="31" fillId="0" borderId="0" xfId="87" applyFont="1" applyFill="1" applyBorder="1">
      <alignment vertical="center"/>
    </xf>
    <xf numFmtId="0" fontId="31" fillId="0" borderId="97" xfId="87" applyFont="1" applyBorder="1" applyAlignment="1">
      <alignment vertical="center"/>
    </xf>
    <xf numFmtId="0" fontId="28" fillId="0" borderId="0" xfId="87" applyFont="1">
      <alignment vertical="center"/>
    </xf>
    <xf numFmtId="0" fontId="28" fillId="0" borderId="125" xfId="87" applyFont="1" applyBorder="1" applyAlignment="1">
      <alignment vertical="center"/>
    </xf>
    <xf numFmtId="0" fontId="28" fillId="0" borderId="126" xfId="87" applyFont="1" applyBorder="1">
      <alignment vertical="center"/>
    </xf>
    <xf numFmtId="0" fontId="28" fillId="0" borderId="126" xfId="87" applyFont="1" applyBorder="1" applyAlignment="1">
      <alignment horizontal="center" vertical="center"/>
    </xf>
    <xf numFmtId="0" fontId="28" fillId="0" borderId="127" xfId="87" applyFont="1" applyFill="1" applyBorder="1" applyAlignment="1">
      <alignment horizontal="center" vertical="center"/>
    </xf>
    <xf numFmtId="0" fontId="28" fillId="0" borderId="0" xfId="87" applyFont="1" applyFill="1" applyBorder="1">
      <alignment vertical="center"/>
    </xf>
    <xf numFmtId="0" fontId="28" fillId="0" borderId="125" xfId="87" applyFont="1" applyBorder="1" applyAlignment="1">
      <alignment horizontal="center" vertical="center"/>
    </xf>
    <xf numFmtId="0" fontId="28" fillId="0" borderId="0" xfId="87" applyFont="1" applyBorder="1" applyAlignment="1">
      <alignment horizontal="center" vertical="center"/>
    </xf>
    <xf numFmtId="0" fontId="28" fillId="0" borderId="0" xfId="87" applyFont="1" applyFill="1" applyBorder="1" applyAlignment="1">
      <alignment horizontal="center" vertical="center"/>
    </xf>
    <xf numFmtId="176" fontId="28" fillId="0" borderId="0" xfId="87" applyNumberFormat="1" applyFont="1">
      <alignment vertical="center"/>
    </xf>
    <xf numFmtId="9" fontId="28" fillId="0" borderId="128" xfId="87" applyNumberFormat="1" applyFont="1" applyBorder="1">
      <alignment vertical="center"/>
    </xf>
    <xf numFmtId="9" fontId="28" fillId="0" borderId="1" xfId="87" applyNumberFormat="1" applyFont="1" applyBorder="1">
      <alignment vertical="center"/>
    </xf>
    <xf numFmtId="176" fontId="28" fillId="0" borderId="1" xfId="87" applyNumberFormat="1" applyFont="1" applyBorder="1">
      <alignment vertical="center"/>
    </xf>
    <xf numFmtId="0" fontId="28" fillId="0" borderId="1" xfId="87" applyFont="1" applyBorder="1" applyAlignment="1">
      <alignment horizontal="center" vertical="center"/>
    </xf>
    <xf numFmtId="0" fontId="28" fillId="0" borderId="129" xfId="87" applyFont="1" applyBorder="1" applyAlignment="1">
      <alignment horizontal="center" vertical="center"/>
    </xf>
    <xf numFmtId="176" fontId="28" fillId="0" borderId="128" xfId="87" applyNumberFormat="1" applyFont="1" applyFill="1" applyBorder="1" applyAlignment="1">
      <alignment vertical="center" shrinkToFit="1"/>
    </xf>
    <xf numFmtId="10" fontId="28" fillId="0" borderId="0" xfId="87" applyNumberFormat="1" applyFont="1" applyBorder="1" applyAlignment="1">
      <alignment horizontal="center" vertical="center"/>
    </xf>
    <xf numFmtId="0" fontId="28" fillId="0" borderId="0" xfId="87" applyFont="1" applyAlignment="1">
      <alignment horizontal="center" vertical="center"/>
    </xf>
    <xf numFmtId="0" fontId="28" fillId="0" borderId="128" xfId="87" applyFont="1" applyBorder="1">
      <alignment vertical="center"/>
    </xf>
    <xf numFmtId="0" fontId="28" fillId="0" borderId="1" xfId="87" applyFont="1" applyBorder="1">
      <alignment vertical="center"/>
    </xf>
    <xf numFmtId="176" fontId="28" fillId="0" borderId="128" xfId="87" applyNumberFormat="1" applyFont="1" applyFill="1" applyBorder="1">
      <alignment vertical="center"/>
    </xf>
    <xf numFmtId="0" fontId="28" fillId="0" borderId="1" xfId="87" applyFont="1" applyFill="1" applyBorder="1" applyAlignment="1">
      <alignment horizontal="center" vertical="center"/>
    </xf>
    <xf numFmtId="0" fontId="28" fillId="39" borderId="128" xfId="87" applyFont="1" applyFill="1" applyBorder="1">
      <alignment vertical="center"/>
    </xf>
    <xf numFmtId="0" fontId="28" fillId="39" borderId="1" xfId="87" applyFont="1" applyFill="1" applyBorder="1">
      <alignment vertical="center"/>
    </xf>
    <xf numFmtId="176" fontId="28" fillId="39" borderId="1" xfId="87" applyNumberFormat="1" applyFont="1" applyFill="1" applyBorder="1">
      <alignment vertical="center"/>
    </xf>
    <xf numFmtId="0" fontId="28" fillId="39" borderId="1" xfId="87" applyFont="1" applyFill="1" applyBorder="1" applyAlignment="1">
      <alignment horizontal="center" vertical="center"/>
    </xf>
    <xf numFmtId="0" fontId="28" fillId="39" borderId="129" xfId="87" applyFont="1" applyFill="1" applyBorder="1" applyAlignment="1">
      <alignment horizontal="center" vertical="center"/>
    </xf>
    <xf numFmtId="0" fontId="28" fillId="0" borderId="129" xfId="87" applyFont="1" applyFill="1" applyBorder="1" applyAlignment="1">
      <alignment horizontal="center" vertical="center"/>
    </xf>
    <xf numFmtId="0" fontId="28" fillId="0" borderId="130" xfId="87" applyFont="1" applyBorder="1">
      <alignment vertical="center"/>
    </xf>
    <xf numFmtId="0" fontId="28" fillId="0" borderId="131" xfId="87" applyFont="1" applyBorder="1">
      <alignment vertical="center"/>
    </xf>
    <xf numFmtId="176" fontId="28" fillId="0" borderId="131" xfId="87" applyNumberFormat="1" applyFont="1" applyBorder="1">
      <alignment vertical="center"/>
    </xf>
    <xf numFmtId="0" fontId="28" fillId="0" borderId="131" xfId="87" applyFont="1" applyBorder="1" applyAlignment="1">
      <alignment horizontal="center" vertical="center"/>
    </xf>
    <xf numFmtId="0" fontId="28" fillId="0" borderId="132" xfId="87" applyFont="1" applyBorder="1" applyAlignment="1">
      <alignment horizontal="center" vertical="center"/>
    </xf>
    <xf numFmtId="176" fontId="28" fillId="0" borderId="130" xfId="87" applyNumberFormat="1" applyFont="1" applyFill="1" applyBorder="1">
      <alignment vertical="center"/>
    </xf>
    <xf numFmtId="184" fontId="28" fillId="0" borderId="0" xfId="87" applyNumberFormat="1" applyFont="1">
      <alignment vertical="center"/>
    </xf>
    <xf numFmtId="10" fontId="28" fillId="0" borderId="0" xfId="87" applyNumberFormat="1" applyFont="1">
      <alignment vertical="center"/>
    </xf>
    <xf numFmtId="176" fontId="31" fillId="0" borderId="0" xfId="87" applyNumberFormat="1" applyFont="1">
      <alignment vertical="center"/>
    </xf>
    <xf numFmtId="176" fontId="31" fillId="0" borderId="0" xfId="87" applyNumberFormat="1" applyFont="1" applyFill="1">
      <alignment vertical="center"/>
    </xf>
    <xf numFmtId="0" fontId="62" fillId="0" borderId="0" xfId="93" applyFont="1" applyFill="1" applyAlignment="1">
      <alignment vertical="center"/>
    </xf>
    <xf numFmtId="0" fontId="31" fillId="0" borderId="0" xfId="87" applyFont="1" applyFill="1" applyBorder="1" applyAlignment="1">
      <alignment vertical="center"/>
    </xf>
    <xf numFmtId="0" fontId="28" fillId="0" borderId="135" xfId="87" applyFont="1" applyFill="1" applyBorder="1" applyAlignment="1">
      <alignment horizontal="centerContinuous" vertical="center"/>
    </xf>
    <xf numFmtId="0" fontId="28" fillId="0" borderId="136" xfId="87" applyFont="1" applyBorder="1" applyAlignment="1">
      <alignment horizontal="centerContinuous" vertical="center"/>
    </xf>
    <xf numFmtId="0" fontId="28" fillId="0" borderId="137" xfId="87" applyFont="1" applyFill="1" applyBorder="1" applyAlignment="1">
      <alignment horizontal="centerContinuous" vertical="center"/>
    </xf>
    <xf numFmtId="0" fontId="28" fillId="0" borderId="119" xfId="87" applyFont="1" applyFill="1" applyBorder="1" applyAlignment="1">
      <alignment horizontal="centerContinuous" vertical="center"/>
    </xf>
    <xf numFmtId="49" fontId="63" fillId="0" borderId="0" xfId="93" applyNumberFormat="1" applyFont="1" applyFill="1" applyAlignment="1">
      <alignment horizontal="center" vertical="center" wrapText="1"/>
    </xf>
    <xf numFmtId="0" fontId="28" fillId="0" borderId="11" xfId="93" applyFont="1" applyFill="1" applyBorder="1" applyAlignment="1">
      <alignment horizontal="center" vertical="center"/>
    </xf>
    <xf numFmtId="49" fontId="31" fillId="0" borderId="0" xfId="93" applyNumberFormat="1" applyFont="1" applyFill="1" applyBorder="1" applyAlignment="1">
      <alignment horizontal="center" vertical="center"/>
    </xf>
    <xf numFmtId="0" fontId="28" fillId="0" borderId="10" xfId="87" applyFont="1" applyBorder="1" applyAlignment="1">
      <alignment horizontal="center" vertical="center"/>
    </xf>
    <xf numFmtId="0" fontId="28" fillId="0" borderId="12" xfId="93" applyFont="1" applyFill="1" applyBorder="1" applyAlignment="1">
      <alignment horizontal="center" vertical="center"/>
    </xf>
    <xf numFmtId="49" fontId="63" fillId="0" borderId="0" xfId="93" applyNumberFormat="1" applyFont="1" applyFill="1" applyBorder="1" applyAlignment="1">
      <alignment horizontal="center" vertical="center" wrapText="1"/>
    </xf>
    <xf numFmtId="0" fontId="31" fillId="0" borderId="0" xfId="93" applyFont="1" applyFill="1" applyAlignment="1">
      <alignment vertical="center" wrapText="1"/>
    </xf>
    <xf numFmtId="0" fontId="31" fillId="0" borderId="0" xfId="93" applyFont="1" applyFill="1" applyBorder="1" applyAlignment="1">
      <alignment horizontal="center" vertical="center"/>
    </xf>
    <xf numFmtId="0" fontId="31" fillId="0" borderId="0" xfId="93" applyFont="1" applyFill="1" applyBorder="1" applyAlignment="1">
      <alignment vertical="center" wrapText="1"/>
    </xf>
    <xf numFmtId="185" fontId="28" fillId="0" borderId="141" xfId="93" applyNumberFormat="1" applyFont="1" applyFill="1" applyBorder="1" applyAlignment="1">
      <alignment horizontal="center" vertical="center" wrapText="1"/>
    </xf>
    <xf numFmtId="176" fontId="28" fillId="0" borderId="11" xfId="87" applyNumberFormat="1" applyFont="1" applyBorder="1" applyAlignment="1">
      <alignment horizontal="center" vertical="center" shrinkToFit="1"/>
    </xf>
    <xf numFmtId="176" fontId="28" fillId="0" borderId="11" xfId="87" applyNumberFormat="1" applyFont="1" applyFill="1" applyBorder="1" applyAlignment="1">
      <alignment vertical="center" shrinkToFit="1"/>
    </xf>
    <xf numFmtId="0" fontId="28" fillId="0" borderId="147" xfId="87" applyFont="1" applyBorder="1" applyAlignment="1">
      <alignment horizontal="center" vertical="center"/>
    </xf>
    <xf numFmtId="0" fontId="28" fillId="0" borderId="148" xfId="93" applyFont="1" applyFill="1" applyBorder="1" applyAlignment="1">
      <alignment horizontal="center" vertical="center" wrapText="1"/>
    </xf>
    <xf numFmtId="176" fontId="28" fillId="0" borderId="53" xfId="87" applyNumberFormat="1" applyFont="1" applyBorder="1" applyAlignment="1">
      <alignment horizontal="center" vertical="center" shrinkToFit="1"/>
    </xf>
    <xf numFmtId="176" fontId="28" fillId="0" borderId="53" xfId="87" applyNumberFormat="1" applyFont="1" applyFill="1" applyBorder="1" applyAlignment="1">
      <alignment vertical="center" shrinkToFit="1"/>
    </xf>
    <xf numFmtId="0" fontId="28" fillId="0" borderId="149" xfId="87" applyFont="1" applyBorder="1" applyAlignment="1">
      <alignment horizontal="center" vertical="center"/>
    </xf>
    <xf numFmtId="0" fontId="31" fillId="0" borderId="0" xfId="87" applyFont="1" applyFill="1">
      <alignment vertical="center"/>
    </xf>
    <xf numFmtId="185" fontId="28" fillId="0" borderId="144" xfId="93" applyNumberFormat="1" applyFont="1" applyFill="1" applyBorder="1" applyAlignment="1">
      <alignment horizontal="center" vertical="center" wrapText="1"/>
    </xf>
    <xf numFmtId="176" fontId="28" fillId="0" borderId="20" xfId="87" applyNumberFormat="1" applyFont="1" applyBorder="1" applyAlignment="1">
      <alignment horizontal="center" vertical="center"/>
    </xf>
    <xf numFmtId="176" fontId="28" fillId="0" borderId="20" xfId="87" applyNumberFormat="1" applyFont="1" applyFill="1" applyBorder="1">
      <alignment vertical="center"/>
    </xf>
    <xf numFmtId="0" fontId="28" fillId="0" borderId="150" xfId="87" applyFont="1" applyBorder="1" applyAlignment="1">
      <alignment horizontal="center" vertical="center"/>
    </xf>
    <xf numFmtId="0" fontId="28" fillId="0" borderId="144" xfId="93" applyFont="1" applyFill="1" applyBorder="1" applyAlignment="1">
      <alignment horizontal="center" vertical="center" wrapText="1"/>
    </xf>
    <xf numFmtId="176" fontId="28" fillId="0" borderId="20" xfId="87" applyNumberFormat="1" applyFont="1" applyBorder="1">
      <alignment vertical="center"/>
    </xf>
    <xf numFmtId="0" fontId="28" fillId="39" borderId="150" xfId="87" applyFont="1" applyFill="1" applyBorder="1" applyAlignment="1">
      <alignment horizontal="center" vertical="center"/>
    </xf>
    <xf numFmtId="185" fontId="28" fillId="0" borderId="151" xfId="93" applyNumberFormat="1" applyFont="1" applyFill="1" applyBorder="1" applyAlignment="1">
      <alignment horizontal="center" vertical="center" wrapText="1"/>
    </xf>
    <xf numFmtId="176" fontId="28" fillId="0" borderId="152" xfId="87" applyNumberFormat="1" applyFont="1" applyBorder="1" applyAlignment="1">
      <alignment horizontal="center" vertical="center"/>
    </xf>
    <xf numFmtId="176" fontId="28" fillId="0" borderId="152" xfId="87" applyNumberFormat="1" applyFont="1" applyFill="1" applyBorder="1">
      <alignment vertical="center"/>
    </xf>
    <xf numFmtId="0" fontId="28" fillId="0" borderId="153" xfId="87" applyFont="1" applyBorder="1" applyAlignment="1">
      <alignment horizontal="center" vertical="center"/>
    </xf>
    <xf numFmtId="0" fontId="28" fillId="0" borderId="154" xfId="93" applyFont="1" applyFill="1" applyBorder="1" applyAlignment="1">
      <alignment horizontal="center" vertical="center" wrapText="1"/>
    </xf>
    <xf numFmtId="176" fontId="28" fillId="0" borderId="155" xfId="87" applyNumberFormat="1" applyFont="1" applyBorder="1" applyAlignment="1">
      <alignment horizontal="center" vertical="center"/>
    </xf>
    <xf numFmtId="176" fontId="28" fillId="0" borderId="155" xfId="87" applyNumberFormat="1" applyFont="1" applyBorder="1">
      <alignment vertical="center"/>
    </xf>
    <xf numFmtId="176" fontId="28" fillId="0" borderId="155" xfId="87" applyNumberFormat="1" applyFont="1" applyFill="1" applyBorder="1">
      <alignment vertical="center"/>
    </xf>
    <xf numFmtId="0" fontId="28" fillId="0" borderId="156" xfId="87" applyFont="1" applyBorder="1" applyAlignment="1">
      <alignment horizontal="center" vertical="center"/>
    </xf>
    <xf numFmtId="184" fontId="31" fillId="0" borderId="0" xfId="87" applyNumberFormat="1" applyFont="1" applyFill="1">
      <alignment vertical="center"/>
    </xf>
    <xf numFmtId="0" fontId="62" fillId="0" borderId="0" xfId="93" applyFont="1" applyFill="1" applyBorder="1" applyAlignment="1">
      <alignment vertical="center"/>
    </xf>
    <xf numFmtId="0" fontId="31" fillId="0" borderId="0" xfId="87" applyFont="1" applyFill="1" applyAlignment="1">
      <alignment vertical="center"/>
    </xf>
    <xf numFmtId="0" fontId="31" fillId="0" borderId="10" xfId="87" applyBorder="1" applyAlignment="1">
      <alignment horizontal="center" vertical="center"/>
    </xf>
    <xf numFmtId="0" fontId="28" fillId="0" borderId="145" xfId="87" applyFont="1" applyFill="1" applyBorder="1" applyAlignment="1">
      <alignment horizontal="center" vertical="center"/>
    </xf>
    <xf numFmtId="0" fontId="28" fillId="0" borderId="140" xfId="87" applyFont="1" applyFill="1" applyBorder="1" applyAlignment="1">
      <alignment horizontal="center" vertical="center"/>
    </xf>
    <xf numFmtId="0" fontId="28" fillId="0" borderId="142" xfId="93" applyFont="1" applyFill="1" applyBorder="1" applyAlignment="1">
      <alignment horizontal="center" vertical="center" wrapText="1"/>
    </xf>
    <xf numFmtId="186" fontId="28" fillId="0" borderId="2" xfId="87" applyNumberFormat="1" applyFont="1" applyBorder="1" applyAlignment="1">
      <alignment vertical="center" shrinkToFit="1"/>
    </xf>
    <xf numFmtId="176" fontId="28" fillId="0" borderId="2" xfId="87" applyNumberFormat="1" applyFont="1" applyBorder="1" applyAlignment="1">
      <alignment horizontal="center" vertical="center" shrinkToFit="1"/>
    </xf>
    <xf numFmtId="186" fontId="28" fillId="0" borderId="20" xfId="87" applyNumberFormat="1" applyFont="1" applyBorder="1" applyAlignment="1">
      <alignment horizontal="center" vertical="center"/>
    </xf>
    <xf numFmtId="176" fontId="28" fillId="0" borderId="20" xfId="87" applyNumberFormat="1" applyFont="1" applyFill="1" applyBorder="1" applyAlignment="1">
      <alignment horizontal="center" vertical="center"/>
    </xf>
    <xf numFmtId="0" fontId="28" fillId="0" borderId="150" xfId="87" applyFont="1" applyFill="1" applyBorder="1" applyAlignment="1">
      <alignment horizontal="center" vertical="center"/>
    </xf>
    <xf numFmtId="186" fontId="28" fillId="0" borderId="155" xfId="87" applyNumberFormat="1" applyFont="1" applyBorder="1" applyAlignment="1">
      <alignment horizontal="center" vertical="center"/>
    </xf>
    <xf numFmtId="176" fontId="28" fillId="0" borderId="152" xfId="87" applyNumberFormat="1" applyFont="1" applyFill="1" applyBorder="1" applyAlignment="1">
      <alignment horizontal="center" vertical="center"/>
    </xf>
    <xf numFmtId="187" fontId="31" fillId="0" borderId="0" xfId="87" applyNumberFormat="1" applyFont="1">
      <alignment vertical="center"/>
    </xf>
    <xf numFmtId="0" fontId="31" fillId="0" borderId="140" xfId="87" applyFont="1" applyBorder="1" applyAlignment="1">
      <alignment horizontal="center" vertical="center"/>
    </xf>
    <xf numFmtId="176" fontId="31" fillId="0" borderId="2" xfId="87" applyNumberFormat="1" applyFont="1" applyBorder="1">
      <alignment vertical="center"/>
    </xf>
    <xf numFmtId="176" fontId="32" fillId="0" borderId="2" xfId="87" applyNumberFormat="1" applyFont="1" applyFill="1" applyBorder="1">
      <alignment vertical="center"/>
    </xf>
    <xf numFmtId="186" fontId="32" fillId="0" borderId="2" xfId="87" applyNumberFormat="1" applyFont="1" applyBorder="1">
      <alignment vertical="center"/>
    </xf>
    <xf numFmtId="0" fontId="31" fillId="0" borderId="157" xfId="87" applyFont="1" applyBorder="1" applyAlignment="1">
      <alignment horizontal="center" vertical="center"/>
    </xf>
    <xf numFmtId="188" fontId="31" fillId="0" borderId="20" xfId="87" applyNumberFormat="1" applyFont="1" applyBorder="1">
      <alignment vertical="center"/>
    </xf>
    <xf numFmtId="176" fontId="31" fillId="0" borderId="20" xfId="87" applyNumberFormat="1" applyFont="1" applyFill="1" applyBorder="1">
      <alignment vertical="center"/>
    </xf>
    <xf numFmtId="186" fontId="31" fillId="0" borderId="20" xfId="87" applyNumberFormat="1" applyFont="1" applyBorder="1">
      <alignment vertical="center"/>
    </xf>
    <xf numFmtId="0" fontId="31" fillId="0" borderId="150" xfId="87" applyFont="1" applyBorder="1" applyAlignment="1">
      <alignment horizontal="center" vertical="center"/>
    </xf>
    <xf numFmtId="0" fontId="31" fillId="39" borderId="150" xfId="87" applyFont="1" applyFill="1" applyBorder="1" applyAlignment="1">
      <alignment horizontal="center" vertical="center"/>
    </xf>
    <xf numFmtId="188" fontId="31" fillId="0" borderId="155" xfId="87" applyNumberFormat="1" applyFont="1" applyBorder="1">
      <alignment vertical="center"/>
    </xf>
    <xf numFmtId="176" fontId="31" fillId="0" borderId="155" xfId="87" applyNumberFormat="1" applyFont="1" applyFill="1" applyBorder="1">
      <alignment vertical="center"/>
    </xf>
    <xf numFmtId="186" fontId="31" fillId="0" borderId="155" xfId="87" applyNumberFormat="1" applyFont="1" applyBorder="1">
      <alignment vertical="center"/>
    </xf>
    <xf numFmtId="0" fontId="31" fillId="0" borderId="156" xfId="87" applyFont="1" applyBorder="1" applyAlignment="1">
      <alignment horizontal="center" vertical="center"/>
    </xf>
    <xf numFmtId="0" fontId="53" fillId="0" borderId="27" xfId="87" applyFont="1" applyBorder="1" applyAlignment="1">
      <alignment horizontal="center" vertical="center"/>
    </xf>
    <xf numFmtId="0" fontId="53" fillId="0" borderId="117" xfId="87" applyFont="1" applyBorder="1" applyAlignment="1">
      <alignment vertical="center"/>
    </xf>
    <xf numFmtId="183" fontId="2" fillId="0" borderId="32" xfId="0" applyNumberFormat="1" applyFont="1" applyBorder="1" applyAlignment="1">
      <alignment vertical="center" shrinkToFit="1"/>
    </xf>
    <xf numFmtId="183" fontId="2" fillId="0" borderId="49" xfId="0" applyNumberFormat="1" applyFont="1" applyBorder="1" applyAlignment="1">
      <alignment vertical="center" shrinkToFit="1"/>
    </xf>
    <xf numFmtId="183" fontId="2" fillId="0" borderId="71" xfId="0" applyNumberFormat="1" applyFont="1" applyBorder="1" applyAlignment="1">
      <alignment vertical="center" shrinkToFit="1"/>
    </xf>
    <xf numFmtId="183" fontId="2" fillId="0" borderId="20" xfId="0" applyNumberFormat="1" applyFont="1" applyBorder="1" applyAlignment="1">
      <alignment vertical="center" shrinkToFit="1"/>
    </xf>
    <xf numFmtId="183" fontId="2" fillId="0" borderId="73" xfId="0" applyNumberFormat="1" applyFont="1" applyBorder="1" applyAlignment="1">
      <alignment vertical="center" shrinkToFit="1"/>
    </xf>
    <xf numFmtId="183" fontId="2" fillId="0" borderId="74" xfId="0" applyNumberFormat="1" applyFont="1" applyBorder="1" applyAlignment="1">
      <alignment vertical="center" shrinkToFit="1"/>
    </xf>
    <xf numFmtId="183" fontId="2" fillId="0" borderId="3" xfId="0" applyNumberFormat="1" applyFont="1" applyBorder="1" applyAlignment="1">
      <alignment vertical="center" shrinkToFit="1"/>
    </xf>
    <xf numFmtId="183" fontId="2" fillId="0" borderId="5" xfId="0" applyNumberFormat="1" applyFont="1" applyBorder="1" applyAlignment="1">
      <alignment vertical="center" shrinkToFit="1"/>
    </xf>
    <xf numFmtId="183" fontId="2" fillId="0" borderId="76" xfId="0" applyNumberFormat="1" applyFont="1" applyBorder="1" applyAlignment="1">
      <alignment vertical="center" shrinkToFit="1"/>
    </xf>
    <xf numFmtId="176" fontId="2" fillId="0" borderId="2" xfId="92" applyNumberFormat="1" applyFont="1" applyBorder="1" applyAlignment="1">
      <alignment horizontal="right" vertical="center" shrinkToFit="1"/>
    </xf>
    <xf numFmtId="176" fontId="2" fillId="0" borderId="4" xfId="92" applyNumberFormat="1" applyFont="1" applyBorder="1" applyAlignment="1">
      <alignment horizontal="right" vertical="center" shrinkToFit="1"/>
    </xf>
    <xf numFmtId="183" fontId="2" fillId="0" borderId="20" xfId="0" applyNumberFormat="1" applyFont="1" applyBorder="1" applyAlignment="1">
      <alignment horizontal="right" vertical="center" shrinkToFit="1"/>
    </xf>
    <xf numFmtId="183" fontId="2" fillId="0" borderId="73" xfId="0" applyNumberFormat="1" applyFont="1" applyBorder="1" applyAlignment="1">
      <alignment horizontal="right" vertical="center" shrinkToFit="1"/>
    </xf>
    <xf numFmtId="183" fontId="2" fillId="0" borderId="3" xfId="0" applyNumberFormat="1" applyFont="1" applyBorder="1" applyAlignment="1">
      <alignment horizontal="right" vertical="center" shrinkToFit="1"/>
    </xf>
    <xf numFmtId="183" fontId="2" fillId="0" borderId="5" xfId="0" applyNumberFormat="1" applyFont="1" applyBorder="1" applyAlignment="1">
      <alignment horizontal="right" vertical="center" shrinkToFit="1"/>
    </xf>
    <xf numFmtId="0" fontId="7" fillId="0" borderId="0" xfId="1" applyBorder="1" applyAlignment="1">
      <alignment horizontal="center" vertical="center"/>
    </xf>
    <xf numFmtId="0" fontId="7" fillId="0" borderId="22" xfId="1" applyFill="1" applyBorder="1" applyAlignment="1">
      <alignment horizontal="right" vertical="center"/>
    </xf>
    <xf numFmtId="0" fontId="7" fillId="0" borderId="22" xfId="1" applyFill="1" applyBorder="1" applyAlignment="1">
      <alignment horizontal="center" vertical="center"/>
    </xf>
    <xf numFmtId="0" fontId="7" fillId="0" borderId="0" xfId="1" applyFill="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1" xfId="0" applyFont="1" applyBorder="1" applyAlignment="1">
      <alignment horizontal="center" vertical="center"/>
    </xf>
    <xf numFmtId="0" fontId="2" fillId="0" borderId="53"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xf>
    <xf numFmtId="0" fontId="2" fillId="0" borderId="9" xfId="0" applyFont="1" applyBorder="1" applyAlignment="1">
      <alignment horizontal="left" vertical="center"/>
    </xf>
    <xf numFmtId="0" fontId="39" fillId="0" borderId="0" xfId="0" applyFont="1" applyBorder="1" applyAlignment="1">
      <alignment horizontal="center" vertical="center"/>
    </xf>
    <xf numFmtId="0" fontId="55" fillId="0" borderId="0" xfId="87" applyFont="1" applyFill="1">
      <alignment vertical="center"/>
    </xf>
    <xf numFmtId="0" fontId="55" fillId="0" borderId="0" xfId="87" applyFont="1" applyBorder="1">
      <alignment vertical="center"/>
    </xf>
    <xf numFmtId="0" fontId="57" fillId="0" borderId="0" xfId="87" applyFont="1">
      <alignment vertical="center"/>
    </xf>
    <xf numFmtId="0" fontId="50" fillId="0" borderId="0" xfId="87" applyFont="1">
      <alignment vertical="center"/>
    </xf>
    <xf numFmtId="0" fontId="55" fillId="0" borderId="114" xfId="87" applyFont="1" applyFill="1" applyBorder="1" applyAlignment="1">
      <alignment horizontal="center" vertical="center" shrinkToFit="1"/>
    </xf>
    <xf numFmtId="0" fontId="55" fillId="0" borderId="113" xfId="87" applyFont="1" applyFill="1" applyBorder="1" applyAlignment="1">
      <alignment vertical="center" shrinkToFit="1"/>
    </xf>
    <xf numFmtId="0" fontId="31" fillId="0" borderId="0" xfId="87" applyFill="1">
      <alignment vertical="center"/>
    </xf>
    <xf numFmtId="181" fontId="55" fillId="0" borderId="0" xfId="87" applyNumberFormat="1" applyFont="1" applyFill="1" applyBorder="1">
      <alignment vertical="center"/>
    </xf>
    <xf numFmtId="0" fontId="55" fillId="0" borderId="106" xfId="87" applyFont="1" applyBorder="1">
      <alignment vertical="center"/>
    </xf>
    <xf numFmtId="0" fontId="53" fillId="0" borderId="0" xfId="87" applyFont="1" applyFill="1" applyBorder="1" applyAlignment="1">
      <alignment vertical="center"/>
    </xf>
    <xf numFmtId="0" fontId="57" fillId="0" borderId="0" xfId="87" applyFont="1" applyFill="1" applyBorder="1">
      <alignment vertical="center"/>
    </xf>
    <xf numFmtId="182" fontId="55" fillId="0" borderId="0" xfId="87" applyNumberFormat="1" applyFont="1" applyFill="1" applyBorder="1">
      <alignment vertical="center"/>
    </xf>
    <xf numFmtId="0" fontId="55" fillId="0" borderId="166" xfId="87" applyFont="1" applyBorder="1" applyAlignment="1">
      <alignment horizontal="center" vertical="center" shrinkToFit="1"/>
    </xf>
    <xf numFmtId="0" fontId="55" fillId="0" borderId="167" xfId="87" applyFont="1" applyBorder="1" applyAlignment="1">
      <alignment horizontal="left" vertical="center" shrinkToFit="1"/>
    </xf>
    <xf numFmtId="0" fontId="53" fillId="0" borderId="24" xfId="87" applyFont="1" applyBorder="1" applyAlignment="1">
      <alignment vertical="center" shrinkToFit="1"/>
    </xf>
    <xf numFmtId="38" fontId="55" fillId="0" borderId="0" xfId="87" applyNumberFormat="1" applyFont="1" applyBorder="1" applyAlignment="1">
      <alignment horizontal="right" vertical="center"/>
    </xf>
    <xf numFmtId="0" fontId="31" fillId="0" borderId="97" xfId="87" applyBorder="1">
      <alignment vertical="center"/>
    </xf>
    <xf numFmtId="182" fontId="55" fillId="0" borderId="119" xfId="87" applyNumberFormat="1" applyFont="1" applyBorder="1" applyAlignment="1">
      <alignment vertical="center" shrinkToFit="1"/>
    </xf>
    <xf numFmtId="0" fontId="53" fillId="0" borderId="119" xfId="87" applyFont="1" applyBorder="1" applyAlignment="1">
      <alignment horizontal="center" vertical="center" shrinkToFit="1"/>
    </xf>
    <xf numFmtId="0" fontId="53" fillId="0" borderId="119" xfId="87" applyFont="1" applyBorder="1" applyAlignment="1">
      <alignment horizontal="left" vertical="center" shrinkToFit="1"/>
    </xf>
    <xf numFmtId="0" fontId="55" fillId="0" borderId="103" xfId="87" applyFont="1" applyBorder="1">
      <alignment vertical="center"/>
    </xf>
    <xf numFmtId="181" fontId="55" fillId="0" borderId="0" xfId="87" applyNumberFormat="1" applyFont="1" applyFill="1" applyBorder="1" applyAlignment="1">
      <alignment horizontal="right" vertical="center" shrinkToFit="1"/>
    </xf>
    <xf numFmtId="0" fontId="53" fillId="0" borderId="109" xfId="87" applyFont="1" applyFill="1" applyBorder="1" applyAlignment="1">
      <alignment vertical="center"/>
    </xf>
    <xf numFmtId="0" fontId="64" fillId="0" borderId="0" xfId="87" applyFont="1" applyBorder="1" applyAlignment="1">
      <alignment horizontal="center" vertical="center" shrinkToFit="1"/>
    </xf>
    <xf numFmtId="0" fontId="65" fillId="0" borderId="0" xfId="87" applyFont="1" applyBorder="1" applyAlignment="1">
      <alignment horizontal="center" vertical="center"/>
    </xf>
    <xf numFmtId="0" fontId="53" fillId="0" borderId="0" xfId="87" applyFont="1" applyAlignment="1">
      <alignment horizontal="right" vertical="center" shrinkToFit="1"/>
    </xf>
    <xf numFmtId="0" fontId="65" fillId="0" borderId="0" xfId="87" applyNumberFormat="1" applyFont="1" applyBorder="1" applyAlignment="1">
      <alignment horizontal="center" vertical="center"/>
    </xf>
    <xf numFmtId="0" fontId="28" fillId="0" borderId="10" xfId="87" applyFont="1" applyBorder="1" applyAlignment="1">
      <alignment horizontal="center" vertical="center"/>
    </xf>
    <xf numFmtId="0" fontId="28" fillId="0" borderId="0" xfId="87" applyFont="1" applyFill="1">
      <alignment vertical="center"/>
    </xf>
    <xf numFmtId="176" fontId="28" fillId="0" borderId="0" xfId="87" applyNumberFormat="1" applyFont="1" applyFill="1" applyBorder="1" applyAlignment="1">
      <alignment vertical="center" shrinkToFit="1"/>
    </xf>
    <xf numFmtId="10" fontId="28" fillId="0" borderId="0" xfId="87" applyNumberFormat="1" applyFont="1" applyFill="1" applyBorder="1" applyAlignment="1">
      <alignment horizontal="center" vertical="center"/>
    </xf>
    <xf numFmtId="0" fontId="28" fillId="0" borderId="0" xfId="87" applyFont="1" applyFill="1" applyAlignment="1">
      <alignment horizontal="center" vertical="center"/>
    </xf>
    <xf numFmtId="176" fontId="28" fillId="0" borderId="0" xfId="87" applyNumberFormat="1" applyFont="1" applyFill="1" applyBorder="1">
      <alignment vertical="center"/>
    </xf>
    <xf numFmtId="0" fontId="28" fillId="0" borderId="152" xfId="87" applyFont="1" applyBorder="1" applyAlignment="1">
      <alignment horizontal="center" vertical="center"/>
    </xf>
    <xf numFmtId="0" fontId="28" fillId="0" borderId="0" xfId="87" applyFont="1" applyBorder="1">
      <alignment vertical="center"/>
    </xf>
    <xf numFmtId="0" fontId="62" fillId="0" borderId="0" xfId="87" applyFont="1" applyBorder="1" applyAlignment="1">
      <alignment vertical="center"/>
    </xf>
    <xf numFmtId="0" fontId="28" fillId="0" borderId="0" xfId="87" applyFont="1" applyBorder="1" applyAlignment="1">
      <alignment vertical="center"/>
    </xf>
    <xf numFmtId="0" fontId="52" fillId="0" borderId="0" xfId="87" applyFont="1" applyFill="1" applyBorder="1" applyAlignment="1">
      <alignment vertical="center"/>
    </xf>
    <xf numFmtId="0" fontId="28" fillId="0" borderId="141" xfId="87" applyFont="1" applyBorder="1" applyAlignment="1">
      <alignment horizontal="center" vertical="center"/>
    </xf>
    <xf numFmtId="0" fontId="28" fillId="0" borderId="12" xfId="87" applyFont="1" applyBorder="1" applyAlignment="1">
      <alignment horizontal="center" vertical="center"/>
    </xf>
    <xf numFmtId="0" fontId="28" fillId="0" borderId="177" xfId="87" applyFont="1" applyBorder="1" applyAlignment="1">
      <alignment horizontal="center" vertical="center"/>
    </xf>
    <xf numFmtId="0" fontId="28" fillId="0" borderId="147" xfId="87" applyFont="1" applyBorder="1" applyAlignment="1">
      <alignment horizontal="center" vertical="center" wrapText="1"/>
    </xf>
    <xf numFmtId="0" fontId="28" fillId="0" borderId="143" xfId="87" applyFont="1" applyBorder="1" applyAlignment="1">
      <alignment horizontal="left" vertical="center"/>
    </xf>
    <xf numFmtId="176" fontId="28" fillId="0" borderId="15" xfId="87" applyNumberFormat="1" applyFont="1" applyBorder="1">
      <alignment vertical="center"/>
    </xf>
    <xf numFmtId="176" fontId="28" fillId="0" borderId="178" xfId="87" applyNumberFormat="1" applyFont="1" applyBorder="1">
      <alignment vertical="center"/>
    </xf>
    <xf numFmtId="0" fontId="52" fillId="0" borderId="140" xfId="87" applyFont="1" applyBorder="1" applyAlignment="1">
      <alignment horizontal="center" vertical="center"/>
    </xf>
    <xf numFmtId="0" fontId="28" fillId="0" borderId="108" xfId="87" applyFont="1" applyBorder="1" applyAlignment="1">
      <alignment horizontal="left" vertical="center"/>
    </xf>
    <xf numFmtId="176" fontId="28" fillId="0" borderId="73" xfId="87" applyNumberFormat="1" applyFont="1" applyBorder="1">
      <alignment vertical="center"/>
    </xf>
    <xf numFmtId="176" fontId="28" fillId="0" borderId="179" xfId="87" applyNumberFormat="1" applyFont="1" applyBorder="1">
      <alignment vertical="center"/>
    </xf>
    <xf numFmtId="0" fontId="52" fillId="0" borderId="150" xfId="87" applyFont="1" applyBorder="1" applyAlignment="1">
      <alignment horizontal="center" vertical="center"/>
    </xf>
    <xf numFmtId="0" fontId="28" fillId="0" borderId="161" xfId="87" applyFont="1" applyBorder="1" applyAlignment="1">
      <alignment horizontal="left" vertical="center"/>
    </xf>
    <xf numFmtId="176" fontId="28" fillId="0" borderId="180" xfId="87" applyNumberFormat="1" applyFont="1" applyBorder="1">
      <alignment vertical="center"/>
    </xf>
    <xf numFmtId="176" fontId="28" fillId="0" borderId="181" xfId="87" applyNumberFormat="1" applyFont="1" applyBorder="1">
      <alignment vertical="center"/>
    </xf>
    <xf numFmtId="0" fontId="52" fillId="0" borderId="156" xfId="87" applyFont="1" applyBorder="1" applyAlignment="1">
      <alignment horizontal="center" vertical="center"/>
    </xf>
    <xf numFmtId="176" fontId="28" fillId="0" borderId="0" xfId="87" applyNumberFormat="1" applyFont="1" applyBorder="1">
      <alignment vertical="center"/>
    </xf>
    <xf numFmtId="0" fontId="52" fillId="0" borderId="0" xfId="87" applyFont="1" applyBorder="1" applyAlignment="1">
      <alignment horizontal="center" vertical="center"/>
    </xf>
    <xf numFmtId="0" fontId="52" fillId="0" borderId="0" xfId="87" applyFont="1" applyFill="1" applyBorder="1" applyAlignment="1">
      <alignment horizontal="left" vertical="center"/>
    </xf>
    <xf numFmtId="0" fontId="28" fillId="0" borderId="0" xfId="87" applyFont="1" applyFill="1" applyBorder="1" applyAlignment="1">
      <alignment horizontal="left" vertical="center"/>
    </xf>
    <xf numFmtId="176" fontId="28" fillId="0" borderId="17" xfId="87" applyNumberFormat="1" applyFont="1" applyBorder="1">
      <alignment vertical="center"/>
    </xf>
    <xf numFmtId="0" fontId="67" fillId="0" borderId="0" xfId="87" applyFont="1" applyFill="1" applyBorder="1" applyAlignment="1">
      <alignment horizontal="left" vertical="center"/>
    </xf>
    <xf numFmtId="0" fontId="28" fillId="0" borderId="85" xfId="87" applyFont="1" applyBorder="1">
      <alignment vertical="center"/>
    </xf>
    <xf numFmtId="176" fontId="28" fillId="0" borderId="25" xfId="87" applyNumberFormat="1" applyFont="1" applyFill="1" applyBorder="1">
      <alignment vertical="center"/>
    </xf>
    <xf numFmtId="185" fontId="28" fillId="0" borderId="182" xfId="87" applyNumberFormat="1" applyFont="1" applyFill="1" applyBorder="1">
      <alignment vertical="center"/>
    </xf>
    <xf numFmtId="0" fontId="31" fillId="0" borderId="0" xfId="87" applyFont="1" applyFill="1" applyBorder="1" applyAlignment="1">
      <alignment horizontal="right" vertical="center"/>
    </xf>
    <xf numFmtId="185" fontId="28" fillId="0" borderId="0" xfId="87" applyNumberFormat="1" applyFont="1" applyBorder="1">
      <alignment vertical="center"/>
    </xf>
    <xf numFmtId="176" fontId="28" fillId="0" borderId="182" xfId="87" applyNumberFormat="1" applyFont="1" applyFill="1" applyBorder="1">
      <alignment vertical="center"/>
    </xf>
    <xf numFmtId="178" fontId="28" fillId="0" borderId="25" xfId="87" applyNumberFormat="1" applyFont="1" applyBorder="1">
      <alignment vertical="center"/>
    </xf>
    <xf numFmtId="0" fontId="32" fillId="0" borderId="0" xfId="87" applyFont="1" applyFill="1" applyBorder="1">
      <alignment vertical="center"/>
    </xf>
    <xf numFmtId="49" fontId="32" fillId="0" borderId="0" xfId="87" applyNumberFormat="1" applyFont="1">
      <alignment vertical="center"/>
    </xf>
    <xf numFmtId="0" fontId="32" fillId="0" borderId="11" xfId="87" applyFont="1" applyBorder="1" applyAlignment="1">
      <alignment horizontal="center" vertical="center"/>
    </xf>
    <xf numFmtId="0" fontId="28" fillId="0" borderId="84" xfId="87" applyFont="1" applyBorder="1" applyAlignment="1">
      <alignment horizontal="center" vertical="center"/>
    </xf>
    <xf numFmtId="0" fontId="32" fillId="0" borderId="44" xfId="87" applyFont="1" applyBorder="1" applyAlignment="1">
      <alignment horizontal="center" vertical="center"/>
    </xf>
    <xf numFmtId="194" fontId="28" fillId="0" borderId="15" xfId="87" applyNumberFormat="1" applyFont="1" applyBorder="1">
      <alignment vertical="center"/>
    </xf>
    <xf numFmtId="194" fontId="28" fillId="0" borderId="55" xfId="87" applyNumberFormat="1" applyFont="1" applyBorder="1">
      <alignment vertical="center"/>
    </xf>
    <xf numFmtId="194" fontId="28" fillId="0" borderId="184" xfId="87" applyNumberFormat="1" applyFont="1" applyBorder="1">
      <alignment vertical="center"/>
    </xf>
    <xf numFmtId="194" fontId="28" fillId="0" borderId="43" xfId="87" applyNumberFormat="1" applyFont="1" applyBorder="1">
      <alignment vertical="center"/>
    </xf>
    <xf numFmtId="0" fontId="28" fillId="0" borderId="26" xfId="87" applyFont="1" applyBorder="1" applyAlignment="1">
      <alignment horizontal="left" vertical="center"/>
    </xf>
    <xf numFmtId="194" fontId="28" fillId="0" borderId="11" xfId="87" applyNumberFormat="1" applyFont="1" applyBorder="1" applyAlignment="1">
      <alignment vertical="center"/>
    </xf>
    <xf numFmtId="0" fontId="28" fillId="0" borderId="11" xfId="87" applyFont="1" applyBorder="1" applyAlignment="1">
      <alignment horizontal="center" vertical="center"/>
    </xf>
    <xf numFmtId="194" fontId="28" fillId="0" borderId="0" xfId="87" applyNumberFormat="1" applyFont="1" applyFill="1" applyBorder="1">
      <alignment vertical="center"/>
    </xf>
    <xf numFmtId="194" fontId="28" fillId="0" borderId="0" xfId="87" applyNumberFormat="1" applyFont="1" applyBorder="1">
      <alignment vertical="center"/>
    </xf>
    <xf numFmtId="194" fontId="28" fillId="0" borderId="73" xfId="87" applyNumberFormat="1" applyFont="1" applyBorder="1">
      <alignment vertical="center"/>
    </xf>
    <xf numFmtId="194" fontId="28" fillId="0" borderId="17" xfId="87" applyNumberFormat="1" applyFont="1" applyBorder="1">
      <alignment vertical="center"/>
    </xf>
    <xf numFmtId="194" fontId="28" fillId="0" borderId="185" xfId="87" applyNumberFormat="1" applyFont="1" applyBorder="1">
      <alignment vertical="center"/>
    </xf>
    <xf numFmtId="194" fontId="28" fillId="0" borderId="19" xfId="87" applyNumberFormat="1" applyFont="1" applyBorder="1">
      <alignment vertical="center"/>
    </xf>
    <xf numFmtId="194" fontId="28" fillId="0" borderId="44" xfId="87" applyNumberFormat="1" applyFont="1" applyBorder="1" applyAlignment="1">
      <alignment vertical="center"/>
    </xf>
    <xf numFmtId="0" fontId="28" fillId="0" borderId="44" xfId="87" applyFont="1" applyBorder="1" applyAlignment="1">
      <alignment horizontal="center" vertical="center"/>
    </xf>
    <xf numFmtId="194" fontId="28" fillId="0" borderId="179" xfId="87" applyNumberFormat="1" applyFont="1" applyBorder="1">
      <alignment vertical="center"/>
    </xf>
    <xf numFmtId="194" fontId="28" fillId="0" borderId="54" xfId="87" applyNumberFormat="1" applyFont="1" applyBorder="1">
      <alignment vertical="center"/>
    </xf>
    <xf numFmtId="194" fontId="28" fillId="0" borderId="10" xfId="87" applyNumberFormat="1" applyFont="1" applyBorder="1" applyAlignment="1">
      <alignment vertical="center"/>
    </xf>
    <xf numFmtId="194" fontId="28" fillId="0" borderId="180" xfId="87" applyNumberFormat="1" applyFont="1" applyBorder="1">
      <alignment vertical="center"/>
    </xf>
    <xf numFmtId="194" fontId="28" fillId="0" borderId="181" xfId="87" applyNumberFormat="1" applyFont="1" applyBorder="1">
      <alignment vertical="center"/>
    </xf>
    <xf numFmtId="180" fontId="32" fillId="0" borderId="11" xfId="87" applyNumberFormat="1" applyFont="1" applyBorder="1" applyAlignment="1">
      <alignment horizontal="center" vertical="center"/>
    </xf>
    <xf numFmtId="0" fontId="31" fillId="0" borderId="11" xfId="87" applyFont="1" applyBorder="1" applyAlignment="1">
      <alignment horizontal="center" vertical="center"/>
    </xf>
    <xf numFmtId="0" fontId="32" fillId="0" borderId="20" xfId="87" applyFont="1" applyBorder="1" applyAlignment="1">
      <alignment horizontal="center" vertical="center"/>
    </xf>
    <xf numFmtId="0" fontId="31" fillId="0" borderId="20" xfId="87" applyFont="1" applyBorder="1" applyAlignment="1">
      <alignment horizontal="center" vertical="center"/>
    </xf>
    <xf numFmtId="0" fontId="28" fillId="0" borderId="20" xfId="87" applyFont="1" applyBorder="1" applyAlignment="1">
      <alignment horizontal="center" vertical="center"/>
    </xf>
    <xf numFmtId="0" fontId="31" fillId="0" borderId="44" xfId="87" applyFont="1" applyBorder="1" applyAlignment="1">
      <alignment horizontal="center" vertical="center"/>
    </xf>
    <xf numFmtId="194" fontId="28" fillId="0" borderId="0" xfId="87" applyNumberFormat="1" applyFont="1" applyAlignment="1">
      <alignment vertical="center"/>
    </xf>
    <xf numFmtId="0" fontId="32" fillId="0" borderId="32" xfId="87" applyFont="1" applyBorder="1" applyAlignment="1">
      <alignment horizontal="center" vertical="center"/>
    </xf>
    <xf numFmtId="0" fontId="31" fillId="0" borderId="32" xfId="87" applyFont="1" applyBorder="1" applyAlignment="1">
      <alignment horizontal="center" vertical="center"/>
    </xf>
    <xf numFmtId="0" fontId="28" fillId="0" borderId="32" xfId="87" applyFont="1" applyBorder="1" applyAlignment="1">
      <alignment horizontal="center" vertical="center"/>
    </xf>
    <xf numFmtId="0" fontId="32" fillId="0" borderId="13" xfId="87" applyFont="1" applyBorder="1" applyAlignment="1">
      <alignment horizontal="center" vertical="center"/>
    </xf>
    <xf numFmtId="0" fontId="32" fillId="0" borderId="13" xfId="87" applyFont="1" applyBorder="1">
      <alignment vertical="center"/>
    </xf>
    <xf numFmtId="0" fontId="52" fillId="0" borderId="0" xfId="87" applyFont="1">
      <alignment vertical="center"/>
    </xf>
    <xf numFmtId="0" fontId="32" fillId="0" borderId="0" xfId="87" applyFont="1" applyBorder="1">
      <alignment vertical="center"/>
    </xf>
    <xf numFmtId="0" fontId="28" fillId="0" borderId="141" xfId="87" applyFont="1" applyBorder="1" applyAlignment="1">
      <alignment horizontal="left" vertical="center"/>
    </xf>
    <xf numFmtId="176" fontId="28" fillId="0" borderId="12" xfId="87" applyNumberFormat="1" applyFont="1" applyBorder="1">
      <alignment vertical="center"/>
    </xf>
    <xf numFmtId="176" fontId="28" fillId="0" borderId="177" xfId="87" applyNumberFormat="1" applyFont="1" applyBorder="1">
      <alignment vertical="center"/>
    </xf>
    <xf numFmtId="0" fontId="52" fillId="0" borderId="147" xfId="87" applyFont="1" applyBorder="1" applyAlignment="1">
      <alignment horizontal="center" vertical="center"/>
    </xf>
    <xf numFmtId="176" fontId="28" fillId="0" borderId="1" xfId="87" applyNumberFormat="1" applyFont="1" applyBorder="1" applyAlignment="1">
      <alignment horizontal="center" vertical="center"/>
    </xf>
    <xf numFmtId="0" fontId="31" fillId="0" borderId="0" xfId="87" applyFont="1" applyFill="1" applyBorder="1" applyAlignment="1">
      <alignment horizontal="center" vertical="center"/>
    </xf>
    <xf numFmtId="0" fontId="52" fillId="0" borderId="0" xfId="87" applyFont="1" applyFill="1" applyBorder="1" applyAlignment="1">
      <alignment horizontal="center" vertical="center" shrinkToFit="1"/>
    </xf>
    <xf numFmtId="176" fontId="2" fillId="0" borderId="72" xfId="92" applyNumberFormat="1" applyFont="1" applyBorder="1" applyAlignment="1">
      <alignment horizontal="right" vertical="center" shrinkToFit="1"/>
    </xf>
    <xf numFmtId="176" fontId="2" fillId="33" borderId="10" xfId="92" applyNumberFormat="1" applyFont="1" applyFill="1" applyBorder="1" applyAlignment="1">
      <alignment horizontal="center" vertical="center"/>
    </xf>
    <xf numFmtId="179" fontId="2" fillId="33" borderId="5" xfId="0" applyNumberFormat="1" applyFont="1" applyFill="1" applyBorder="1" applyAlignment="1">
      <alignment horizontal="center" vertical="center"/>
    </xf>
    <xf numFmtId="179" fontId="2" fillId="33" borderId="94" xfId="0" applyNumberFormat="1" applyFont="1" applyFill="1" applyBorder="1" applyAlignment="1">
      <alignment horizontal="center" vertical="center"/>
    </xf>
    <xf numFmtId="191" fontId="2" fillId="33" borderId="5" xfId="0" applyNumberFormat="1" applyFont="1" applyFill="1" applyBorder="1" applyAlignment="1">
      <alignment horizontal="center" vertical="center"/>
    </xf>
    <xf numFmtId="191" fontId="2" fillId="33" borderId="94" xfId="0" applyNumberFormat="1" applyFont="1" applyFill="1" applyBorder="1" applyAlignment="1">
      <alignment horizontal="center" vertical="center"/>
    </xf>
    <xf numFmtId="193" fontId="2" fillId="0" borderId="32" xfId="91" applyNumberFormat="1" applyFont="1" applyBorder="1" applyAlignment="1">
      <alignment horizontal="right" vertical="center" shrinkToFit="1"/>
    </xf>
    <xf numFmtId="193" fontId="2" fillId="0" borderId="49" xfId="91" applyNumberFormat="1" applyFont="1" applyBorder="1" applyAlignment="1">
      <alignment horizontal="right" vertical="center" shrinkToFit="1"/>
    </xf>
    <xf numFmtId="193" fontId="2" fillId="0" borderId="71" xfId="0" applyNumberFormat="1" applyFont="1" applyBorder="1" applyAlignment="1">
      <alignment horizontal="right" vertical="center" shrinkToFit="1"/>
    </xf>
    <xf numFmtId="193" fontId="2" fillId="0" borderId="3" xfId="91" applyNumberFormat="1" applyFont="1" applyBorder="1" applyAlignment="1">
      <alignment horizontal="right" vertical="center" shrinkToFit="1"/>
    </xf>
    <xf numFmtId="193" fontId="2" fillId="0" borderId="5" xfId="91" applyNumberFormat="1" applyFont="1" applyBorder="1" applyAlignment="1">
      <alignment horizontal="right" vertical="center" shrinkToFit="1"/>
    </xf>
    <xf numFmtId="193" fontId="2" fillId="0" borderId="76" xfId="0" applyNumberFormat="1" applyFont="1" applyBorder="1" applyAlignment="1">
      <alignment horizontal="right" vertical="center" shrinkToFit="1"/>
    </xf>
    <xf numFmtId="176" fontId="2" fillId="0" borderId="77" xfId="92" applyNumberFormat="1" applyFont="1" applyBorder="1" applyAlignment="1">
      <alignment horizontal="right" vertical="center" shrinkToFit="1"/>
    </xf>
    <xf numFmtId="190" fontId="2" fillId="33" borderId="5" xfId="0" applyNumberFormat="1" applyFont="1" applyFill="1" applyBorder="1" applyAlignment="1">
      <alignment horizontal="center" vertical="center"/>
    </xf>
    <xf numFmtId="0" fontId="57" fillId="0" borderId="0" xfId="0" applyFont="1" applyBorder="1" applyAlignment="1">
      <alignment vertical="center"/>
    </xf>
    <xf numFmtId="0" fontId="57" fillId="0" borderId="0" xfId="0" applyFont="1" applyBorder="1" applyAlignment="1">
      <alignment vertical="center" shrinkToFit="1"/>
    </xf>
    <xf numFmtId="0" fontId="57" fillId="0" borderId="1" xfId="0" applyFont="1" applyBorder="1" applyAlignment="1">
      <alignment horizontal="center" vertical="center" shrinkToFit="1"/>
    </xf>
    <xf numFmtId="0" fontId="32" fillId="0" borderId="78" xfId="87" applyFont="1" applyBorder="1" applyAlignment="1">
      <alignment horizontal="center" vertical="center"/>
    </xf>
    <xf numFmtId="0" fontId="55" fillId="0" borderId="108" xfId="87" applyFont="1" applyBorder="1" applyAlignment="1">
      <alignment horizontal="left" vertical="center" indent="1" shrinkToFit="1"/>
    </xf>
    <xf numFmtId="0" fontId="55" fillId="0" borderId="103" xfId="87" applyFont="1" applyFill="1" applyBorder="1" applyAlignment="1">
      <alignment horizontal="left" vertical="center" indent="1"/>
    </xf>
    <xf numFmtId="176" fontId="2" fillId="0" borderId="11" xfId="92" applyNumberFormat="1" applyFont="1" applyBorder="1" applyAlignment="1">
      <alignment horizontal="right" vertical="center" shrinkToFit="1"/>
    </xf>
    <xf numFmtId="0" fontId="47" fillId="0" borderId="189" xfId="0" applyFont="1" applyBorder="1" applyAlignment="1">
      <alignment horizontal="center" vertical="center"/>
    </xf>
    <xf numFmtId="0" fontId="47" fillId="0" borderId="94" xfId="0" applyFont="1" applyBorder="1" applyAlignment="1">
      <alignment horizontal="center" vertical="center"/>
    </xf>
    <xf numFmtId="0" fontId="71" fillId="0" borderId="0" xfId="87" applyFont="1" applyFill="1" applyBorder="1" applyAlignment="1">
      <alignment horizontal="center" vertical="center"/>
    </xf>
    <xf numFmtId="0" fontId="71" fillId="0" borderId="0" xfId="87" applyFont="1" applyBorder="1" applyAlignment="1">
      <alignment vertical="center" wrapText="1"/>
    </xf>
    <xf numFmtId="0" fontId="71" fillId="0" borderId="0" xfId="87" applyFont="1" applyAlignment="1">
      <alignment horizontal="center" vertical="center"/>
    </xf>
    <xf numFmtId="0" fontId="71" fillId="0" borderId="0" xfId="87" applyFont="1" applyAlignment="1">
      <alignment vertical="center" wrapText="1"/>
    </xf>
    <xf numFmtId="176" fontId="2" fillId="0" borderId="75" xfId="92" applyNumberFormat="1" applyFont="1" applyBorder="1" applyAlignment="1">
      <alignment horizontal="right" vertical="center" shrinkToFit="1"/>
    </xf>
    <xf numFmtId="0" fontId="28" fillId="0" borderId="127" xfId="87" applyFont="1" applyFill="1" applyBorder="1" applyAlignment="1">
      <alignment horizontal="center" vertical="center" shrinkToFit="1"/>
    </xf>
    <xf numFmtId="0" fontId="28" fillId="0" borderId="0" xfId="87" applyFont="1" applyFill="1" applyBorder="1" applyAlignment="1">
      <alignment horizontal="center" vertical="center" wrapText="1"/>
    </xf>
    <xf numFmtId="0" fontId="52" fillId="0" borderId="0" xfId="87" applyFont="1" applyFill="1" applyBorder="1" applyAlignment="1">
      <alignment horizontal="center" vertical="center"/>
    </xf>
    <xf numFmtId="180" fontId="28" fillId="0" borderId="0" xfId="87" applyNumberFormat="1" applyFont="1" applyFill="1" applyBorder="1" applyAlignment="1">
      <alignment horizontal="center" vertical="center"/>
    </xf>
    <xf numFmtId="184" fontId="28" fillId="0" borderId="119" xfId="87" applyNumberFormat="1" applyFont="1" applyFill="1" applyBorder="1">
      <alignment vertical="center"/>
    </xf>
    <xf numFmtId="0" fontId="63" fillId="0" borderId="0" xfId="93" applyNumberFormat="1" applyFont="1" applyFill="1" applyAlignment="1">
      <alignment horizontal="left" vertical="center"/>
    </xf>
    <xf numFmtId="0" fontId="63" fillId="0" borderId="0" xfId="93" applyFont="1" applyFill="1" applyAlignment="1">
      <alignment vertical="center" shrinkToFit="1"/>
    </xf>
    <xf numFmtId="0" fontId="31" fillId="0" borderId="13" xfId="93" applyFont="1" applyFill="1" applyBorder="1" applyAlignment="1">
      <alignment vertical="center" shrinkToFit="1"/>
    </xf>
    <xf numFmtId="0" fontId="31" fillId="0" borderId="13" xfId="93" applyFont="1" applyFill="1" applyBorder="1" applyAlignment="1">
      <alignment vertical="center" wrapText="1" shrinkToFit="1"/>
    </xf>
    <xf numFmtId="0" fontId="0" fillId="0" borderId="13" xfId="0" applyFill="1" applyBorder="1">
      <alignment vertical="center"/>
    </xf>
    <xf numFmtId="0" fontId="0" fillId="0" borderId="13" xfId="0" applyFill="1" applyBorder="1" applyAlignment="1">
      <alignment horizontal="center" vertical="center"/>
    </xf>
    <xf numFmtId="0" fontId="0" fillId="0" borderId="0" xfId="0" applyAlignment="1">
      <alignment horizontal="right" vertical="center"/>
    </xf>
    <xf numFmtId="0" fontId="0" fillId="0" borderId="193" xfId="0" applyFill="1" applyBorder="1" applyAlignment="1">
      <alignment horizontal="center" vertical="center" wrapText="1"/>
    </xf>
    <xf numFmtId="0" fontId="0" fillId="0" borderId="193" xfId="0" applyFont="1" applyFill="1" applyBorder="1" applyAlignment="1">
      <alignment horizontal="center" vertical="center" wrapText="1"/>
    </xf>
    <xf numFmtId="49" fontId="31" fillId="0" borderId="193" xfId="93" applyNumberFormat="1" applyFont="1" applyFill="1" applyBorder="1" applyAlignment="1">
      <alignment horizontal="center" vertical="center"/>
    </xf>
    <xf numFmtId="0" fontId="31" fillId="0" borderId="193" xfId="93" applyFont="1" applyFill="1" applyBorder="1" applyAlignment="1">
      <alignment vertical="center" shrinkToFit="1"/>
    </xf>
    <xf numFmtId="176" fontId="0" fillId="0" borderId="193" xfId="0" applyNumberFormat="1" applyFill="1" applyBorder="1" applyAlignment="1">
      <alignment horizontal="right" vertical="center"/>
    </xf>
    <xf numFmtId="0" fontId="31" fillId="0" borderId="193" xfId="0" applyFont="1" applyFill="1" applyBorder="1" applyAlignment="1">
      <alignment horizontal="left" vertical="center" shrinkToFit="1"/>
    </xf>
    <xf numFmtId="176" fontId="31" fillId="0" borderId="193" xfId="0" applyNumberFormat="1" applyFont="1" applyFill="1" applyBorder="1" applyAlignment="1">
      <alignment horizontal="right" vertical="center" wrapText="1" shrinkToFit="1"/>
    </xf>
    <xf numFmtId="178" fontId="31" fillId="0" borderId="193" xfId="0" applyNumberFormat="1" applyFont="1" applyFill="1" applyBorder="1" applyAlignment="1">
      <alignment horizontal="right" vertical="center" wrapText="1" shrinkToFit="1"/>
    </xf>
    <xf numFmtId="0" fontId="63" fillId="0" borderId="193" xfId="93" applyFont="1" applyFill="1" applyBorder="1" applyAlignment="1">
      <alignment horizontal="center" vertical="center" shrinkToFit="1"/>
    </xf>
    <xf numFmtId="0" fontId="0" fillId="0" borderId="193" xfId="0" applyFill="1" applyBorder="1" applyAlignment="1">
      <alignment horizontal="right" vertical="center"/>
    </xf>
    <xf numFmtId="0" fontId="0" fillId="0" borderId="0" xfId="0" applyAlignment="1">
      <alignment horizontal="left" vertical="center"/>
    </xf>
    <xf numFmtId="190" fontId="31" fillId="0" borderId="193" xfId="91" applyNumberFormat="1" applyFont="1" applyFill="1" applyBorder="1" applyAlignment="1">
      <alignment horizontal="right" vertical="center" wrapText="1" shrinkToFit="1"/>
    </xf>
    <xf numFmtId="191" fontId="31" fillId="0" borderId="193" xfId="91" applyNumberFormat="1" applyFont="1" applyFill="1" applyBorder="1" applyAlignment="1">
      <alignment horizontal="right" vertical="center" wrapText="1" shrinkToFit="1"/>
    </xf>
    <xf numFmtId="0" fontId="73" fillId="0" borderId="0" xfId="94" applyFont="1" applyFill="1" applyBorder="1" applyAlignment="1">
      <alignment vertical="center"/>
    </xf>
    <xf numFmtId="0" fontId="74" fillId="0" borderId="0" xfId="87" applyFont="1" applyFill="1" applyBorder="1" applyAlignment="1">
      <alignment horizontal="center" vertical="center"/>
    </xf>
    <xf numFmtId="0" fontId="75" fillId="0" borderId="0" xfId="94" applyFont="1" applyFill="1" applyBorder="1" applyAlignment="1">
      <alignment horizontal="center" vertical="center" wrapText="1"/>
    </xf>
    <xf numFmtId="0" fontId="76" fillId="0" borderId="0" xfId="94" applyFont="1" applyFill="1" applyBorder="1" applyAlignment="1">
      <alignment horizontal="left" vertical="center" wrapText="1"/>
    </xf>
    <xf numFmtId="0" fontId="76" fillId="0" borderId="0" xfId="87" applyFont="1" applyFill="1" applyBorder="1" applyAlignment="1">
      <alignment vertical="center" wrapText="1"/>
    </xf>
    <xf numFmtId="0" fontId="73" fillId="0" borderId="0" xfId="87" applyFont="1" applyFill="1" applyBorder="1" applyAlignment="1">
      <alignment vertical="center" wrapText="1"/>
    </xf>
    <xf numFmtId="0" fontId="32" fillId="0" borderId="0" xfId="87" applyFont="1" applyFill="1" applyBorder="1" applyAlignment="1">
      <alignment horizontal="right" vertical="center"/>
    </xf>
    <xf numFmtId="0" fontId="78" fillId="0" borderId="111" xfId="87" applyFont="1" applyFill="1" applyBorder="1" applyAlignment="1">
      <alignment horizontal="center" vertical="center"/>
    </xf>
    <xf numFmtId="0" fontId="78" fillId="0" borderId="104" xfId="87" applyFont="1" applyFill="1" applyBorder="1" applyAlignment="1">
      <alignment horizontal="center" vertical="center"/>
    </xf>
    <xf numFmtId="0" fontId="32" fillId="0" borderId="45" xfId="87" applyFont="1" applyFill="1" applyBorder="1" applyAlignment="1">
      <alignment horizontal="right" vertical="center"/>
    </xf>
    <xf numFmtId="0" fontId="78" fillId="0" borderId="198" xfId="87" applyFont="1" applyFill="1" applyBorder="1" applyAlignment="1">
      <alignment horizontal="center" vertical="center"/>
    </xf>
    <xf numFmtId="0" fontId="78" fillId="0" borderId="166" xfId="87" applyFont="1" applyFill="1" applyBorder="1" applyAlignment="1">
      <alignment horizontal="center" vertical="center"/>
    </xf>
    <xf numFmtId="0" fontId="73" fillId="0" borderId="0" xfId="87" applyFont="1" applyFill="1" applyAlignment="1">
      <alignment vertical="center"/>
    </xf>
    <xf numFmtId="0" fontId="73" fillId="0" borderId="0" xfId="87" applyFont="1" applyFill="1">
      <alignment vertical="center"/>
    </xf>
    <xf numFmtId="0" fontId="73" fillId="0" borderId="0" xfId="87" applyFont="1" applyFill="1" applyAlignment="1">
      <alignment horizontal="center" vertical="center"/>
    </xf>
    <xf numFmtId="0" fontId="53" fillId="41" borderId="107" xfId="87" applyFont="1" applyFill="1" applyBorder="1" applyAlignment="1">
      <alignment horizontal="center" vertical="center" shrinkToFit="1"/>
    </xf>
    <xf numFmtId="182" fontId="55" fillId="41" borderId="107" xfId="87" applyNumberFormat="1" applyFont="1" applyFill="1" applyBorder="1" applyAlignment="1">
      <alignment vertical="center" shrinkToFit="1"/>
    </xf>
    <xf numFmtId="182" fontId="55" fillId="41" borderId="173" xfId="87" applyNumberFormat="1" applyFont="1" applyFill="1" applyBorder="1" applyAlignment="1">
      <alignment vertical="center" shrinkToFit="1"/>
    </xf>
    <xf numFmtId="200" fontId="55" fillId="41" borderId="114" xfId="87" applyNumberFormat="1" applyFont="1" applyFill="1" applyBorder="1" applyAlignment="1">
      <alignment vertical="center" shrinkToFit="1"/>
    </xf>
    <xf numFmtId="200" fontId="55" fillId="41" borderId="115" xfId="87" applyNumberFormat="1" applyFont="1" applyFill="1" applyBorder="1" applyAlignment="1">
      <alignment vertical="center" shrinkToFit="1"/>
    </xf>
    <xf numFmtId="200" fontId="55" fillId="41" borderId="107" xfId="87" applyNumberFormat="1" applyFont="1" applyFill="1" applyBorder="1" applyAlignment="1">
      <alignment vertical="center" shrinkToFit="1"/>
    </xf>
    <xf numFmtId="200" fontId="55" fillId="41" borderId="173" xfId="87" applyNumberFormat="1" applyFont="1" applyFill="1" applyBorder="1" applyAlignment="1">
      <alignment vertical="center" shrinkToFit="1"/>
    </xf>
    <xf numFmtId="0" fontId="55" fillId="36" borderId="169" xfId="87" applyFont="1" applyFill="1" applyBorder="1" applyAlignment="1">
      <alignment horizontal="center" vertical="center" shrinkToFit="1"/>
    </xf>
    <xf numFmtId="181" fontId="55" fillId="36" borderId="169" xfId="87" applyNumberFormat="1" applyFont="1" applyFill="1" applyBorder="1" applyAlignment="1">
      <alignment horizontal="right" vertical="center" shrinkToFit="1"/>
    </xf>
    <xf numFmtId="181" fontId="55" fillId="36" borderId="168" xfId="87" applyNumberFormat="1" applyFont="1" applyFill="1" applyBorder="1" applyAlignment="1">
      <alignment horizontal="right" vertical="center" shrinkToFit="1"/>
    </xf>
    <xf numFmtId="0" fontId="53" fillId="36" borderId="170" xfId="87" applyFont="1" applyFill="1" applyBorder="1" applyAlignment="1">
      <alignment horizontal="left" vertical="center" shrinkToFit="1"/>
    </xf>
    <xf numFmtId="182" fontId="55" fillId="0" borderId="0" xfId="87" applyNumberFormat="1" applyFont="1" applyBorder="1" applyAlignment="1">
      <alignment vertical="center" shrinkToFit="1"/>
    </xf>
    <xf numFmtId="0" fontId="2" fillId="0" borderId="0" xfId="0" applyFont="1" applyFill="1">
      <alignment vertical="center"/>
    </xf>
    <xf numFmtId="183" fontId="2" fillId="0" borderId="0" xfId="0" applyNumberFormat="1" applyFont="1" applyFill="1" applyBorder="1" applyAlignment="1">
      <alignment horizontal="right" vertical="center"/>
    </xf>
    <xf numFmtId="176" fontId="2" fillId="0" borderId="0" xfId="92" applyNumberFormat="1" applyFont="1" applyFill="1" applyBorder="1" applyAlignment="1">
      <alignment horizontal="right" vertical="center" shrinkToFi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49" fontId="2" fillId="0" borderId="0" xfId="0" applyNumberFormat="1"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3" fillId="0" borderId="0" xfId="0" applyFont="1" applyFill="1" applyBorder="1" applyAlignment="1">
      <alignment horizontal="left" vertical="center" shrinkToFit="1"/>
    </xf>
    <xf numFmtId="176" fontId="2" fillId="0" borderId="72" xfId="92" applyNumberFormat="1" applyFont="1" applyBorder="1" applyAlignment="1">
      <alignment horizontal="right" vertical="center" shrinkToFit="1"/>
    </xf>
    <xf numFmtId="0" fontId="55" fillId="0" borderId="113" xfId="87" applyFont="1" applyBorder="1">
      <alignment vertical="center"/>
    </xf>
    <xf numFmtId="0" fontId="55" fillId="0" borderId="200" xfId="87" applyFont="1" applyBorder="1" applyAlignment="1">
      <alignment horizontal="center" vertical="center" shrinkToFit="1"/>
    </xf>
    <xf numFmtId="181" fontId="55" fillId="40" borderId="104" xfId="87" applyNumberFormat="1" applyFont="1" applyFill="1" applyBorder="1" applyAlignment="1" applyProtection="1">
      <alignment horizontal="right" vertical="center" shrinkToFit="1"/>
      <protection locked="0"/>
    </xf>
    <xf numFmtId="181" fontId="55" fillId="40" borderId="107" xfId="87" applyNumberFormat="1" applyFont="1" applyFill="1" applyBorder="1" applyAlignment="1" applyProtection="1">
      <alignment horizontal="right" vertical="center" shrinkToFit="1"/>
      <protection locked="0"/>
    </xf>
    <xf numFmtId="182" fontId="55" fillId="40" borderId="104" xfId="87" applyNumberFormat="1" applyFont="1" applyFill="1" applyBorder="1" applyProtection="1">
      <alignment vertical="center"/>
      <protection locked="0"/>
    </xf>
    <xf numFmtId="181" fontId="55" fillId="40" borderId="104" xfId="87" applyNumberFormat="1" applyFont="1" applyFill="1" applyBorder="1" applyProtection="1">
      <alignment vertical="center"/>
      <protection locked="0"/>
    </xf>
    <xf numFmtId="181" fontId="55" fillId="40" borderId="114" xfId="87" applyNumberFormat="1" applyFont="1" applyFill="1" applyBorder="1" applyProtection="1">
      <alignment vertical="center"/>
      <protection locked="0"/>
    </xf>
    <xf numFmtId="0" fontId="49" fillId="0" borderId="0" xfId="90" applyAlignment="1">
      <alignment horizontal="center" vertical="center"/>
    </xf>
    <xf numFmtId="181" fontId="55" fillId="34" borderId="105" xfId="87" applyNumberFormat="1" applyFont="1" applyFill="1" applyBorder="1" applyProtection="1">
      <alignment vertical="center"/>
      <protection locked="0"/>
    </xf>
    <xf numFmtId="182" fontId="55" fillId="34" borderId="105" xfId="87" applyNumberFormat="1" applyFont="1" applyFill="1" applyBorder="1" applyProtection="1">
      <alignment vertical="center"/>
      <protection locked="0"/>
    </xf>
    <xf numFmtId="181" fontId="55" fillId="34" borderId="104" xfId="87" applyNumberFormat="1" applyFont="1" applyFill="1" applyBorder="1" applyProtection="1">
      <alignment vertical="center"/>
      <protection locked="0"/>
    </xf>
    <xf numFmtId="181" fontId="55" fillId="34" borderId="115" xfId="87" applyNumberFormat="1" applyFont="1" applyFill="1" applyBorder="1" applyProtection="1">
      <alignment vertical="center"/>
      <protection locked="0"/>
    </xf>
    <xf numFmtId="0" fontId="0" fillId="0" borderId="0" xfId="0" applyFill="1">
      <alignment vertical="center"/>
    </xf>
    <xf numFmtId="178" fontId="0" fillId="0" borderId="193" xfId="0" applyNumberFormat="1" applyFill="1" applyBorder="1" applyAlignment="1">
      <alignment horizontal="right" vertical="center"/>
    </xf>
    <xf numFmtId="176" fontId="0" fillId="34" borderId="193" xfId="0" applyNumberFormat="1" applyFill="1" applyBorder="1" applyAlignment="1" applyProtection="1">
      <alignment horizontal="right" vertical="center"/>
      <protection locked="0"/>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1" xfId="0" applyFill="1" applyBorder="1" applyAlignment="1">
      <alignment horizontal="center" vertical="center" wrapText="1"/>
    </xf>
    <xf numFmtId="176" fontId="31" fillId="0" borderId="193" xfId="93" applyNumberFormat="1" applyFont="1" applyFill="1" applyBorder="1" applyAlignment="1">
      <alignment horizontal="right" vertical="center" wrapText="1" shrinkToFit="1"/>
    </xf>
    <xf numFmtId="0" fontId="0" fillId="0" borderId="193" xfId="0" applyNumberFormat="1" applyFill="1" applyBorder="1" applyAlignment="1">
      <alignment horizontal="right" vertical="center"/>
    </xf>
    <xf numFmtId="0" fontId="61" fillId="0" borderId="104" xfId="87" applyFont="1" applyFill="1" applyBorder="1" applyAlignment="1">
      <alignment horizontal="center" vertical="center" shrinkToFit="1"/>
    </xf>
    <xf numFmtId="49" fontId="28" fillId="0" borderId="183" xfId="87" applyNumberFormat="1" applyFont="1" applyBorder="1" applyAlignment="1">
      <alignment horizontal="center" vertical="center"/>
    </xf>
    <xf numFmtId="176" fontId="2" fillId="38" borderId="81" xfId="92" applyNumberFormat="1" applyFont="1" applyFill="1" applyBorder="1" applyAlignment="1">
      <alignment horizontal="right" vertical="center" shrinkToFit="1"/>
    </xf>
    <xf numFmtId="176" fontId="2" fillId="38" borderId="64" xfId="92" applyNumberFormat="1" applyFont="1" applyFill="1" applyBorder="1" applyAlignment="1">
      <alignment horizontal="right" vertical="center" shrinkToFit="1"/>
    </xf>
    <xf numFmtId="176" fontId="28" fillId="0" borderId="53" xfId="87" applyNumberFormat="1" applyFont="1" applyBorder="1" applyAlignment="1">
      <alignment horizontal="center" vertical="center" shrinkToFit="1"/>
    </xf>
    <xf numFmtId="176" fontId="28" fillId="0" borderId="20" xfId="87" applyNumberFormat="1" applyFont="1" applyBorder="1" applyAlignment="1">
      <alignment horizontal="center" vertical="center"/>
    </xf>
    <xf numFmtId="176" fontId="28" fillId="0" borderId="155" xfId="87" applyNumberFormat="1" applyFont="1" applyBorder="1" applyAlignment="1">
      <alignment horizontal="center" vertical="center"/>
    </xf>
    <xf numFmtId="201" fontId="0" fillId="0" borderId="193" xfId="0" applyNumberFormat="1" applyFill="1" applyBorder="1" applyAlignment="1">
      <alignment horizontal="right" vertical="center"/>
    </xf>
    <xf numFmtId="203" fontId="0" fillId="0" borderId="193" xfId="0" applyNumberFormat="1" applyFill="1" applyBorder="1" applyAlignment="1">
      <alignment horizontal="right" vertical="center"/>
    </xf>
    <xf numFmtId="0" fontId="83" fillId="0" borderId="0" xfId="93" applyFont="1" applyFill="1" applyAlignment="1">
      <alignment vertical="center"/>
    </xf>
    <xf numFmtId="0" fontId="83" fillId="0" borderId="0" xfId="93" applyFont="1" applyFill="1" applyAlignment="1">
      <alignment horizontal="center" vertical="center"/>
    </xf>
    <xf numFmtId="204" fontId="83" fillId="0" borderId="0" xfId="93" applyNumberFormat="1" applyFont="1" applyFill="1" applyAlignment="1">
      <alignment horizontal="center" vertical="center"/>
    </xf>
    <xf numFmtId="178" fontId="83" fillId="0" borderId="0" xfId="93" applyNumberFormat="1" applyFont="1" applyFill="1" applyAlignment="1">
      <alignment horizontal="center" vertical="center"/>
    </xf>
    <xf numFmtId="0" fontId="83" fillId="0" borderId="207" xfId="93" applyFont="1" applyFill="1" applyBorder="1" applyAlignment="1">
      <alignment horizontal="center" vertical="center"/>
    </xf>
    <xf numFmtId="178" fontId="31" fillId="0" borderId="0" xfId="89" applyNumberFormat="1" applyFont="1" applyFill="1" applyBorder="1" applyAlignment="1">
      <alignment vertical="center"/>
    </xf>
    <xf numFmtId="0" fontId="83" fillId="0" borderId="0" xfId="93" applyFont="1" applyFill="1" applyBorder="1" applyAlignment="1">
      <alignment horizontal="center" vertical="center"/>
    </xf>
    <xf numFmtId="0" fontId="32" fillId="0" borderId="0" xfId="93" applyFont="1" applyFill="1" applyAlignment="1">
      <alignment vertical="center"/>
    </xf>
    <xf numFmtId="178" fontId="83" fillId="0" borderId="0" xfId="93" applyNumberFormat="1" applyFont="1" applyFill="1" applyBorder="1" applyAlignment="1">
      <alignment horizontal="center" vertical="center"/>
    </xf>
    <xf numFmtId="178" fontId="83" fillId="0" borderId="0" xfId="93" applyNumberFormat="1" applyFont="1" applyFill="1" applyAlignment="1">
      <alignment horizontal="left" vertical="center"/>
    </xf>
    <xf numFmtId="0" fontId="45" fillId="0" borderId="0" xfId="93" applyFont="1" applyFill="1" applyAlignment="1">
      <alignment vertical="center"/>
    </xf>
    <xf numFmtId="206" fontId="83" fillId="0" borderId="0" xfId="93" applyNumberFormat="1" applyFont="1" applyFill="1" applyAlignment="1">
      <alignment vertical="center"/>
    </xf>
    <xf numFmtId="0" fontId="83" fillId="0" borderId="0" xfId="0" applyFont="1" applyBorder="1" applyAlignment="1">
      <alignment horizontal="center" vertical="center" wrapText="1"/>
    </xf>
    <xf numFmtId="178" fontId="0" fillId="0" borderId="0" xfId="0" applyNumberFormat="1">
      <alignment vertical="center"/>
    </xf>
    <xf numFmtId="186" fontId="0" fillId="0" borderId="0" xfId="0" applyNumberFormat="1">
      <alignment vertical="center"/>
    </xf>
    <xf numFmtId="194" fontId="0" fillId="0" borderId="0" xfId="0" applyNumberFormat="1">
      <alignment vertical="center"/>
    </xf>
    <xf numFmtId="205" fontId="0" fillId="0" borderId="0" xfId="0" applyNumberFormat="1">
      <alignment vertical="center"/>
    </xf>
    <xf numFmtId="0" fontId="56" fillId="0" borderId="0" xfId="0" applyFont="1" applyBorder="1" applyAlignment="1">
      <alignment vertical="center" wrapText="1"/>
    </xf>
    <xf numFmtId="185" fontId="0" fillId="0" borderId="0" xfId="0" applyNumberFormat="1">
      <alignment vertical="center"/>
    </xf>
    <xf numFmtId="0" fontId="86" fillId="0" borderId="0" xfId="0" applyFont="1">
      <alignment vertical="center"/>
    </xf>
    <xf numFmtId="0" fontId="86" fillId="0" borderId="0" xfId="0" applyFont="1" applyFill="1">
      <alignment vertical="center"/>
    </xf>
    <xf numFmtId="0" fontId="47" fillId="0" borderId="0" xfId="0" applyFont="1">
      <alignment vertical="center"/>
    </xf>
    <xf numFmtId="0" fontId="47" fillId="0" borderId="0" xfId="0" applyFont="1" applyBorder="1" applyAlignment="1">
      <alignment vertical="top" wrapText="1"/>
    </xf>
    <xf numFmtId="0" fontId="47" fillId="0" borderId="0" xfId="0" applyFont="1" applyAlignment="1">
      <alignment vertical="center" shrinkToFit="1"/>
    </xf>
    <xf numFmtId="0" fontId="47" fillId="0" borderId="0" xfId="0" applyFont="1" applyBorder="1" applyAlignment="1">
      <alignment vertical="top" shrinkToFit="1"/>
    </xf>
    <xf numFmtId="0" fontId="47" fillId="0" borderId="0" xfId="0" applyNumberFormat="1" applyFont="1">
      <alignment vertical="center"/>
    </xf>
    <xf numFmtId="0" fontId="47" fillId="0" borderId="0" xfId="0" applyNumberFormat="1" applyFont="1" applyBorder="1" applyAlignment="1">
      <alignment vertical="top" wrapText="1"/>
    </xf>
    <xf numFmtId="0" fontId="30" fillId="0" borderId="0" xfId="0" applyFont="1">
      <alignment vertical="center"/>
    </xf>
    <xf numFmtId="0" fontId="30" fillId="0" borderId="0" xfId="0" applyFont="1" applyBorder="1" applyAlignment="1">
      <alignment vertical="top" wrapText="1"/>
    </xf>
    <xf numFmtId="0" fontId="30" fillId="0" borderId="0" xfId="0" applyNumberFormat="1" applyFont="1">
      <alignment vertical="center"/>
    </xf>
    <xf numFmtId="0" fontId="30" fillId="0" borderId="0" xfId="0" applyNumberFormat="1" applyFont="1" applyBorder="1" applyAlignment="1">
      <alignment vertical="top" wrapText="1"/>
    </xf>
    <xf numFmtId="0" fontId="30" fillId="0" borderId="0" xfId="0" applyNumberFormat="1" applyFont="1" applyAlignment="1">
      <alignment horizontal="left" vertical="center"/>
    </xf>
    <xf numFmtId="0" fontId="0" fillId="0" borderId="215" xfId="0" applyFill="1" applyBorder="1" applyAlignment="1">
      <alignment horizontal="right" vertical="center"/>
    </xf>
    <xf numFmtId="176" fontId="83" fillId="0" borderId="0" xfId="92" applyNumberFormat="1" applyFont="1" applyFill="1" applyAlignment="1">
      <alignment vertical="center"/>
    </xf>
    <xf numFmtId="176" fontId="83" fillId="0" borderId="0" xfId="93" applyNumberFormat="1" applyFont="1" applyFill="1" applyAlignment="1">
      <alignment vertical="center"/>
    </xf>
    <xf numFmtId="176" fontId="83" fillId="0" borderId="0" xfId="93" applyNumberFormat="1" applyFont="1" applyFill="1" applyAlignment="1">
      <alignment horizontal="center" vertical="center"/>
    </xf>
    <xf numFmtId="0" fontId="87" fillId="0" borderId="0" xfId="0" applyFont="1">
      <alignment vertical="center"/>
    </xf>
    <xf numFmtId="204" fontId="30" fillId="0" borderId="4" xfId="0" applyNumberFormat="1" applyFont="1" applyBorder="1">
      <alignment vertical="center"/>
    </xf>
    <xf numFmtId="204" fontId="2" fillId="0" borderId="8" xfId="0" applyNumberFormat="1" applyFont="1" applyBorder="1" applyAlignment="1">
      <alignment horizontal="center" vertical="center"/>
    </xf>
    <xf numFmtId="204" fontId="30" fillId="0" borderId="8" xfId="0" applyNumberFormat="1" applyFont="1" applyBorder="1">
      <alignment vertical="center"/>
    </xf>
    <xf numFmtId="204" fontId="30" fillId="0" borderId="5" xfId="0" applyNumberFormat="1" applyFont="1" applyBorder="1">
      <alignment vertical="center"/>
    </xf>
    <xf numFmtId="204" fontId="2" fillId="0" borderId="9" xfId="0" applyNumberFormat="1" applyFont="1" applyBorder="1" applyAlignment="1">
      <alignment horizontal="center" vertical="center"/>
    </xf>
    <xf numFmtId="204" fontId="30" fillId="0" borderId="47" xfId="0" applyNumberFormat="1" applyFont="1" applyBorder="1">
      <alignment vertical="center"/>
    </xf>
    <xf numFmtId="204" fontId="30" fillId="0" borderId="9" xfId="0" applyNumberFormat="1" applyFont="1" applyBorder="1">
      <alignment vertical="center"/>
    </xf>
    <xf numFmtId="204" fontId="30" fillId="0" borderId="7" xfId="0" applyNumberFormat="1" applyFont="1" applyBorder="1">
      <alignment vertical="center"/>
    </xf>
    <xf numFmtId="204" fontId="30" fillId="0" borderId="91" xfId="0" applyNumberFormat="1" applyFont="1" applyBorder="1">
      <alignment vertical="center"/>
    </xf>
    <xf numFmtId="204" fontId="30" fillId="0" borderId="6" xfId="0" applyNumberFormat="1" applyFont="1" applyBorder="1">
      <alignment vertical="center"/>
    </xf>
    <xf numFmtId="204" fontId="30" fillId="0" borderId="4" xfId="0" applyNumberFormat="1" applyFont="1" applyBorder="1" applyAlignment="1">
      <alignment vertical="center"/>
    </xf>
    <xf numFmtId="204" fontId="30" fillId="0" borderId="91" xfId="0" applyNumberFormat="1" applyFont="1" applyBorder="1" applyAlignment="1">
      <alignment vertical="center" shrinkToFit="1"/>
    </xf>
    <xf numFmtId="204" fontId="30" fillId="0" borderId="8" xfId="0" applyNumberFormat="1" applyFont="1" applyBorder="1" applyAlignment="1">
      <alignment vertical="center"/>
    </xf>
    <xf numFmtId="204" fontId="30" fillId="0" borderId="6" xfId="0" applyNumberFormat="1" applyFont="1" applyBorder="1" applyAlignment="1">
      <alignment vertical="center" shrinkToFit="1"/>
    </xf>
    <xf numFmtId="204" fontId="30" fillId="0" borderId="5" xfId="0" applyNumberFormat="1" applyFont="1" applyBorder="1" applyAlignment="1">
      <alignment vertical="center" shrinkToFit="1"/>
    </xf>
    <xf numFmtId="204" fontId="30" fillId="0" borderId="9" xfId="0" applyNumberFormat="1" applyFont="1" applyBorder="1" applyAlignment="1">
      <alignment vertical="center" shrinkToFit="1"/>
    </xf>
    <xf numFmtId="0" fontId="0" fillId="0" borderId="215" xfId="92" applyNumberFormat="1" applyFont="1" applyFill="1" applyBorder="1" applyAlignment="1">
      <alignment horizontal="right" vertical="center"/>
    </xf>
    <xf numFmtId="176" fontId="0" fillId="0" borderId="215" xfId="0" applyNumberFormat="1" applyFill="1" applyBorder="1" applyAlignment="1">
      <alignment horizontal="right" vertical="center"/>
    </xf>
    <xf numFmtId="0" fontId="56" fillId="0" borderId="0" xfId="93" applyFont="1" applyFill="1" applyBorder="1" applyAlignment="1">
      <alignment vertical="center"/>
    </xf>
    <xf numFmtId="0" fontId="88" fillId="0" borderId="0" xfId="0" applyFont="1">
      <alignment vertical="center"/>
    </xf>
    <xf numFmtId="0" fontId="91" fillId="0" borderId="0" xfId="0" applyFont="1">
      <alignment vertical="center"/>
    </xf>
    <xf numFmtId="210" fontId="31" fillId="0" borderId="193" xfId="0" applyNumberFormat="1" applyFont="1" applyFill="1" applyBorder="1" applyAlignment="1">
      <alignment horizontal="left" vertical="center" shrinkToFit="1"/>
    </xf>
    <xf numFmtId="211" fontId="31" fillId="0" borderId="193" xfId="0" applyNumberFormat="1" applyFont="1" applyFill="1" applyBorder="1" applyAlignment="1">
      <alignment horizontal="left" vertical="center" shrinkToFit="1"/>
    </xf>
    <xf numFmtId="212" fontId="31" fillId="0" borderId="193" xfId="93" applyNumberFormat="1" applyFont="1" applyFill="1" applyBorder="1" applyAlignment="1">
      <alignment horizontal="left" vertical="center" shrinkToFit="1"/>
    </xf>
    <xf numFmtId="0" fontId="70" fillId="0" borderId="0" xfId="87" applyFont="1" applyAlignment="1">
      <alignment horizontal="left" vertical="center"/>
    </xf>
    <xf numFmtId="0" fontId="31" fillId="47" borderId="0" xfId="87" applyFont="1" applyFill="1">
      <alignment vertical="center"/>
    </xf>
    <xf numFmtId="0" fontId="31" fillId="0" borderId="0" xfId="87" applyFont="1" applyAlignment="1">
      <alignment vertical="top"/>
    </xf>
    <xf numFmtId="0" fontId="97" fillId="0" borderId="0" xfId="1" applyFont="1" applyFill="1" applyBorder="1" applyAlignment="1">
      <alignment horizontal="left"/>
    </xf>
    <xf numFmtId="0" fontId="96" fillId="0" borderId="13" xfId="1" applyFont="1" applyBorder="1" applyAlignment="1">
      <alignment vertical="center"/>
    </xf>
    <xf numFmtId="0" fontId="97" fillId="0" borderId="13" xfId="1" applyFont="1" applyFill="1" applyBorder="1" applyAlignment="1">
      <alignment horizontal="left"/>
    </xf>
    <xf numFmtId="0" fontId="96" fillId="0" borderId="22" xfId="1" applyFont="1" applyFill="1" applyBorder="1" applyAlignment="1">
      <alignment horizontal="center" vertical="center"/>
    </xf>
    <xf numFmtId="0" fontId="97" fillId="0" borderId="13" xfId="1" applyFont="1" applyBorder="1" applyAlignment="1">
      <alignment horizontal="left"/>
    </xf>
    <xf numFmtId="0" fontId="98" fillId="0" borderId="15" xfId="0" applyFont="1" applyBorder="1" applyAlignment="1">
      <alignment horizontal="left" vertical="center" shrinkToFit="1"/>
    </xf>
    <xf numFmtId="176" fontId="89" fillId="0" borderId="4" xfId="92" applyNumberFormat="1" applyFont="1" applyBorder="1">
      <alignment vertical="center"/>
    </xf>
    <xf numFmtId="176" fontId="63" fillId="0" borderId="8" xfId="92" applyNumberFormat="1" applyFont="1" applyBorder="1" applyAlignment="1">
      <alignment horizontal="center" vertical="center"/>
    </xf>
    <xf numFmtId="176" fontId="89" fillId="0" borderId="6" xfId="92" applyNumberFormat="1" applyFont="1" applyBorder="1">
      <alignment vertical="center"/>
    </xf>
    <xf numFmtId="176" fontId="89" fillId="0" borderId="5" xfId="92" applyNumberFormat="1" applyFont="1" applyBorder="1">
      <alignment vertical="center"/>
    </xf>
    <xf numFmtId="176" fontId="63" fillId="0" borderId="9" xfId="92" applyNumberFormat="1" applyFont="1" applyBorder="1" applyAlignment="1">
      <alignment horizontal="center" vertical="center"/>
    </xf>
    <xf numFmtId="176" fontId="89" fillId="0" borderId="7" xfId="92" applyNumberFormat="1" applyFont="1" applyBorder="1">
      <alignment vertical="center"/>
    </xf>
    <xf numFmtId="176" fontId="89" fillId="0" borderId="213" xfId="92" applyNumberFormat="1" applyFont="1" applyBorder="1">
      <alignment vertical="center"/>
    </xf>
    <xf numFmtId="176" fontId="89" fillId="0" borderId="4" xfId="92" applyNumberFormat="1" applyFont="1" applyBorder="1" applyAlignment="1">
      <alignment vertical="center"/>
    </xf>
    <xf numFmtId="176" fontId="89" fillId="0" borderId="6" xfId="92" applyNumberFormat="1" applyFont="1" applyBorder="1" applyAlignment="1">
      <alignment vertical="center" shrinkToFit="1"/>
    </xf>
    <xf numFmtId="176" fontId="89" fillId="0" borderId="5" xfId="92" applyNumberFormat="1" applyFont="1" applyBorder="1" applyAlignment="1">
      <alignment vertical="center" shrinkToFit="1"/>
    </xf>
    <xf numFmtId="176" fontId="85" fillId="0" borderId="5" xfId="92" applyNumberFormat="1" applyFont="1" applyBorder="1" applyAlignment="1">
      <alignment vertical="center" shrinkToFit="1"/>
    </xf>
    <xf numFmtId="204" fontId="89" fillId="0" borderId="4" xfId="0" applyNumberFormat="1" applyFont="1" applyBorder="1">
      <alignment vertical="center"/>
    </xf>
    <xf numFmtId="204" fontId="63" fillId="0" borderId="8" xfId="0" applyNumberFormat="1" applyFont="1" applyBorder="1" applyAlignment="1">
      <alignment horizontal="center" vertical="center"/>
    </xf>
    <xf numFmtId="204" fontId="89" fillId="0" borderId="91" xfId="0" applyNumberFormat="1" applyFont="1" applyBorder="1">
      <alignment vertical="center"/>
    </xf>
    <xf numFmtId="204" fontId="89" fillId="0" borderId="8" xfId="0" applyNumberFormat="1" applyFont="1" applyBorder="1">
      <alignment vertical="center"/>
    </xf>
    <xf numFmtId="204" fontId="89" fillId="0" borderId="6" xfId="0" applyNumberFormat="1" applyFont="1" applyBorder="1">
      <alignment vertical="center"/>
    </xf>
    <xf numFmtId="204" fontId="89" fillId="0" borderId="5" xfId="0" applyNumberFormat="1" applyFont="1" applyBorder="1">
      <alignment vertical="center"/>
    </xf>
    <xf numFmtId="204" fontId="63" fillId="0" borderId="9" xfId="0" applyNumberFormat="1" applyFont="1" applyBorder="1" applyAlignment="1">
      <alignment horizontal="center" vertical="center"/>
    </xf>
    <xf numFmtId="204" fontId="89" fillId="0" borderId="47" xfId="0" applyNumberFormat="1" applyFont="1" applyBorder="1">
      <alignment vertical="center"/>
    </xf>
    <xf numFmtId="204" fontId="89" fillId="0" borderId="9" xfId="0" applyNumberFormat="1" applyFont="1" applyBorder="1">
      <alignment vertical="center"/>
    </xf>
    <xf numFmtId="204" fontId="89" fillId="0" borderId="7" xfId="0" applyNumberFormat="1" applyFont="1" applyBorder="1">
      <alignment vertical="center"/>
    </xf>
    <xf numFmtId="204" fontId="89" fillId="0" borderId="4" xfId="0" applyNumberFormat="1" applyFont="1" applyBorder="1" applyAlignment="1">
      <alignment vertical="center"/>
    </xf>
    <xf numFmtId="204" fontId="89" fillId="0" borderId="91" xfId="0" applyNumberFormat="1" applyFont="1" applyBorder="1" applyAlignment="1">
      <alignment vertical="center" shrinkToFit="1"/>
    </xf>
    <xf numFmtId="204" fontId="89" fillId="0" borderId="8" xfId="0" applyNumberFormat="1" applyFont="1" applyBorder="1" applyAlignment="1">
      <alignment vertical="center"/>
    </xf>
    <xf numFmtId="204" fontId="89" fillId="0" borderId="6" xfId="0" applyNumberFormat="1" applyFont="1" applyBorder="1" applyAlignment="1">
      <alignment vertical="center" shrinkToFit="1"/>
    </xf>
    <xf numFmtId="204" fontId="89" fillId="0" borderId="5" xfId="0" applyNumberFormat="1" applyFont="1" applyBorder="1" applyAlignment="1">
      <alignment vertical="center" shrinkToFit="1"/>
    </xf>
    <xf numFmtId="204" fontId="89" fillId="0" borderId="9" xfId="0" applyNumberFormat="1" applyFont="1" applyBorder="1" applyAlignment="1">
      <alignment vertical="center" shrinkToFit="1"/>
    </xf>
    <xf numFmtId="176" fontId="89" fillId="0" borderId="91" xfId="92" applyNumberFormat="1" applyFont="1" applyBorder="1">
      <alignment vertical="center"/>
    </xf>
    <xf numFmtId="176" fontId="89" fillId="0" borderId="8" xfId="92" applyNumberFormat="1" applyFont="1" applyBorder="1">
      <alignment vertical="center"/>
    </xf>
    <xf numFmtId="176" fontId="89" fillId="0" borderId="47" xfId="92" applyNumberFormat="1" applyFont="1" applyBorder="1">
      <alignment vertical="center"/>
    </xf>
    <xf numFmtId="176" fontId="89" fillId="0" borderId="9" xfId="92" applyNumberFormat="1" applyFont="1" applyBorder="1">
      <alignment vertical="center"/>
    </xf>
    <xf numFmtId="176" fontId="89" fillId="0" borderId="91" xfId="92" applyNumberFormat="1" applyFont="1" applyBorder="1" applyAlignment="1">
      <alignment vertical="center" shrinkToFit="1"/>
    </xf>
    <xf numFmtId="176" fontId="89" fillId="0" borderId="8" xfId="92" applyNumberFormat="1" applyFont="1" applyBorder="1" applyAlignment="1">
      <alignment vertical="center"/>
    </xf>
    <xf numFmtId="176" fontId="89" fillId="0" borderId="9" xfId="92" applyNumberFormat="1" applyFont="1" applyBorder="1" applyAlignment="1">
      <alignment vertical="center" shrinkToFit="1"/>
    </xf>
    <xf numFmtId="0" fontId="63" fillId="0" borderId="0" xfId="0" applyFont="1">
      <alignment vertical="center"/>
    </xf>
    <xf numFmtId="0" fontId="100" fillId="0" borderId="193" xfId="0" applyFont="1" applyFill="1" applyBorder="1" applyAlignment="1">
      <alignment horizontal="center" vertical="center" wrapText="1"/>
    </xf>
    <xf numFmtId="0" fontId="100" fillId="0" borderId="0" xfId="0" applyFont="1" applyAlignment="1">
      <alignment horizontal="left" vertical="center"/>
    </xf>
    <xf numFmtId="0" fontId="74" fillId="0" borderId="0" xfId="0" applyFont="1">
      <alignment vertical="center"/>
    </xf>
    <xf numFmtId="176" fontId="63" fillId="0" borderId="214" xfId="92" applyNumberFormat="1" applyFont="1" applyBorder="1" applyAlignment="1">
      <alignment horizontal="center" vertical="center"/>
    </xf>
    <xf numFmtId="176" fontId="89" fillId="0" borderId="213" xfId="92" applyNumberFormat="1" applyFont="1" applyBorder="1" applyAlignment="1">
      <alignment vertical="center" shrinkToFit="1"/>
    </xf>
    <xf numFmtId="0" fontId="89" fillId="0" borderId="0" xfId="0" applyFont="1" applyFill="1">
      <alignment vertical="center"/>
    </xf>
    <xf numFmtId="0" fontId="63" fillId="0" borderId="0" xfId="0" applyFont="1" applyFill="1">
      <alignment vertical="center"/>
    </xf>
    <xf numFmtId="184" fontId="89" fillId="0" borderId="4" xfId="92" applyNumberFormat="1" applyFont="1" applyBorder="1">
      <alignment vertical="center"/>
    </xf>
    <xf numFmtId="184" fontId="63" fillId="0" borderId="8" xfId="92" applyNumberFormat="1" applyFont="1" applyBorder="1" applyAlignment="1">
      <alignment horizontal="center" vertical="center"/>
    </xf>
    <xf numFmtId="184" fontId="89" fillId="0" borderId="6" xfId="92" applyNumberFormat="1" applyFont="1" applyBorder="1">
      <alignment vertical="center"/>
    </xf>
    <xf numFmtId="184" fontId="89" fillId="0" borderId="5" xfId="92" applyNumberFormat="1" applyFont="1" applyBorder="1">
      <alignment vertical="center"/>
    </xf>
    <xf numFmtId="184" fontId="63" fillId="0" borderId="9" xfId="92" applyNumberFormat="1" applyFont="1" applyBorder="1" applyAlignment="1">
      <alignment horizontal="center" vertical="center"/>
    </xf>
    <xf numFmtId="184" fontId="89" fillId="0" borderId="7" xfId="92" applyNumberFormat="1" applyFont="1" applyBorder="1">
      <alignment vertical="center"/>
    </xf>
    <xf numFmtId="184" fontId="89" fillId="0" borderId="213" xfId="92" applyNumberFormat="1" applyFont="1" applyBorder="1">
      <alignment vertical="center"/>
    </xf>
    <xf numFmtId="184" fontId="89" fillId="0" borderId="4" xfId="92" applyNumberFormat="1" applyFont="1" applyBorder="1" applyAlignment="1">
      <alignment vertical="center"/>
    </xf>
    <xf numFmtId="184" fontId="89" fillId="0" borderId="6" xfId="92" applyNumberFormat="1" applyFont="1" applyBorder="1" applyAlignment="1">
      <alignment vertical="center" shrinkToFit="1"/>
    </xf>
    <xf numFmtId="184" fontId="89" fillId="0" borderId="5" xfId="92" applyNumberFormat="1" applyFont="1" applyBorder="1" applyAlignment="1">
      <alignment vertical="center" shrinkToFit="1"/>
    </xf>
    <xf numFmtId="176" fontId="100" fillId="0" borderId="215" xfId="0" applyNumberFormat="1" applyFont="1" applyBorder="1" applyAlignment="1">
      <alignment horizontal="right" vertical="center"/>
    </xf>
    <xf numFmtId="179" fontId="100" fillId="0" borderId="193" xfId="0" applyNumberFormat="1" applyFont="1" applyBorder="1" applyAlignment="1">
      <alignment horizontal="right" vertical="center"/>
    </xf>
    <xf numFmtId="176" fontId="100" fillId="0" borderId="193" xfId="0" applyNumberFormat="1" applyFont="1" applyBorder="1" applyAlignment="1">
      <alignment horizontal="right" vertical="center"/>
    </xf>
    <xf numFmtId="176" fontId="100" fillId="34" borderId="193" xfId="0" applyNumberFormat="1" applyFont="1" applyFill="1" applyBorder="1" applyAlignment="1" applyProtection="1">
      <alignment vertical="center"/>
      <protection locked="0"/>
    </xf>
    <xf numFmtId="179" fontId="100" fillId="34" borderId="193" xfId="0" applyNumberFormat="1" applyFont="1" applyFill="1" applyBorder="1" applyAlignment="1" applyProtection="1">
      <alignment vertical="center"/>
      <protection locked="0"/>
    </xf>
    <xf numFmtId="201" fontId="100" fillId="34" borderId="193" xfId="0" applyNumberFormat="1" applyFont="1" applyFill="1" applyBorder="1" applyAlignment="1" applyProtection="1">
      <alignment vertical="center"/>
      <protection locked="0"/>
    </xf>
    <xf numFmtId="203" fontId="100" fillId="34" borderId="193" xfId="0" applyNumberFormat="1" applyFont="1" applyFill="1" applyBorder="1" applyAlignment="1" applyProtection="1">
      <alignment vertical="center"/>
      <protection locked="0"/>
    </xf>
    <xf numFmtId="176" fontId="63" fillId="33" borderId="10" xfId="92" applyNumberFormat="1" applyFont="1" applyFill="1" applyBorder="1" applyAlignment="1">
      <alignment horizontal="center" vertical="center"/>
    </xf>
    <xf numFmtId="0" fontId="97" fillId="0" borderId="12" xfId="1" applyFont="1" applyBorder="1" applyAlignment="1">
      <alignment horizontal="left"/>
    </xf>
    <xf numFmtId="0" fontId="105" fillId="0" borderId="0" xfId="0" applyFont="1">
      <alignment vertical="center"/>
    </xf>
    <xf numFmtId="0" fontId="87" fillId="0" borderId="0" xfId="0" applyFont="1" applyAlignment="1">
      <alignment vertical="top"/>
    </xf>
    <xf numFmtId="0" fontId="78" fillId="0" borderId="226" xfId="87" applyFont="1" applyFill="1" applyBorder="1" applyAlignment="1">
      <alignment horizontal="center" vertical="center"/>
    </xf>
    <xf numFmtId="0" fontId="79" fillId="0" borderId="46" xfId="87" applyFont="1" applyFill="1" applyBorder="1" applyAlignment="1">
      <alignment horizontal="center" vertical="center"/>
    </xf>
    <xf numFmtId="0" fontId="79" fillId="0" borderId="17" xfId="87" applyFont="1" applyFill="1" applyBorder="1" applyAlignment="1">
      <alignment horizontal="center" vertical="center"/>
    </xf>
    <xf numFmtId="0" fontId="79" fillId="0" borderId="104" xfId="87" applyFont="1" applyFill="1" applyBorder="1" applyAlignment="1">
      <alignment horizontal="center" vertical="center"/>
    </xf>
    <xf numFmtId="0" fontId="79" fillId="0" borderId="166" xfId="87" applyFont="1" applyFill="1" applyBorder="1" applyAlignment="1">
      <alignment horizontal="center" vertical="center"/>
    </xf>
    <xf numFmtId="0" fontId="79" fillId="0" borderId="33" xfId="87" applyFont="1" applyFill="1" applyBorder="1" applyAlignment="1">
      <alignment horizontal="center" vertical="center"/>
    </xf>
    <xf numFmtId="0" fontId="78" fillId="0" borderId="33" xfId="87" applyFont="1" applyFill="1" applyBorder="1" applyAlignment="1">
      <alignment horizontal="center" vertical="center"/>
    </xf>
    <xf numFmtId="0" fontId="79" fillId="0" borderId="198" xfId="87" applyFont="1" applyFill="1" applyBorder="1" applyAlignment="1">
      <alignment horizontal="center" vertical="center"/>
    </xf>
    <xf numFmtId="0" fontId="79" fillId="0" borderId="31" xfId="87" applyFont="1" applyFill="1" applyBorder="1" applyAlignment="1">
      <alignment horizontal="center" vertical="center"/>
    </xf>
    <xf numFmtId="0" fontId="79" fillId="0" borderId="107" xfId="87" applyFont="1" applyFill="1" applyBorder="1" applyAlignment="1">
      <alignment horizontal="center" vertical="center"/>
    </xf>
    <xf numFmtId="213" fontId="2" fillId="0" borderId="0" xfId="0" applyNumberFormat="1" applyFont="1">
      <alignment vertical="center"/>
    </xf>
    <xf numFmtId="0" fontId="51" fillId="0" borderId="0" xfId="87" applyFont="1" applyFill="1" applyBorder="1" applyAlignment="1">
      <alignment horizontal="right" vertical="center" shrinkToFit="1"/>
    </xf>
    <xf numFmtId="0" fontId="106" fillId="0" borderId="0" xfId="87" applyFont="1" applyFill="1" applyBorder="1" applyAlignment="1">
      <alignment horizontal="right" vertical="center" shrinkToFit="1"/>
    </xf>
    <xf numFmtId="0" fontId="77" fillId="0" borderId="13" xfId="87" applyFont="1" applyFill="1" applyBorder="1" applyAlignment="1">
      <alignment horizontal="center" vertical="center"/>
    </xf>
    <xf numFmtId="0" fontId="73" fillId="0" borderId="13" xfId="87" applyFont="1" applyFill="1" applyBorder="1" applyAlignment="1">
      <alignment horizontal="center" vertical="center"/>
    </xf>
    <xf numFmtId="0" fontId="80" fillId="0" borderId="13" xfId="87" applyFont="1" applyFill="1" applyBorder="1" applyAlignment="1">
      <alignment horizontal="justify" vertical="center" wrapText="1"/>
    </xf>
    <xf numFmtId="0" fontId="73" fillId="0" borderId="13" xfId="87" applyFont="1" applyFill="1" applyBorder="1" applyAlignment="1">
      <alignment horizontal="justify" vertical="center" wrapText="1"/>
    </xf>
    <xf numFmtId="0" fontId="48" fillId="0" borderId="0" xfId="0" applyFont="1">
      <alignment vertical="center"/>
    </xf>
    <xf numFmtId="0" fontId="0" fillId="0" borderId="0" xfId="0" applyAlignment="1">
      <alignment horizontal="left"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98" fillId="0" borderId="15" xfId="0" applyFont="1" applyBorder="1" applyAlignment="1">
      <alignment horizontal="left" vertical="center" shrinkToFit="1"/>
    </xf>
    <xf numFmtId="0" fontId="108" fillId="0" borderId="0" xfId="93" applyFont="1" applyFill="1" applyBorder="1" applyAlignment="1">
      <alignment horizontal="center" vertical="center"/>
    </xf>
    <xf numFmtId="0" fontId="108" fillId="0" borderId="0" xfId="93" applyFont="1" applyFill="1" applyBorder="1" applyAlignment="1">
      <alignment horizontal="left" vertical="center"/>
    </xf>
    <xf numFmtId="0" fontId="66" fillId="0" borderId="0" xfId="93" applyFont="1" applyFill="1" applyBorder="1" applyAlignment="1">
      <alignment vertical="center"/>
    </xf>
    <xf numFmtId="49" fontId="57" fillId="0" borderId="111" xfId="93" applyNumberFormat="1" applyFont="1" applyFill="1" applyBorder="1" applyAlignment="1">
      <alignment horizontal="center" vertical="center"/>
    </xf>
    <xf numFmtId="0" fontId="57" fillId="0" borderId="107" xfId="87" applyFont="1" applyBorder="1" applyAlignment="1">
      <alignment horizontal="center" vertical="center" wrapText="1"/>
    </xf>
    <xf numFmtId="0" fontId="57" fillId="0" borderId="107" xfId="93" applyFont="1" applyFill="1" applyBorder="1" applyAlignment="1">
      <alignment horizontal="center" vertical="center" wrapText="1"/>
    </xf>
    <xf numFmtId="0" fontId="57" fillId="0" borderId="166" xfId="87" applyFont="1" applyBorder="1" applyAlignment="1">
      <alignment horizontal="center" vertical="center" wrapText="1"/>
    </xf>
    <xf numFmtId="0" fontId="109" fillId="0" borderId="219" xfId="87" applyFont="1" applyFill="1" applyBorder="1" applyAlignment="1">
      <alignment horizontal="center" vertical="center" wrapText="1"/>
    </xf>
    <xf numFmtId="185" fontId="109" fillId="0" borderId="104" xfId="93" applyNumberFormat="1" applyFont="1" applyFill="1" applyBorder="1" applyAlignment="1">
      <alignment horizontal="right" vertical="center"/>
    </xf>
    <xf numFmtId="178" fontId="109" fillId="0" borderId="104" xfId="93" applyNumberFormat="1" applyFont="1" applyFill="1" applyBorder="1" applyAlignment="1">
      <alignment horizontal="right" vertical="center"/>
    </xf>
    <xf numFmtId="0" fontId="109" fillId="0" borderId="189" xfId="87" applyFont="1" applyFill="1" applyBorder="1" applyAlignment="1">
      <alignment horizontal="center" vertical="center" wrapText="1"/>
    </xf>
    <xf numFmtId="185" fontId="109" fillId="0" borderId="198" xfId="93" applyNumberFormat="1" applyFont="1" applyFill="1" applyBorder="1" applyAlignment="1">
      <alignment horizontal="right" vertical="center"/>
    </xf>
    <xf numFmtId="178" fontId="109" fillId="0" borderId="198" xfId="93" applyNumberFormat="1" applyFont="1" applyFill="1" applyBorder="1" applyAlignment="1">
      <alignment horizontal="right" vertical="center"/>
    </xf>
    <xf numFmtId="0" fontId="109" fillId="0" borderId="45" xfId="87" applyFont="1" applyFill="1" applyBorder="1" applyAlignment="1">
      <alignment horizontal="center" vertical="center" wrapText="1"/>
    </xf>
    <xf numFmtId="185" fontId="109" fillId="0" borderId="33" xfId="93" applyNumberFormat="1" applyFont="1" applyFill="1" applyBorder="1" applyAlignment="1">
      <alignment horizontal="right" vertical="center"/>
    </xf>
    <xf numFmtId="178" fontId="109" fillId="0" borderId="33" xfId="93" applyNumberFormat="1" applyFont="1" applyFill="1" applyBorder="1" applyAlignment="1">
      <alignment horizontal="right" vertical="center"/>
    </xf>
    <xf numFmtId="0" fontId="50" fillId="0" borderId="0" xfId="87" applyFont="1" applyFill="1">
      <alignment vertical="center"/>
    </xf>
    <xf numFmtId="0" fontId="50" fillId="0" borderId="0" xfId="87" applyFont="1" applyAlignment="1">
      <alignment vertical="center"/>
    </xf>
    <xf numFmtId="0" fontId="66" fillId="0" borderId="0" xfId="93" applyFont="1" applyFill="1" applyBorder="1" applyAlignment="1">
      <alignment vertical="center" wrapText="1"/>
    </xf>
    <xf numFmtId="0" fontId="57" fillId="0" borderId="0" xfId="87" applyFont="1" applyAlignment="1">
      <alignment vertical="center"/>
    </xf>
    <xf numFmtId="0" fontId="55" fillId="0" borderId="232" xfId="87" applyFont="1" applyBorder="1" applyAlignment="1">
      <alignment vertical="center"/>
    </xf>
    <xf numFmtId="49" fontId="83" fillId="0" borderId="231" xfId="93" applyNumberFormat="1" applyFont="1" applyFill="1" applyBorder="1" applyAlignment="1">
      <alignment horizontal="center" vertical="center"/>
    </xf>
    <xf numFmtId="0" fontId="83" fillId="0" borderId="231" xfId="87" applyFont="1" applyFill="1" applyBorder="1" applyAlignment="1">
      <alignment horizontal="center" vertical="center"/>
    </xf>
    <xf numFmtId="49" fontId="83" fillId="0" borderId="177" xfId="93" applyNumberFormat="1" applyFont="1" applyFill="1" applyBorder="1" applyAlignment="1">
      <alignment horizontal="center" vertical="center"/>
    </xf>
    <xf numFmtId="0" fontId="83" fillId="0" borderId="107" xfId="87" applyFont="1" applyBorder="1" applyAlignment="1">
      <alignment horizontal="center" vertical="center" wrapText="1"/>
    </xf>
    <xf numFmtId="178" fontId="83" fillId="0" borderId="93" xfId="93" applyNumberFormat="1" applyFont="1" applyFill="1" applyBorder="1" applyAlignment="1">
      <alignment horizontal="center" vertical="center" wrapText="1"/>
    </xf>
    <xf numFmtId="0" fontId="83" fillId="0" borderId="166" xfId="87" applyFont="1" applyBorder="1" applyAlignment="1">
      <alignment horizontal="center" vertical="center" shrinkToFit="1"/>
    </xf>
    <xf numFmtId="178" fontId="83" fillId="0" borderId="199" xfId="93" applyNumberFormat="1" applyFont="1" applyFill="1" applyBorder="1" applyAlignment="1">
      <alignment horizontal="center" vertical="center" shrinkToFit="1"/>
    </xf>
    <xf numFmtId="0" fontId="109" fillId="0" borderId="220" xfId="87" applyFont="1" applyFill="1" applyBorder="1" applyAlignment="1">
      <alignment horizontal="center" vertical="center" wrapText="1"/>
    </xf>
    <xf numFmtId="182" fontId="109" fillId="0" borderId="104" xfId="93" applyNumberFormat="1" applyFont="1" applyFill="1" applyBorder="1" applyAlignment="1">
      <alignment horizontal="right" vertical="center" shrinkToFit="1"/>
    </xf>
    <xf numFmtId="209" fontId="109" fillId="0" borderId="104" xfId="93" applyNumberFormat="1" applyFont="1" applyFill="1" applyBorder="1" applyAlignment="1">
      <alignment horizontal="right" vertical="center" shrinkToFit="1"/>
    </xf>
    <xf numFmtId="184" fontId="109" fillId="0" borderId="104" xfId="93" applyNumberFormat="1" applyFont="1" applyFill="1" applyBorder="1" applyAlignment="1">
      <alignment horizontal="right" vertical="center" shrinkToFit="1"/>
    </xf>
    <xf numFmtId="204" fontId="109" fillId="0" borderId="104" xfId="93" applyNumberFormat="1" applyFont="1" applyFill="1" applyBorder="1" applyAlignment="1">
      <alignment horizontal="right" vertical="center" shrinkToFit="1"/>
    </xf>
    <xf numFmtId="182" fontId="109" fillId="0" borderId="179" xfId="93" applyNumberFormat="1" applyFont="1" applyFill="1" applyBorder="1" applyAlignment="1">
      <alignment horizontal="right" vertical="center" shrinkToFit="1"/>
    </xf>
    <xf numFmtId="182" fontId="109" fillId="0" borderId="107" xfId="93" applyNumberFormat="1" applyFont="1" applyFill="1" applyBorder="1" applyAlignment="1">
      <alignment horizontal="right" vertical="center" shrinkToFit="1"/>
    </xf>
    <xf numFmtId="209" fontId="109" fillId="0" borderId="107" xfId="93" applyNumberFormat="1" applyFont="1" applyFill="1" applyBorder="1" applyAlignment="1">
      <alignment horizontal="right" vertical="center" shrinkToFit="1"/>
    </xf>
    <xf numFmtId="184" fontId="109" fillId="0" borderId="107" xfId="93" applyNumberFormat="1" applyFont="1" applyFill="1" applyBorder="1" applyAlignment="1">
      <alignment horizontal="right" vertical="center" shrinkToFit="1"/>
    </xf>
    <xf numFmtId="204" fontId="109" fillId="0" borderId="107" xfId="93" applyNumberFormat="1" applyFont="1" applyFill="1" applyBorder="1" applyAlignment="1">
      <alignment horizontal="right" vertical="center" shrinkToFit="1"/>
    </xf>
    <xf numFmtId="182" fontId="109" fillId="0" borderId="93" xfId="93" applyNumberFormat="1" applyFont="1" applyFill="1" applyBorder="1" applyAlignment="1">
      <alignment horizontal="right" vertical="center" shrinkToFit="1"/>
    </xf>
    <xf numFmtId="0" fontId="109" fillId="0" borderId="233" xfId="87" applyFont="1" applyFill="1" applyBorder="1" applyAlignment="1">
      <alignment horizontal="center" vertical="center" wrapText="1"/>
    </xf>
    <xf numFmtId="182" fontId="109" fillId="0" borderId="234" xfId="93" applyNumberFormat="1" applyFont="1" applyFill="1" applyBorder="1" applyAlignment="1">
      <alignment horizontal="right" vertical="center" shrinkToFit="1"/>
    </xf>
    <xf numFmtId="209" fontId="109" fillId="0" borderId="234" xfId="93" applyNumberFormat="1" applyFont="1" applyFill="1" applyBorder="1" applyAlignment="1">
      <alignment horizontal="right" vertical="center" shrinkToFit="1"/>
    </xf>
    <xf numFmtId="184" fontId="109" fillId="0" borderId="234" xfId="93" applyNumberFormat="1" applyFont="1" applyFill="1" applyBorder="1" applyAlignment="1">
      <alignment horizontal="right" vertical="center" shrinkToFit="1"/>
    </xf>
    <xf numFmtId="204" fontId="109" fillId="0" borderId="234" xfId="93" applyNumberFormat="1" applyFont="1" applyFill="1" applyBorder="1" applyAlignment="1">
      <alignment horizontal="right" vertical="center" shrinkToFit="1"/>
    </xf>
    <xf numFmtId="182" fontId="109" fillId="0" borderId="235" xfId="93" applyNumberFormat="1" applyFont="1" applyFill="1" applyBorder="1" applyAlignment="1">
      <alignment horizontal="right" vertical="center" shrinkToFit="1"/>
    </xf>
    <xf numFmtId="0" fontId="57" fillId="0" borderId="0" xfId="87" applyFont="1" applyFill="1">
      <alignment vertical="center"/>
    </xf>
    <xf numFmtId="0" fontId="56" fillId="0" borderId="0" xfId="87" applyFont="1">
      <alignment vertical="center"/>
    </xf>
    <xf numFmtId="0" fontId="110" fillId="0" borderId="0" xfId="93" applyFont="1" applyFill="1" applyBorder="1" applyAlignment="1">
      <alignment vertical="center"/>
    </xf>
    <xf numFmtId="0" fontId="111" fillId="0" borderId="0" xfId="93" applyFont="1" applyFill="1" applyBorder="1" applyAlignment="1">
      <alignment horizontal="center" vertical="center"/>
    </xf>
    <xf numFmtId="0" fontId="111" fillId="0" borderId="0" xfId="93" applyFont="1" applyFill="1" applyBorder="1" applyAlignment="1">
      <alignment vertical="center"/>
    </xf>
    <xf numFmtId="204" fontId="112" fillId="0" borderId="0" xfId="93" applyNumberFormat="1" applyFont="1" applyFill="1" applyAlignment="1">
      <alignment horizontal="center" vertical="center"/>
    </xf>
    <xf numFmtId="0" fontId="113" fillId="0" borderId="0" xfId="93" applyFont="1" applyFill="1" applyBorder="1" applyAlignment="1">
      <alignment horizontal="right" vertical="center"/>
    </xf>
    <xf numFmtId="0" fontId="112" fillId="0" borderId="0" xfId="93" applyFont="1" applyFill="1" applyAlignment="1">
      <alignment vertical="center"/>
    </xf>
    <xf numFmtId="0" fontId="113" fillId="0" borderId="0" xfId="93" applyFont="1" applyFill="1" applyBorder="1" applyAlignment="1">
      <alignment horizontal="center" vertical="center"/>
    </xf>
    <xf numFmtId="0" fontId="112" fillId="0" borderId="0" xfId="93" applyFont="1" applyFill="1" applyBorder="1" applyAlignment="1">
      <alignment vertical="center"/>
    </xf>
    <xf numFmtId="49" fontId="47" fillId="0" borderId="0" xfId="93" applyNumberFormat="1" applyFont="1" applyFill="1" applyAlignment="1">
      <alignment horizontal="center" vertical="center" wrapText="1"/>
    </xf>
    <xf numFmtId="0" fontId="114" fillId="0" borderId="0" xfId="93" applyFont="1" applyFill="1" applyAlignment="1">
      <alignment vertical="center" wrapText="1"/>
    </xf>
    <xf numFmtId="0" fontId="112" fillId="0" borderId="0" xfId="93" applyFont="1" applyFill="1" applyAlignment="1">
      <alignment horizontal="center" vertical="center" wrapText="1"/>
    </xf>
    <xf numFmtId="0" fontId="112" fillId="0" borderId="0" xfId="93" applyFont="1" applyFill="1" applyAlignment="1">
      <alignment horizontal="center" vertical="center"/>
    </xf>
    <xf numFmtId="178" fontId="112" fillId="0" borderId="0" xfId="93" applyNumberFormat="1" applyFont="1" applyFill="1" applyAlignment="1">
      <alignment horizontal="center" vertical="center"/>
    </xf>
    <xf numFmtId="178" fontId="112" fillId="0" borderId="0" xfId="93" applyNumberFormat="1" applyFont="1" applyFill="1" applyBorder="1" applyAlignment="1">
      <alignment horizontal="center" vertical="center"/>
    </xf>
    <xf numFmtId="0" fontId="112" fillId="0" borderId="0" xfId="93" applyFont="1" applyFill="1" applyBorder="1" applyAlignment="1">
      <alignment horizontal="center" vertical="center"/>
    </xf>
    <xf numFmtId="0" fontId="112" fillId="0" borderId="0" xfId="93" applyFont="1" applyFill="1" applyBorder="1" applyAlignment="1">
      <alignment horizontal="right" vertical="center"/>
    </xf>
    <xf numFmtId="0" fontId="112" fillId="0" borderId="234" xfId="93" applyFont="1" applyFill="1" applyBorder="1" applyAlignment="1">
      <alignment horizontal="center" vertical="center" shrinkToFit="1"/>
    </xf>
    <xf numFmtId="0" fontId="47" fillId="0" borderId="0" xfId="93" applyFont="1" applyFill="1" applyAlignment="1">
      <alignment horizontal="center" vertical="center"/>
    </xf>
    <xf numFmtId="49" fontId="112" fillId="0" borderId="4" xfId="93" applyNumberFormat="1" applyFont="1" applyFill="1" applyBorder="1" applyAlignment="1">
      <alignment horizontal="center" vertical="center" shrinkToFit="1"/>
    </xf>
    <xf numFmtId="0" fontId="112" fillId="0" borderId="46" xfId="93" applyFont="1" applyFill="1" applyBorder="1" applyAlignment="1">
      <alignment vertical="center" shrinkToFit="1"/>
    </xf>
    <xf numFmtId="0" fontId="112" fillId="0" borderId="46" xfId="93" applyFont="1" applyFill="1" applyBorder="1" applyAlignment="1">
      <alignment horizontal="center" vertical="center" shrinkToFit="1"/>
    </xf>
    <xf numFmtId="209" fontId="112" fillId="0" borderId="46" xfId="93" applyNumberFormat="1" applyFont="1" applyFill="1" applyBorder="1" applyAlignment="1">
      <alignment horizontal="center" vertical="center" shrinkToFit="1"/>
    </xf>
    <xf numFmtId="209" fontId="112" fillId="0" borderId="8" xfId="93" applyNumberFormat="1" applyFont="1" applyFill="1" applyBorder="1" applyAlignment="1">
      <alignment horizontal="center" vertical="center" shrinkToFit="1"/>
    </xf>
    <xf numFmtId="209" fontId="112" fillId="0" borderId="8" xfId="88" applyNumberFormat="1" applyFont="1" applyFill="1" applyBorder="1" applyAlignment="1">
      <alignment horizontal="center" vertical="center" shrinkToFit="1"/>
    </xf>
    <xf numFmtId="209" fontId="112" fillId="0" borderId="8" xfId="93" applyNumberFormat="1" applyFont="1" applyFill="1" applyBorder="1" applyAlignment="1">
      <alignment horizontal="right" vertical="center" shrinkToFit="1"/>
    </xf>
    <xf numFmtId="209" fontId="112" fillId="0" borderId="6" xfId="88" applyNumberFormat="1" applyFont="1" applyFill="1" applyBorder="1" applyAlignment="1">
      <alignment horizontal="center" vertical="center" shrinkToFit="1"/>
    </xf>
    <xf numFmtId="49" fontId="112" fillId="0" borderId="73" xfId="93" applyNumberFormat="1" applyFont="1" applyFill="1" applyBorder="1" applyAlignment="1">
      <alignment horizontal="center" vertical="center" shrinkToFit="1"/>
    </xf>
    <xf numFmtId="0" fontId="112" fillId="0" borderId="17" xfId="93" applyFont="1" applyFill="1" applyBorder="1" applyAlignment="1">
      <alignment vertical="center" shrinkToFit="1"/>
    </xf>
    <xf numFmtId="0" fontId="112" fillId="0" borderId="17" xfId="93" applyFont="1" applyFill="1" applyBorder="1" applyAlignment="1">
      <alignment horizontal="center" vertical="center" shrinkToFit="1"/>
    </xf>
    <xf numFmtId="209" fontId="112" fillId="0" borderId="17" xfId="93" applyNumberFormat="1" applyFont="1" applyFill="1" applyBorder="1" applyAlignment="1">
      <alignment horizontal="center" vertical="center" shrinkToFit="1"/>
    </xf>
    <xf numFmtId="209" fontId="112" fillId="0" borderId="18" xfId="93" applyNumberFormat="1" applyFont="1" applyFill="1" applyBorder="1" applyAlignment="1">
      <alignment horizontal="center" vertical="center" shrinkToFit="1"/>
    </xf>
    <xf numFmtId="209" fontId="112" fillId="0" borderId="18" xfId="88" applyNumberFormat="1" applyFont="1" applyFill="1" applyBorder="1" applyAlignment="1">
      <alignment horizontal="center" vertical="center" shrinkToFit="1"/>
    </xf>
    <xf numFmtId="209" fontId="112" fillId="0" borderId="18" xfId="93" applyNumberFormat="1" applyFont="1" applyFill="1" applyBorder="1" applyAlignment="1">
      <alignment horizontal="right" vertical="center" shrinkToFit="1"/>
    </xf>
    <xf numFmtId="209" fontId="112" fillId="0" borderId="19" xfId="88" applyNumberFormat="1" applyFont="1" applyFill="1" applyBorder="1" applyAlignment="1">
      <alignment horizontal="center" vertical="center" shrinkToFit="1"/>
    </xf>
    <xf numFmtId="0" fontId="112" fillId="0" borderId="21" xfId="93" applyFont="1" applyFill="1" applyBorder="1" applyAlignment="1">
      <alignment vertical="center" shrinkToFit="1"/>
    </xf>
    <xf numFmtId="0" fontId="112" fillId="0" borderId="21" xfId="93" applyFont="1" applyFill="1" applyBorder="1" applyAlignment="1">
      <alignment horizontal="center" vertical="center" shrinkToFit="1"/>
    </xf>
    <xf numFmtId="209" fontId="112" fillId="0" borderId="21" xfId="93" applyNumberFormat="1" applyFont="1" applyFill="1" applyBorder="1" applyAlignment="1">
      <alignment horizontal="center" vertical="center" shrinkToFit="1"/>
    </xf>
    <xf numFmtId="209" fontId="112" fillId="0" borderId="7" xfId="88" applyNumberFormat="1" applyFont="1" applyFill="1" applyBorder="1" applyAlignment="1">
      <alignment horizontal="center" vertical="center" shrinkToFit="1"/>
    </xf>
    <xf numFmtId="49" fontId="112" fillId="0" borderId="0" xfId="93" applyNumberFormat="1" applyFont="1" applyFill="1" applyBorder="1" applyAlignment="1">
      <alignment horizontal="center" vertical="center" shrinkToFit="1"/>
    </xf>
    <xf numFmtId="0" fontId="112" fillId="0" borderId="0" xfId="93" applyFont="1" applyFill="1" applyBorder="1" applyAlignment="1">
      <alignment vertical="center" shrinkToFit="1"/>
    </xf>
    <xf numFmtId="0" fontId="112" fillId="0" borderId="0" xfId="93" applyFont="1" applyFill="1" applyBorder="1" applyAlignment="1">
      <alignment horizontal="center" vertical="center" shrinkToFit="1"/>
    </xf>
    <xf numFmtId="184" fontId="112" fillId="0" borderId="0" xfId="93" applyNumberFormat="1" applyFont="1" applyFill="1" applyBorder="1" applyAlignment="1">
      <alignment horizontal="center" vertical="center" shrinkToFit="1"/>
    </xf>
    <xf numFmtId="184" fontId="112" fillId="0" borderId="0" xfId="93" applyNumberFormat="1" applyFont="1" applyFill="1" applyBorder="1" applyAlignment="1">
      <alignment horizontal="right" vertical="center" shrinkToFit="1"/>
    </xf>
    <xf numFmtId="184" fontId="112" fillId="0" borderId="0" xfId="88" applyNumberFormat="1" applyFont="1" applyFill="1" applyBorder="1" applyAlignment="1">
      <alignment horizontal="center" vertical="center" shrinkToFit="1"/>
    </xf>
    <xf numFmtId="49" fontId="47" fillId="0" borderId="0" xfId="93" applyNumberFormat="1" applyFont="1" applyFill="1" applyBorder="1" applyAlignment="1">
      <alignment horizontal="center" vertical="center" shrinkToFit="1"/>
    </xf>
    <xf numFmtId="0" fontId="114" fillId="0" borderId="0" xfId="93" applyFont="1" applyFill="1" applyBorder="1" applyAlignment="1">
      <alignment vertical="center" shrinkToFit="1"/>
    </xf>
    <xf numFmtId="178" fontId="112" fillId="0" borderId="0" xfId="93" applyNumberFormat="1" applyFont="1" applyFill="1" applyBorder="1" applyAlignment="1">
      <alignment horizontal="center" vertical="center" shrinkToFit="1"/>
    </xf>
    <xf numFmtId="0" fontId="112" fillId="0" borderId="0" xfId="93" applyFont="1" applyFill="1" applyBorder="1" applyAlignment="1">
      <alignment horizontal="right" vertical="center" shrinkToFit="1"/>
    </xf>
    <xf numFmtId="0" fontId="112" fillId="0" borderId="46" xfId="93" applyFont="1" applyFill="1" applyBorder="1" applyAlignment="1">
      <alignment vertical="center" wrapText="1"/>
    </xf>
    <xf numFmtId="182" fontId="112" fillId="0" borderId="46" xfId="93" applyNumberFormat="1" applyFont="1" applyFill="1" applyBorder="1" applyAlignment="1">
      <alignment horizontal="center" vertical="center" shrinkToFit="1"/>
    </xf>
    <xf numFmtId="0" fontId="112" fillId="0" borderId="17" xfId="93" applyFont="1" applyFill="1" applyBorder="1" applyAlignment="1">
      <alignment vertical="center" wrapText="1"/>
    </xf>
    <xf numFmtId="182" fontId="112" fillId="0" borderId="17" xfId="93" applyNumberFormat="1" applyFont="1" applyFill="1" applyBorder="1" applyAlignment="1">
      <alignment horizontal="center" vertical="center" shrinkToFit="1"/>
    </xf>
    <xf numFmtId="184" fontId="112" fillId="0" borderId="17" xfId="93" applyNumberFormat="1" applyFont="1" applyFill="1" applyBorder="1" applyAlignment="1">
      <alignment horizontal="center" vertical="center" shrinkToFit="1"/>
    </xf>
    <xf numFmtId="184" fontId="112" fillId="0" borderId="18" xfId="93" applyNumberFormat="1" applyFont="1" applyFill="1" applyBorder="1" applyAlignment="1">
      <alignment horizontal="center" vertical="center" shrinkToFit="1"/>
    </xf>
    <xf numFmtId="184" fontId="112" fillId="0" borderId="18" xfId="88" applyNumberFormat="1" applyFont="1" applyFill="1" applyBorder="1" applyAlignment="1">
      <alignment horizontal="center" vertical="center" shrinkToFit="1"/>
    </xf>
    <xf numFmtId="184" fontId="112" fillId="0" borderId="18" xfId="93" applyNumberFormat="1" applyFont="1" applyFill="1" applyBorder="1" applyAlignment="1">
      <alignment horizontal="right" vertical="center" shrinkToFit="1"/>
    </xf>
    <xf numFmtId="184" fontId="112" fillId="0" borderId="19" xfId="88" applyNumberFormat="1" applyFont="1" applyFill="1" applyBorder="1" applyAlignment="1">
      <alignment horizontal="center" vertical="center" shrinkToFit="1"/>
    </xf>
    <xf numFmtId="49" fontId="112" fillId="0" borderId="5" xfId="93" applyNumberFormat="1" applyFont="1" applyFill="1" applyBorder="1" applyAlignment="1">
      <alignment horizontal="center" vertical="center" shrinkToFit="1"/>
    </xf>
    <xf numFmtId="182" fontId="112" fillId="0" borderId="198" xfId="93" applyNumberFormat="1" applyFont="1" applyFill="1" applyBorder="1" applyAlignment="1">
      <alignment horizontal="center" vertical="center" shrinkToFit="1"/>
    </xf>
    <xf numFmtId="185" fontId="112" fillId="0" borderId="21" xfId="93" applyNumberFormat="1" applyFont="1" applyFill="1" applyBorder="1" applyAlignment="1">
      <alignment horizontal="center" vertical="center" shrinkToFit="1"/>
    </xf>
    <xf numFmtId="185" fontId="112" fillId="0" borderId="9" xfId="93" applyNumberFormat="1" applyFont="1" applyFill="1" applyBorder="1" applyAlignment="1">
      <alignment horizontal="center" vertical="center" shrinkToFit="1"/>
    </xf>
    <xf numFmtId="185" fontId="112" fillId="0" borderId="9" xfId="88" applyNumberFormat="1" applyFont="1" applyFill="1" applyBorder="1" applyAlignment="1">
      <alignment horizontal="center" vertical="center" shrinkToFit="1"/>
    </xf>
    <xf numFmtId="185" fontId="112" fillId="0" borderId="9" xfId="93" applyNumberFormat="1" applyFont="1" applyFill="1" applyBorder="1" applyAlignment="1">
      <alignment horizontal="right" vertical="center" shrinkToFit="1"/>
    </xf>
    <xf numFmtId="185" fontId="112" fillId="0" borderId="7" xfId="88" applyNumberFormat="1" applyFont="1" applyFill="1" applyBorder="1" applyAlignment="1">
      <alignment horizontal="center" vertical="center" shrinkToFit="1"/>
    </xf>
    <xf numFmtId="0" fontId="47" fillId="0" borderId="0" xfId="93" applyFont="1" applyFill="1" applyAlignment="1">
      <alignment vertical="center" wrapText="1"/>
    </xf>
    <xf numFmtId="0" fontId="47" fillId="0" borderId="0" xfId="93" applyFont="1" applyFill="1" applyAlignment="1">
      <alignment horizontal="center" vertical="center" wrapText="1"/>
    </xf>
    <xf numFmtId="0" fontId="110" fillId="0" borderId="0" xfId="93" applyFont="1" applyFill="1" applyBorder="1" applyAlignment="1">
      <alignment horizontal="left" vertical="center"/>
    </xf>
    <xf numFmtId="0" fontId="110" fillId="0" borderId="0" xfId="93" applyFont="1" applyFill="1" applyBorder="1" applyAlignment="1">
      <alignment horizontal="left" vertical="center" shrinkToFit="1"/>
    </xf>
    <xf numFmtId="0" fontId="111" fillId="0" borderId="0" xfId="93" applyFont="1" applyFill="1" applyAlignment="1">
      <alignment horizontal="center" vertical="center"/>
    </xf>
    <xf numFmtId="0" fontId="111" fillId="0" borderId="0" xfId="93" applyFont="1" applyFill="1" applyAlignment="1">
      <alignment vertical="center"/>
    </xf>
    <xf numFmtId="49" fontId="30" fillId="0" borderId="0" xfId="93" applyNumberFormat="1" applyFont="1" applyFill="1" applyAlignment="1">
      <alignment horizontal="center" vertical="center" wrapText="1"/>
    </xf>
    <xf numFmtId="49" fontId="30" fillId="0" borderId="0" xfId="93" applyNumberFormat="1" applyFont="1" applyFill="1" applyAlignment="1">
      <alignment horizontal="left" vertical="center"/>
    </xf>
    <xf numFmtId="49" fontId="30" fillId="0" borderId="0" xfId="93" applyNumberFormat="1" applyFont="1" applyFill="1" applyAlignment="1">
      <alignment horizontal="left" vertical="center" shrinkToFit="1"/>
    </xf>
    <xf numFmtId="0" fontId="109" fillId="0" borderId="0" xfId="93" applyFont="1" applyFill="1" applyAlignment="1">
      <alignment horizontal="right" vertical="center"/>
    </xf>
    <xf numFmtId="0" fontId="109" fillId="0" borderId="0" xfId="93" applyFont="1" applyFill="1" applyAlignment="1">
      <alignment vertical="center"/>
    </xf>
    <xf numFmtId="49" fontId="30" fillId="0" borderId="0" xfId="93" applyNumberFormat="1" applyFont="1" applyFill="1" applyAlignment="1">
      <alignment horizontal="left" vertical="center" wrapText="1"/>
    </xf>
    <xf numFmtId="49" fontId="4" fillId="0" borderId="0" xfId="93" applyNumberFormat="1" applyFont="1" applyFill="1" applyAlignment="1">
      <alignment vertical="center" wrapText="1"/>
    </xf>
    <xf numFmtId="0" fontId="4" fillId="0" borderId="0" xfId="93" applyFont="1" applyFill="1" applyAlignment="1">
      <alignment horizontal="center" vertical="center" wrapText="1"/>
    </xf>
    <xf numFmtId="0" fontId="4" fillId="0" borderId="0" xfId="93" applyFont="1" applyFill="1" applyAlignment="1">
      <alignment vertical="center" wrapText="1"/>
    </xf>
    <xf numFmtId="0" fontId="115" fillId="0" borderId="0" xfId="93" applyFont="1" applyFill="1" applyAlignment="1">
      <alignment horizontal="right" vertical="center"/>
    </xf>
    <xf numFmtId="178" fontId="115" fillId="0" borderId="0" xfId="93" applyNumberFormat="1" applyFont="1" applyFill="1" applyAlignment="1">
      <alignment horizontal="right" vertical="center"/>
    </xf>
    <xf numFmtId="178" fontId="115" fillId="0" borderId="0" xfId="93" applyNumberFormat="1" applyFont="1" applyFill="1" applyAlignment="1">
      <alignment vertical="center"/>
    </xf>
    <xf numFmtId="0" fontId="115" fillId="0" borderId="0" xfId="93" applyFont="1" applyFill="1" applyAlignment="1">
      <alignment vertical="center"/>
    </xf>
    <xf numFmtId="0" fontId="114" fillId="0" borderId="0" xfId="93" applyFont="1" applyFill="1" applyAlignment="1">
      <alignment horizontal="center" vertical="center" wrapText="1"/>
    </xf>
    <xf numFmtId="0" fontId="109" fillId="0" borderId="0" xfId="93" applyFont="1" applyFill="1" applyAlignment="1">
      <alignment vertical="center" wrapText="1"/>
    </xf>
    <xf numFmtId="178" fontId="109" fillId="0" borderId="0" xfId="93" applyNumberFormat="1" applyFont="1" applyFill="1" applyAlignment="1">
      <alignment horizontal="right" vertical="center"/>
    </xf>
    <xf numFmtId="178" fontId="109" fillId="0" borderId="0" xfId="93" applyNumberFormat="1" applyFont="1" applyFill="1" applyAlignment="1">
      <alignment vertical="center"/>
    </xf>
    <xf numFmtId="0" fontId="109" fillId="49" borderId="111" xfId="93" applyFont="1" applyFill="1" applyBorder="1" applyAlignment="1">
      <alignment horizontal="center" vertical="center" wrapText="1"/>
    </xf>
    <xf numFmtId="0" fontId="109" fillId="49" borderId="221" xfId="93" applyFont="1" applyFill="1" applyBorder="1" applyAlignment="1">
      <alignment horizontal="center" vertical="center" wrapText="1"/>
    </xf>
    <xf numFmtId="0" fontId="115" fillId="0" borderId="0" xfId="93" applyFont="1" applyFill="1" applyBorder="1" applyAlignment="1">
      <alignment vertical="center"/>
    </xf>
    <xf numFmtId="185" fontId="109" fillId="0" borderId="179" xfId="93" applyNumberFormat="1" applyFont="1" applyFill="1" applyBorder="1" applyAlignment="1">
      <alignment horizontal="right" vertical="center"/>
    </xf>
    <xf numFmtId="49" fontId="109" fillId="0" borderId="219" xfId="93" applyNumberFormat="1" applyFont="1" applyFill="1" applyBorder="1" applyAlignment="1">
      <alignment horizontal="center" vertical="center"/>
    </xf>
    <xf numFmtId="0" fontId="109" fillId="0" borderId="17" xfId="93" applyFont="1" applyFill="1" applyBorder="1" applyAlignment="1">
      <alignment vertical="center" wrapText="1"/>
    </xf>
    <xf numFmtId="0" fontId="109" fillId="0" borderId="117" xfId="93" applyFont="1" applyFill="1" applyBorder="1" applyAlignment="1">
      <alignment horizontal="center" vertical="center" wrapText="1"/>
    </xf>
    <xf numFmtId="178" fontId="109" fillId="0" borderId="179" xfId="93" applyNumberFormat="1" applyFont="1" applyFill="1" applyBorder="1" applyAlignment="1">
      <alignment horizontal="right" vertical="center"/>
    </xf>
    <xf numFmtId="209" fontId="109" fillId="0" borderId="104" xfId="93" applyNumberFormat="1" applyFont="1" applyFill="1" applyBorder="1" applyAlignment="1">
      <alignment horizontal="right" vertical="center"/>
    </xf>
    <xf numFmtId="209" fontId="109" fillId="0" borderId="179" xfId="93" applyNumberFormat="1" applyFont="1" applyFill="1" applyBorder="1" applyAlignment="1">
      <alignment horizontal="right" vertical="center"/>
    </xf>
    <xf numFmtId="49" fontId="109" fillId="0" borderId="0" xfId="93" applyNumberFormat="1" applyFont="1" applyFill="1" applyBorder="1" applyAlignment="1">
      <alignment horizontal="center" vertical="center" wrapText="1"/>
    </xf>
    <xf numFmtId="0" fontId="109" fillId="0" borderId="0" xfId="93" applyFont="1" applyFill="1" applyBorder="1" applyAlignment="1">
      <alignment vertical="center"/>
    </xf>
    <xf numFmtId="0" fontId="109" fillId="0" borderId="0" xfId="93" applyFont="1" applyFill="1" applyBorder="1" applyAlignment="1">
      <alignment horizontal="center" vertical="center"/>
    </xf>
    <xf numFmtId="184" fontId="109" fillId="0" borderId="0" xfId="93" applyNumberFormat="1" applyFont="1" applyFill="1" applyBorder="1" applyAlignment="1">
      <alignment horizontal="right" vertical="center" shrinkToFit="1"/>
    </xf>
    <xf numFmtId="184" fontId="109" fillId="0" borderId="0" xfId="93" applyNumberFormat="1" applyFont="1" applyFill="1" applyBorder="1" applyAlignment="1">
      <alignment vertical="center" shrinkToFit="1"/>
    </xf>
    <xf numFmtId="0" fontId="114" fillId="0" borderId="0" xfId="93" applyFont="1" applyFill="1" applyBorder="1" applyAlignment="1">
      <alignment horizontal="center" vertical="center" wrapText="1"/>
    </xf>
    <xf numFmtId="0" fontId="109" fillId="0" borderId="0" xfId="93" applyFont="1" applyFill="1" applyBorder="1" applyAlignment="1">
      <alignment vertical="center" wrapText="1"/>
    </xf>
    <xf numFmtId="0" fontId="109" fillId="0" borderId="0" xfId="93" applyFont="1" applyFill="1" applyBorder="1" applyAlignment="1">
      <alignment horizontal="right" vertical="center"/>
    </xf>
    <xf numFmtId="178" fontId="109" fillId="0" borderId="0" xfId="93" applyNumberFormat="1" applyFont="1" applyFill="1" applyBorder="1" applyAlignment="1">
      <alignment horizontal="right" vertical="center"/>
    </xf>
    <xf numFmtId="178" fontId="109" fillId="0" borderId="0" xfId="93" applyNumberFormat="1" applyFont="1" applyFill="1" applyBorder="1" applyAlignment="1">
      <alignment vertical="center"/>
    </xf>
    <xf numFmtId="0" fontId="4" fillId="0" borderId="0" xfId="93" applyFont="1" applyFill="1" applyAlignment="1">
      <alignment horizontal="center" vertical="center"/>
    </xf>
    <xf numFmtId="182" fontId="109" fillId="0" borderId="104" xfId="93" applyNumberFormat="1" applyFont="1" applyFill="1" applyBorder="1" applyAlignment="1">
      <alignment horizontal="right" vertical="center"/>
    </xf>
    <xf numFmtId="182" fontId="109" fillId="0" borderId="179" xfId="93" applyNumberFormat="1" applyFont="1" applyFill="1" applyBorder="1" applyAlignment="1">
      <alignment horizontal="right" vertical="center"/>
    </xf>
    <xf numFmtId="184" fontId="109" fillId="0" borderId="104" xfId="93" applyNumberFormat="1" applyFont="1" applyFill="1" applyBorder="1" applyAlignment="1">
      <alignment horizontal="right" vertical="center"/>
    </xf>
    <xf numFmtId="184" fontId="109" fillId="0" borderId="179" xfId="93" applyNumberFormat="1" applyFont="1" applyFill="1" applyBorder="1" applyAlignment="1">
      <alignment horizontal="right" vertical="center"/>
    </xf>
    <xf numFmtId="49" fontId="109" fillId="0" borderId="189" xfId="93" applyNumberFormat="1" applyFont="1" applyFill="1" applyBorder="1" applyAlignment="1">
      <alignment horizontal="center" vertical="center"/>
    </xf>
    <xf numFmtId="0" fontId="109" fillId="0" borderId="21" xfId="93" applyFont="1" applyFill="1" applyBorder="1" applyAlignment="1">
      <alignment vertical="center" wrapText="1"/>
    </xf>
    <xf numFmtId="0" fontId="109" fillId="0" borderId="47" xfId="93" applyFont="1" applyFill="1" applyBorder="1" applyAlignment="1">
      <alignment horizontal="center" vertical="center" wrapText="1"/>
    </xf>
    <xf numFmtId="185" fontId="109" fillId="0" borderId="94" xfId="93" applyNumberFormat="1" applyFont="1" applyFill="1" applyBorder="1" applyAlignment="1">
      <alignment horizontal="right" vertical="center"/>
    </xf>
    <xf numFmtId="49" fontId="4" fillId="0" borderId="0" xfId="93" applyNumberFormat="1" applyFont="1" applyFill="1" applyAlignment="1">
      <alignment horizontal="center" vertical="center" wrapText="1"/>
    </xf>
    <xf numFmtId="0" fontId="92" fillId="0" borderId="0" xfId="0" applyFont="1">
      <alignment vertical="center"/>
    </xf>
    <xf numFmtId="0" fontId="91" fillId="0" borderId="0" xfId="0" applyFont="1" applyAlignment="1">
      <alignment vertical="center" wrapText="1"/>
    </xf>
    <xf numFmtId="0" fontId="109" fillId="0" borderId="92" xfId="87" applyFont="1" applyFill="1" applyBorder="1" applyAlignment="1">
      <alignment horizontal="center" vertical="center" wrapText="1"/>
    </xf>
    <xf numFmtId="185" fontId="109" fillId="0" borderId="107" xfId="93" applyNumberFormat="1" applyFont="1" applyFill="1" applyBorder="1" applyAlignment="1">
      <alignment horizontal="right" vertical="center"/>
    </xf>
    <xf numFmtId="178" fontId="109" fillId="0" borderId="107" xfId="93" applyNumberFormat="1" applyFont="1" applyFill="1" applyBorder="1" applyAlignment="1">
      <alignment horizontal="right" vertical="center"/>
    </xf>
    <xf numFmtId="0" fontId="55" fillId="0" borderId="56" xfId="87" applyFont="1" applyBorder="1" applyAlignment="1">
      <alignment vertical="center"/>
    </xf>
    <xf numFmtId="0" fontId="83" fillId="0" borderId="55" xfId="87" applyFont="1" applyBorder="1" applyAlignment="1">
      <alignment horizontal="center" vertical="center"/>
    </xf>
    <xf numFmtId="0" fontId="83" fillId="0" borderId="0" xfId="87" applyFont="1" applyBorder="1" applyAlignment="1">
      <alignment horizontal="center" vertical="center"/>
    </xf>
    <xf numFmtId="0" fontId="83" fillId="0" borderId="172" xfId="87" applyFont="1" applyBorder="1" applyAlignment="1">
      <alignment horizontal="center" vertical="center"/>
    </xf>
    <xf numFmtId="0" fontId="2" fillId="0" borderId="95" xfId="0" applyFont="1" applyBorder="1" applyAlignment="1">
      <alignment horizontal="center" vertical="center" wrapText="1"/>
    </xf>
    <xf numFmtId="0" fontId="4" fillId="0" borderId="5" xfId="0" applyNumberFormat="1" applyFont="1" applyBorder="1">
      <alignment vertical="center"/>
    </xf>
    <xf numFmtId="1" fontId="4" fillId="0" borderId="5" xfId="0" applyNumberFormat="1" applyFont="1" applyBorder="1">
      <alignment vertical="center"/>
    </xf>
    <xf numFmtId="0" fontId="7" fillId="0" borderId="211" xfId="1" applyFill="1" applyBorder="1" applyAlignment="1"/>
    <xf numFmtId="0" fontId="5" fillId="0" borderId="224" xfId="0" applyFont="1" applyBorder="1" applyAlignment="1">
      <alignment vertical="center"/>
    </xf>
    <xf numFmtId="0" fontId="5" fillId="0" borderId="237" xfId="0" applyFont="1" applyBorder="1" applyAlignment="1">
      <alignment vertical="center"/>
    </xf>
    <xf numFmtId="0" fontId="78" fillId="0" borderId="236" xfId="87" applyFont="1" applyFill="1" applyBorder="1" applyAlignment="1">
      <alignment horizontal="center" vertical="center"/>
    </xf>
    <xf numFmtId="0" fontId="78" fillId="0" borderId="237" xfId="87" applyFont="1" applyFill="1" applyBorder="1" applyAlignment="1">
      <alignment horizontal="center" vertical="center" wrapText="1"/>
    </xf>
    <xf numFmtId="0" fontId="78" fillId="0" borderId="237" xfId="87" applyFont="1" applyFill="1" applyBorder="1" applyAlignment="1">
      <alignment vertical="center" wrapText="1"/>
    </xf>
    <xf numFmtId="0" fontId="32" fillId="0" borderId="237" xfId="87" applyFont="1" applyFill="1" applyBorder="1" applyAlignment="1">
      <alignment horizontal="center" vertical="center"/>
    </xf>
    <xf numFmtId="0" fontId="32" fillId="0" borderId="237" xfId="87" applyFont="1" applyBorder="1" applyAlignment="1">
      <alignment horizontal="center" vertical="center"/>
    </xf>
    <xf numFmtId="0" fontId="78" fillId="0" borderId="237" xfId="94" applyFont="1" applyFill="1" applyBorder="1" applyAlignment="1">
      <alignment horizontal="center" vertical="center" wrapText="1"/>
    </xf>
    <xf numFmtId="0" fontId="79" fillId="0" borderId="28" xfId="87" applyFont="1" applyFill="1" applyBorder="1" applyAlignment="1">
      <alignment horizontal="center" vertical="center"/>
    </xf>
    <xf numFmtId="0" fontId="73" fillId="0" borderId="237" xfId="87" applyFont="1" applyFill="1" applyBorder="1" applyAlignment="1">
      <alignment vertical="center"/>
    </xf>
    <xf numFmtId="0" fontId="32" fillId="0" borderId="237" xfId="87" applyFont="1" applyFill="1" applyBorder="1" applyAlignment="1">
      <alignment horizontal="right" vertical="center"/>
    </xf>
    <xf numFmtId="0" fontId="79" fillId="0" borderId="111" xfId="87" applyFont="1" applyFill="1" applyBorder="1" applyAlignment="1">
      <alignment horizontal="center" vertical="center"/>
    </xf>
    <xf numFmtId="0" fontId="32" fillId="0" borderId="237" xfId="87" applyFont="1" applyBorder="1" applyAlignment="1">
      <alignment horizontal="center" vertical="center" wrapText="1"/>
    </xf>
    <xf numFmtId="0" fontId="117" fillId="0" borderId="237" xfId="94" applyFont="1" applyFill="1" applyBorder="1" applyAlignment="1">
      <alignment horizontal="right" vertical="center" wrapText="1"/>
    </xf>
    <xf numFmtId="0" fontId="78" fillId="0" borderId="237" xfId="87" applyFont="1" applyFill="1" applyBorder="1" applyAlignment="1">
      <alignment horizontal="center" vertical="center"/>
    </xf>
    <xf numFmtId="0" fontId="78" fillId="0" borderId="107" xfId="87" applyFont="1" applyFill="1" applyBorder="1" applyAlignment="1">
      <alignment horizontal="center" vertical="center"/>
    </xf>
    <xf numFmtId="209" fontId="109" fillId="0" borderId="198" xfId="93" applyNumberFormat="1" applyFont="1" applyFill="1" applyBorder="1" applyAlignment="1">
      <alignment horizontal="right" vertical="center"/>
    </xf>
    <xf numFmtId="209" fontId="109" fillId="0" borderId="94" xfId="93" applyNumberFormat="1" applyFont="1" applyFill="1" applyBorder="1" applyAlignment="1">
      <alignment horizontal="right" vertical="center"/>
    </xf>
    <xf numFmtId="49" fontId="112" fillId="0" borderId="189" xfId="93" applyNumberFormat="1" applyFont="1" applyFill="1" applyBorder="1" applyAlignment="1">
      <alignment horizontal="center" vertical="center" shrinkToFit="1"/>
    </xf>
    <xf numFmtId="209" fontId="112" fillId="0" borderId="9" xfId="93" applyNumberFormat="1" applyFont="1" applyFill="1" applyBorder="1" applyAlignment="1">
      <alignment horizontal="center" vertical="center" shrinkToFit="1"/>
    </xf>
    <xf numFmtId="209" fontId="112" fillId="0" borderId="9" xfId="88" applyNumberFormat="1" applyFont="1" applyFill="1" applyBorder="1" applyAlignment="1">
      <alignment horizontal="center" vertical="center" shrinkToFit="1"/>
    </xf>
    <xf numFmtId="209" fontId="112" fillId="0" borderId="9" xfId="93" applyNumberFormat="1" applyFont="1" applyFill="1" applyBorder="1" applyAlignment="1">
      <alignment horizontal="right" vertical="center" shrinkToFit="1"/>
    </xf>
    <xf numFmtId="181" fontId="55" fillId="34" borderId="104" xfId="87" applyNumberFormat="1" applyFont="1" applyFill="1" applyBorder="1" applyAlignment="1">
      <alignment horizontal="right" vertical="center" shrinkToFit="1"/>
    </xf>
    <xf numFmtId="181" fontId="55" fillId="34" borderId="114" xfId="87" applyNumberFormat="1" applyFont="1" applyFill="1" applyBorder="1" applyAlignment="1">
      <alignment horizontal="right" vertical="center" shrinkToFit="1"/>
    </xf>
    <xf numFmtId="181" fontId="55" fillId="34" borderId="105" xfId="87" applyNumberFormat="1" applyFont="1" applyFill="1" applyBorder="1" applyAlignment="1" applyProtection="1">
      <alignment horizontal="right" vertical="center" shrinkToFit="1"/>
      <protection locked="0"/>
    </xf>
    <xf numFmtId="181" fontId="55" fillId="34" borderId="165" xfId="87" applyNumberFormat="1" applyFont="1" applyFill="1" applyBorder="1" applyAlignment="1" applyProtection="1">
      <alignment horizontal="right" vertical="center" shrinkToFit="1"/>
      <protection locked="0"/>
    </xf>
    <xf numFmtId="181" fontId="55" fillId="34" borderId="173" xfId="87" applyNumberFormat="1" applyFont="1" applyFill="1" applyBorder="1" applyAlignment="1" applyProtection="1">
      <alignment horizontal="right" vertical="center" shrinkToFit="1"/>
      <protection locked="0"/>
    </xf>
    <xf numFmtId="181" fontId="55" fillId="34" borderId="115" xfId="87" applyNumberFormat="1" applyFont="1" applyFill="1" applyBorder="1" applyAlignment="1" applyProtection="1">
      <alignment horizontal="right" vertical="center" shrinkToFit="1"/>
      <protection locked="0"/>
    </xf>
    <xf numFmtId="0" fontId="55" fillId="34" borderId="116" xfId="87" applyFont="1" applyFill="1" applyBorder="1" applyAlignment="1" applyProtection="1">
      <alignment horizontal="left" vertical="center"/>
      <protection locked="0"/>
    </xf>
    <xf numFmtId="0" fontId="55" fillId="34" borderId="118" xfId="87" applyFont="1" applyFill="1" applyBorder="1" applyAlignment="1">
      <alignment horizontal="center" vertical="center"/>
    </xf>
    <xf numFmtId="0" fontId="55" fillId="34" borderId="123" xfId="87" applyFont="1" applyFill="1" applyBorder="1" applyAlignment="1" applyProtection="1">
      <alignment horizontal="left" vertical="center"/>
      <protection locked="0"/>
    </xf>
    <xf numFmtId="0" fontId="55" fillId="34" borderId="104" xfId="87" applyFont="1" applyFill="1" applyBorder="1" applyAlignment="1">
      <alignment horizontal="center" vertical="center"/>
    </xf>
    <xf numFmtId="0" fontId="55" fillId="34" borderId="108" xfId="87" applyFont="1" applyFill="1" applyBorder="1" applyAlignment="1" applyProtection="1">
      <alignment horizontal="left" vertical="center"/>
      <protection locked="0"/>
    </xf>
    <xf numFmtId="0" fontId="55" fillId="34" borderId="26" xfId="87" applyFont="1" applyFill="1" applyBorder="1" applyAlignment="1" applyProtection="1">
      <alignment horizontal="left" vertical="center"/>
      <protection locked="0"/>
    </xf>
    <xf numFmtId="0" fontId="55" fillId="34" borderId="161" xfId="87" applyFont="1" applyFill="1" applyBorder="1" applyAlignment="1" applyProtection="1">
      <alignment horizontal="left" vertical="center"/>
      <protection locked="0"/>
    </xf>
    <xf numFmtId="0" fontId="55" fillId="34" borderId="114" xfId="87" applyFont="1" applyFill="1" applyBorder="1" applyAlignment="1">
      <alignment horizontal="center" vertical="center"/>
    </xf>
    <xf numFmtId="0" fontId="83" fillId="0" borderId="240" xfId="93" applyFont="1" applyFill="1" applyBorder="1" applyAlignment="1">
      <alignment horizontal="center" vertical="center"/>
    </xf>
    <xf numFmtId="206" fontId="83" fillId="0" borderId="240" xfId="93" applyNumberFormat="1" applyFont="1" applyFill="1" applyBorder="1" applyAlignment="1">
      <alignment horizontal="center" vertical="center"/>
    </xf>
    <xf numFmtId="0" fontId="83" fillId="0" borderId="0" xfId="93" applyFont="1" applyFill="1" applyAlignment="1">
      <alignment horizontal="left" vertical="center"/>
    </xf>
    <xf numFmtId="0" fontId="83" fillId="0" borderId="240" xfId="93" applyFont="1" applyFill="1" applyBorder="1" applyAlignment="1">
      <alignment horizontal="center" vertical="center" wrapText="1"/>
    </xf>
    <xf numFmtId="181" fontId="55" fillId="34" borderId="105" xfId="87" applyNumberFormat="1" applyFont="1" applyFill="1" applyBorder="1" applyAlignment="1" applyProtection="1">
      <alignment horizontal="right" vertical="center"/>
      <protection locked="0"/>
    </xf>
    <xf numFmtId="182" fontId="55" fillId="34" borderId="105" xfId="87" applyNumberFormat="1" applyFont="1" applyFill="1" applyBorder="1" applyAlignment="1" applyProtection="1">
      <alignment vertical="center" shrinkToFit="1"/>
      <protection locked="0"/>
    </xf>
    <xf numFmtId="0" fontId="31" fillId="35" borderId="0" xfId="87" applyFont="1" applyFill="1">
      <alignment vertical="center"/>
    </xf>
    <xf numFmtId="0" fontId="57" fillId="0" borderId="0" xfId="93" applyFont="1" applyFill="1" applyAlignment="1">
      <alignment horizontal="left" vertical="center" indent="1"/>
    </xf>
    <xf numFmtId="202" fontId="2" fillId="0" borderId="63" xfId="0" applyNumberFormat="1" applyFont="1" applyFill="1" applyBorder="1" applyAlignment="1">
      <alignment horizontal="right" vertical="center" shrinkToFit="1"/>
    </xf>
    <xf numFmtId="202" fontId="2" fillId="0" borderId="80" xfId="92" applyNumberFormat="1" applyFont="1" applyFill="1" applyBorder="1" applyAlignment="1">
      <alignment horizontal="right" vertical="center" shrinkToFit="1"/>
    </xf>
    <xf numFmtId="176" fontId="63" fillId="0" borderId="29" xfId="92" applyNumberFormat="1" applyFont="1" applyBorder="1" applyAlignment="1">
      <alignment horizontal="center" vertical="center"/>
    </xf>
    <xf numFmtId="0" fontId="4" fillId="0" borderId="212" xfId="0" applyNumberFormat="1" applyFont="1" applyBorder="1">
      <alignment vertical="center"/>
    </xf>
    <xf numFmtId="0" fontId="4" fillId="0" borderId="7" xfId="0" applyFont="1" applyBorder="1">
      <alignment vertical="center"/>
    </xf>
    <xf numFmtId="1" fontId="4" fillId="0" borderId="212" xfId="0" applyNumberFormat="1" applyFont="1" applyBorder="1">
      <alignment vertical="center"/>
    </xf>
    <xf numFmtId="1" fontId="4" fillId="0" borderId="6" xfId="0" applyNumberFormat="1" applyFont="1" applyBorder="1">
      <alignment vertical="center"/>
    </xf>
    <xf numFmtId="0" fontId="4" fillId="0" borderId="6" xfId="0" applyFont="1" applyBorder="1">
      <alignment vertical="center"/>
    </xf>
    <xf numFmtId="0" fontId="4" fillId="0" borderId="212" xfId="0" applyNumberFormat="1" applyFont="1" applyBorder="1" applyAlignment="1">
      <alignment vertical="center"/>
    </xf>
    <xf numFmtId="0" fontId="4" fillId="0" borderId="6" xfId="0" applyNumberFormat="1" applyFont="1" applyBorder="1" applyAlignment="1">
      <alignment vertical="center" shrinkToFit="1"/>
    </xf>
    <xf numFmtId="0" fontId="5" fillId="0" borderId="0" xfId="0" applyFont="1" applyAlignment="1">
      <alignment horizontal="center" vertical="center"/>
    </xf>
    <xf numFmtId="0" fontId="7" fillId="0" borderId="13" xfId="1" applyFill="1" applyBorder="1" applyAlignment="1"/>
    <xf numFmtId="0" fontId="78" fillId="0" borderId="232" xfId="87" applyFont="1" applyFill="1" applyBorder="1" applyAlignment="1">
      <alignment horizontal="left" vertical="center" wrapText="1"/>
    </xf>
    <xf numFmtId="0" fontId="78" fillId="0" borderId="232" xfId="87" applyFont="1" applyFill="1" applyBorder="1" applyAlignment="1">
      <alignment horizontal="left" vertical="center"/>
    </xf>
    <xf numFmtId="0" fontId="78" fillId="0" borderId="237" xfId="94" applyFont="1" applyFill="1" applyBorder="1" applyAlignment="1">
      <alignment horizontal="left" vertical="center" wrapText="1"/>
    </xf>
    <xf numFmtId="0" fontId="78" fillId="0" borderId="232" xfId="94" applyFont="1" applyFill="1" applyBorder="1" applyAlignment="1">
      <alignment horizontal="left" vertical="center" wrapText="1"/>
    </xf>
    <xf numFmtId="49" fontId="57" fillId="0" borderId="243" xfId="93" applyNumberFormat="1" applyFont="1" applyFill="1" applyBorder="1" applyAlignment="1">
      <alignment horizontal="center" vertical="center"/>
    </xf>
    <xf numFmtId="0" fontId="57" fillId="0" borderId="93" xfId="93" applyFont="1" applyFill="1" applyBorder="1" applyAlignment="1">
      <alignment horizontal="center" vertical="center" wrapText="1"/>
    </xf>
    <xf numFmtId="0" fontId="57" fillId="0" borderId="199" xfId="87" applyFont="1" applyBorder="1" applyAlignment="1">
      <alignment horizontal="center" vertical="center" wrapText="1"/>
    </xf>
    <xf numFmtId="178" fontId="109" fillId="0" borderId="93" xfId="93" applyNumberFormat="1" applyFont="1" applyFill="1" applyBorder="1" applyAlignment="1">
      <alignment horizontal="right" vertical="center"/>
    </xf>
    <xf numFmtId="178" fontId="109" fillId="0" borderId="94" xfId="93" applyNumberFormat="1" applyFont="1" applyFill="1" applyBorder="1" applyAlignment="1">
      <alignment horizontal="right" vertical="center"/>
    </xf>
    <xf numFmtId="178" fontId="109" fillId="0" borderId="188" xfId="93" applyNumberFormat="1" applyFont="1" applyFill="1" applyBorder="1" applyAlignment="1">
      <alignment horizontal="right" vertical="center"/>
    </xf>
    <xf numFmtId="181" fontId="55" fillId="34" borderId="109" xfId="87" applyNumberFormat="1" applyFont="1" applyFill="1" applyBorder="1" applyAlignment="1" applyProtection="1">
      <alignment horizontal="right" vertical="center"/>
      <protection locked="0"/>
    </xf>
    <xf numFmtId="182" fontId="55" fillId="41" borderId="244" xfId="87" applyNumberFormat="1" applyFont="1" applyFill="1" applyBorder="1" applyAlignment="1">
      <alignment vertical="center" shrinkToFit="1"/>
    </xf>
    <xf numFmtId="200" fontId="55" fillId="41" borderId="158" xfId="87" applyNumberFormat="1" applyFont="1" applyFill="1" applyBorder="1" applyAlignment="1">
      <alignment vertical="center" shrinkToFit="1"/>
    </xf>
    <xf numFmtId="181" fontId="55" fillId="34" borderId="104" xfId="87" applyNumberFormat="1" applyFont="1" applyFill="1" applyBorder="1" applyAlignment="1" applyProtection="1">
      <alignment horizontal="right" vertical="center"/>
      <protection locked="0"/>
    </xf>
    <xf numFmtId="182" fontId="55" fillId="34" borderId="104" xfId="87" applyNumberFormat="1" applyFont="1" applyFill="1" applyBorder="1" applyAlignment="1" applyProtection="1">
      <alignment vertical="center" shrinkToFit="1"/>
      <protection locked="0"/>
    </xf>
    <xf numFmtId="181" fontId="55" fillId="0" borderId="117" xfId="87" applyNumberFormat="1" applyFont="1" applyFill="1" applyBorder="1" applyAlignment="1">
      <alignment horizontal="right" vertical="center"/>
    </xf>
    <xf numFmtId="181" fontId="55" fillId="0" borderId="117" xfId="87" applyNumberFormat="1" applyFont="1" applyFill="1" applyBorder="1">
      <alignment vertical="center"/>
    </xf>
    <xf numFmtId="181" fontId="55" fillId="0" borderId="105" xfId="87" applyNumberFormat="1" applyFont="1" applyFill="1" applyBorder="1">
      <alignment vertical="center"/>
    </xf>
    <xf numFmtId="0" fontId="53" fillId="0" borderId="95" xfId="87" applyFont="1" applyBorder="1" applyAlignment="1">
      <alignment vertical="center"/>
    </xf>
    <xf numFmtId="0" fontId="53" fillId="0" borderId="173" xfId="87" applyFont="1" applyBorder="1" applyAlignment="1">
      <alignment vertical="center"/>
    </xf>
    <xf numFmtId="0" fontId="53" fillId="0" borderId="171" xfId="87" applyFont="1" applyBorder="1" applyAlignment="1">
      <alignment vertical="center"/>
    </xf>
    <xf numFmtId="0" fontId="53" fillId="0" borderId="242" xfId="87" applyFont="1" applyBorder="1" applyAlignment="1">
      <alignment vertical="center"/>
    </xf>
    <xf numFmtId="182" fontId="55" fillId="41" borderId="124" xfId="87" applyNumberFormat="1" applyFont="1" applyFill="1" applyBorder="1" applyAlignment="1">
      <alignment vertical="center" shrinkToFit="1"/>
    </xf>
    <xf numFmtId="181" fontId="55" fillId="34" borderId="198" xfId="87" applyNumberFormat="1" applyFont="1" applyFill="1" applyBorder="1" applyAlignment="1" applyProtection="1">
      <alignment horizontal="right" vertical="center"/>
      <protection locked="0"/>
    </xf>
    <xf numFmtId="181" fontId="55" fillId="34" borderId="109" xfId="87" applyNumberFormat="1" applyFont="1" applyFill="1" applyBorder="1" applyAlignment="1" applyProtection="1">
      <alignment horizontal="right" vertical="center" shrinkToFit="1"/>
      <protection locked="0"/>
    </xf>
    <xf numFmtId="181" fontId="55" fillId="34" borderId="245" xfId="87" applyNumberFormat="1" applyFont="1" applyFill="1" applyBorder="1" applyAlignment="1" applyProtection="1">
      <alignment horizontal="right" vertical="center" shrinkToFit="1"/>
      <protection locked="0"/>
    </xf>
    <xf numFmtId="182" fontId="55" fillId="41" borderId="246" xfId="87" applyNumberFormat="1" applyFont="1" applyFill="1" applyBorder="1" applyAlignment="1">
      <alignment vertical="center" shrinkToFit="1"/>
    </xf>
    <xf numFmtId="181" fontId="55" fillId="34" borderId="104" xfId="87" applyNumberFormat="1" applyFont="1" applyFill="1" applyBorder="1" applyAlignment="1" applyProtection="1">
      <alignment horizontal="right" vertical="center" shrinkToFit="1"/>
      <protection locked="0"/>
    </xf>
    <xf numFmtId="0" fontId="53" fillId="0" borderId="117" xfId="87" applyFont="1" applyFill="1" applyBorder="1" applyAlignment="1">
      <alignment vertical="center"/>
    </xf>
    <xf numFmtId="181" fontId="55" fillId="34" borderId="198" xfId="87" applyNumberFormat="1" applyFont="1" applyFill="1" applyBorder="1" applyAlignment="1" applyProtection="1">
      <alignment horizontal="right" vertical="center" shrinkToFit="1"/>
      <protection locked="0"/>
    </xf>
    <xf numFmtId="0" fontId="118" fillId="0" borderId="0" xfId="0" applyFont="1">
      <alignment vertical="center"/>
    </xf>
    <xf numFmtId="200" fontId="61" fillId="34" borderId="166" xfId="87" applyNumberFormat="1" applyFont="1" applyFill="1" applyBorder="1" applyAlignment="1" applyProtection="1">
      <alignment horizontal="right" vertical="center"/>
      <protection locked="0"/>
    </xf>
    <xf numFmtId="200" fontId="61" fillId="34" borderId="242" xfId="87" applyNumberFormat="1" applyFont="1" applyFill="1" applyBorder="1" applyAlignment="1" applyProtection="1">
      <alignment horizontal="right" vertical="center"/>
      <protection locked="0"/>
    </xf>
    <xf numFmtId="0" fontId="30" fillId="0" borderId="0" xfId="93" applyNumberFormat="1" applyFont="1" applyFill="1" applyAlignment="1">
      <alignment horizontal="left" vertical="center"/>
    </xf>
    <xf numFmtId="176" fontId="83" fillId="0" borderId="252" xfId="92" applyNumberFormat="1" applyFont="1" applyFill="1" applyBorder="1" applyAlignment="1">
      <alignment horizontal="center" vertical="center" shrinkToFit="1"/>
    </xf>
    <xf numFmtId="176" fontId="83" fillId="0" borderId="251" xfId="92" applyNumberFormat="1" applyFont="1" applyFill="1" applyBorder="1" applyAlignment="1">
      <alignment horizontal="center" vertical="center" shrinkToFit="1"/>
    </xf>
    <xf numFmtId="178" fontId="83" fillId="0" borderId="251" xfId="93" applyNumberFormat="1" applyFont="1" applyFill="1" applyBorder="1" applyAlignment="1">
      <alignment horizontal="right" vertical="center" shrinkToFit="1"/>
    </xf>
    <xf numFmtId="178" fontId="83" fillId="0" borderId="253" xfId="93" applyNumberFormat="1" applyFont="1" applyFill="1" applyBorder="1" applyAlignment="1">
      <alignment horizontal="center" vertical="center" shrinkToFit="1"/>
    </xf>
    <xf numFmtId="178" fontId="83" fillId="0" borderId="253" xfId="93" applyNumberFormat="1" applyFont="1" applyFill="1" applyBorder="1" applyAlignment="1">
      <alignment horizontal="right" vertical="center" shrinkToFit="1"/>
    </xf>
    <xf numFmtId="178" fontId="83" fillId="0" borderId="252" xfId="88" applyNumberFormat="1" applyFont="1" applyFill="1" applyBorder="1" applyAlignment="1">
      <alignment horizontal="left" vertical="center" shrinkToFit="1"/>
    </xf>
    <xf numFmtId="185" fontId="61" fillId="0" borderId="15" xfId="93" applyNumberFormat="1" applyFont="1" applyFill="1" applyBorder="1" applyAlignment="1">
      <alignment horizontal="right" vertical="center"/>
    </xf>
    <xf numFmtId="178" fontId="61" fillId="0" borderId="15" xfId="93" applyNumberFormat="1" applyFont="1" applyFill="1" applyBorder="1" applyAlignment="1">
      <alignment horizontal="right" vertical="center"/>
    </xf>
    <xf numFmtId="0" fontId="109" fillId="0" borderId="221" xfId="93" applyFont="1" applyFill="1" applyBorder="1" applyAlignment="1">
      <alignment horizontal="center" vertical="center" wrapText="1"/>
    </xf>
    <xf numFmtId="214" fontId="53" fillId="0" borderId="98" xfId="87" applyNumberFormat="1" applyFont="1" applyFill="1" applyBorder="1" applyAlignment="1">
      <alignment horizontal="center" vertical="center"/>
    </xf>
    <xf numFmtId="214" fontId="53" fillId="0" borderId="99" xfId="87" applyNumberFormat="1" applyFont="1" applyFill="1" applyBorder="1" applyAlignment="1">
      <alignment horizontal="center" vertical="center"/>
    </xf>
    <xf numFmtId="0" fontId="55" fillId="0" borderId="0" xfId="87" applyFont="1" applyAlignment="1">
      <alignment horizontal="right" vertical="center"/>
    </xf>
    <xf numFmtId="0" fontId="83" fillId="0" borderId="247" xfId="93" applyFont="1" applyFill="1" applyBorder="1" applyAlignment="1">
      <alignment horizontal="center" vertical="center"/>
    </xf>
    <xf numFmtId="178" fontId="83" fillId="0" borderId="250" xfId="93" applyNumberFormat="1" applyFont="1" applyFill="1" applyBorder="1" applyAlignment="1">
      <alignment horizontal="right" vertical="center" shrinkToFit="1"/>
    </xf>
    <xf numFmtId="178" fontId="83" fillId="0" borderId="249" xfId="93" applyNumberFormat="1" applyFont="1" applyFill="1" applyBorder="1" applyAlignment="1">
      <alignment horizontal="center" vertical="center" shrinkToFit="1"/>
    </xf>
    <xf numFmtId="178" fontId="83" fillId="0" borderId="249" xfId="93" applyNumberFormat="1" applyFont="1" applyFill="1" applyBorder="1" applyAlignment="1">
      <alignment horizontal="right" vertical="center" shrinkToFit="1"/>
    </xf>
    <xf numFmtId="178" fontId="83" fillId="0" borderId="255" xfId="88" applyNumberFormat="1" applyFont="1" applyFill="1" applyBorder="1" applyAlignment="1">
      <alignment horizontal="left" vertical="center" shrinkToFit="1"/>
    </xf>
    <xf numFmtId="176" fontId="83" fillId="0" borderId="255" xfId="92" applyNumberFormat="1" applyFont="1" applyFill="1" applyBorder="1" applyAlignment="1">
      <alignment horizontal="center" vertical="center" shrinkToFit="1"/>
    </xf>
    <xf numFmtId="176" fontId="83" fillId="0" borderId="250" xfId="92" applyNumberFormat="1" applyFont="1" applyFill="1" applyBorder="1" applyAlignment="1">
      <alignment horizontal="center" vertical="center" shrinkToFit="1"/>
    </xf>
    <xf numFmtId="0" fontId="83" fillId="0" borderId="261" xfId="93" applyFont="1" applyFill="1" applyBorder="1" applyAlignment="1">
      <alignment horizontal="center" vertical="center"/>
    </xf>
    <xf numFmtId="178" fontId="83" fillId="0" borderId="263" xfId="93" applyNumberFormat="1" applyFont="1" applyFill="1" applyBorder="1" applyAlignment="1">
      <alignment horizontal="right" vertical="center" shrinkToFit="1"/>
    </xf>
    <xf numFmtId="176" fontId="83" fillId="0" borderId="264" xfId="92" applyNumberFormat="1" applyFont="1" applyFill="1" applyBorder="1" applyAlignment="1">
      <alignment horizontal="center" vertical="center" shrinkToFit="1"/>
    </xf>
    <xf numFmtId="176" fontId="83" fillId="0" borderId="263" xfId="92" applyNumberFormat="1" applyFont="1" applyFill="1" applyBorder="1" applyAlignment="1">
      <alignment horizontal="center" vertical="center" shrinkToFit="1"/>
    </xf>
    <xf numFmtId="178" fontId="83" fillId="0" borderId="265" xfId="93" applyNumberFormat="1" applyFont="1" applyFill="1" applyBorder="1" applyAlignment="1">
      <alignment horizontal="center" vertical="center" shrinkToFit="1"/>
    </xf>
    <xf numFmtId="178" fontId="83" fillId="0" borderId="265" xfId="93" applyNumberFormat="1" applyFont="1" applyFill="1" applyBorder="1" applyAlignment="1">
      <alignment horizontal="right" vertical="center" shrinkToFit="1"/>
    </xf>
    <xf numFmtId="178" fontId="83" fillId="0" borderId="264" xfId="88" applyNumberFormat="1" applyFont="1" applyFill="1" applyBorder="1" applyAlignment="1">
      <alignment horizontal="left" vertical="center" shrinkToFit="1"/>
    </xf>
    <xf numFmtId="0" fontId="83" fillId="0" borderId="266" xfId="93" applyFont="1" applyFill="1" applyBorder="1" applyAlignment="1">
      <alignment horizontal="center" vertical="center"/>
    </xf>
    <xf numFmtId="184" fontId="83" fillId="0" borderId="263" xfId="93" applyNumberFormat="1" applyFont="1" applyFill="1" applyBorder="1" applyAlignment="1">
      <alignment horizontal="right" vertical="center" shrinkToFit="1"/>
    </xf>
    <xf numFmtId="184" fontId="83" fillId="0" borderId="264" xfId="93" applyNumberFormat="1" applyFont="1" applyFill="1" applyBorder="1" applyAlignment="1">
      <alignment horizontal="center" vertical="center" shrinkToFit="1"/>
    </xf>
    <xf numFmtId="184" fontId="83" fillId="0" borderId="263" xfId="93" applyNumberFormat="1" applyFont="1" applyFill="1" applyBorder="1" applyAlignment="1">
      <alignment horizontal="center" vertical="center" shrinkToFit="1"/>
    </xf>
    <xf numFmtId="184" fontId="83" fillId="0" borderId="265" xfId="93" applyNumberFormat="1" applyFont="1" applyFill="1" applyBorder="1" applyAlignment="1">
      <alignment horizontal="center" vertical="center" shrinkToFit="1"/>
    </xf>
    <xf numFmtId="184" fontId="83" fillId="0" borderId="265" xfId="93" applyNumberFormat="1" applyFont="1" applyFill="1" applyBorder="1" applyAlignment="1">
      <alignment horizontal="right" vertical="center" shrinkToFit="1"/>
    </xf>
    <xf numFmtId="184" fontId="83" fillId="0" borderId="264" xfId="88" applyNumberFormat="1" applyFont="1" applyFill="1" applyBorder="1" applyAlignment="1">
      <alignment horizontal="left" vertical="center" shrinkToFit="1"/>
    </xf>
    <xf numFmtId="178" fontId="83" fillId="0" borderId="264" xfId="93" applyNumberFormat="1" applyFont="1" applyFill="1" applyBorder="1" applyAlignment="1">
      <alignment horizontal="center" vertical="center" shrinkToFit="1"/>
    </xf>
    <xf numFmtId="178" fontId="83" fillId="0" borderId="263" xfId="93" applyNumberFormat="1" applyFont="1" applyFill="1" applyBorder="1" applyAlignment="1">
      <alignment horizontal="center" vertical="center" shrinkToFit="1"/>
    </xf>
    <xf numFmtId="185" fontId="83" fillId="0" borderId="263" xfId="93" applyNumberFormat="1" applyFont="1" applyFill="1" applyBorder="1" applyAlignment="1">
      <alignment horizontal="right" vertical="center" shrinkToFit="1"/>
    </xf>
    <xf numFmtId="185" fontId="83" fillId="0" borderId="264" xfId="93" applyNumberFormat="1" applyFont="1" applyFill="1" applyBorder="1" applyAlignment="1">
      <alignment horizontal="center" vertical="center" shrinkToFit="1"/>
    </xf>
    <xf numFmtId="185" fontId="83" fillId="0" borderId="263" xfId="93" applyNumberFormat="1" applyFont="1" applyFill="1" applyBorder="1" applyAlignment="1">
      <alignment horizontal="center" vertical="center" shrinkToFit="1"/>
    </xf>
    <xf numFmtId="185" fontId="83" fillId="0" borderId="265" xfId="93" applyNumberFormat="1" applyFont="1" applyFill="1" applyBorder="1" applyAlignment="1">
      <alignment horizontal="center" vertical="center" shrinkToFit="1"/>
    </xf>
    <xf numFmtId="185" fontId="83" fillId="0" borderId="265" xfId="93" applyNumberFormat="1" applyFont="1" applyFill="1" applyBorder="1" applyAlignment="1">
      <alignment horizontal="right" vertical="center" shrinkToFit="1"/>
    </xf>
    <xf numFmtId="185" fontId="83" fillId="0" borderId="264" xfId="88" applyNumberFormat="1" applyFont="1" applyFill="1" applyBorder="1" applyAlignment="1">
      <alignment horizontal="left" vertical="center" shrinkToFit="1"/>
    </xf>
    <xf numFmtId="181" fontId="31" fillId="0" borderId="0" xfId="87" applyNumberFormat="1">
      <alignment vertical="center"/>
    </xf>
    <xf numFmtId="0" fontId="78" fillId="0" borderId="237" xfId="87" applyFont="1" applyFill="1" applyBorder="1" applyAlignment="1">
      <alignment horizontal="left" vertical="center" wrapText="1"/>
    </xf>
    <xf numFmtId="0" fontId="79" fillId="0" borderId="50" xfId="87" applyFont="1" applyFill="1" applyBorder="1" applyAlignment="1">
      <alignment horizontal="center" vertical="center"/>
    </xf>
    <xf numFmtId="0" fontId="53" fillId="0" borderId="108" xfId="0" applyFont="1" applyBorder="1" applyAlignment="1">
      <alignment vertical="center"/>
    </xf>
    <xf numFmtId="0" fontId="53" fillId="0" borderId="18" xfId="0" applyFont="1" applyBorder="1" applyAlignment="1">
      <alignment vertical="center"/>
    </xf>
    <xf numFmtId="0" fontId="53" fillId="0" borderId="109" xfId="0" applyFont="1" applyBorder="1" applyAlignment="1">
      <alignment vertical="center"/>
    </xf>
    <xf numFmtId="185" fontId="55" fillId="0" borderId="0" xfId="87" applyNumberFormat="1" applyFont="1">
      <alignment vertical="center"/>
    </xf>
    <xf numFmtId="182" fontId="55" fillId="0" borderId="0" xfId="87" applyNumberFormat="1" applyFont="1">
      <alignment vertical="center"/>
    </xf>
    <xf numFmtId="0" fontId="84" fillId="0" borderId="0" xfId="93" applyFont="1" applyFill="1" applyBorder="1" applyAlignment="1">
      <alignment horizontal="center" vertical="center"/>
    </xf>
    <xf numFmtId="214" fontId="2" fillId="0" borderId="201" xfId="0" applyNumberFormat="1" applyFont="1" applyBorder="1" applyAlignment="1">
      <alignment horizontal="center" vertical="center"/>
    </xf>
    <xf numFmtId="214" fontId="2" fillId="0" borderId="211" xfId="0" applyNumberFormat="1" applyFont="1" applyBorder="1" applyAlignment="1">
      <alignment horizontal="center" vertical="center"/>
    </xf>
    <xf numFmtId="0" fontId="2" fillId="0" borderId="11" xfId="0" applyFont="1" applyBorder="1" applyAlignment="1">
      <alignment horizontal="center" vertical="center"/>
    </xf>
    <xf numFmtId="214" fontId="2" fillId="0" borderId="211" xfId="0" applyNumberFormat="1" applyFont="1" applyBorder="1" applyAlignment="1">
      <alignment vertical="center"/>
    </xf>
    <xf numFmtId="214" fontId="2" fillId="0" borderId="268" xfId="0" applyNumberFormat="1" applyFont="1" applyBorder="1" applyAlignment="1">
      <alignment vertical="center"/>
    </xf>
    <xf numFmtId="214" fontId="2" fillId="0" borderId="268" xfId="0" applyNumberFormat="1" applyFont="1" applyBorder="1" applyAlignment="1">
      <alignment horizontal="center" vertical="center"/>
    </xf>
    <xf numFmtId="181" fontId="55" fillId="36" borderId="104" xfId="87" applyNumberFormat="1" applyFont="1" applyFill="1" applyBorder="1" applyAlignment="1" applyProtection="1">
      <alignment horizontal="right" vertical="center"/>
      <protection locked="0"/>
    </xf>
    <xf numFmtId="181" fontId="55" fillId="36" borderId="105" xfId="87" applyNumberFormat="1" applyFont="1" applyFill="1" applyBorder="1" applyAlignment="1" applyProtection="1">
      <alignment horizontal="right" vertical="center"/>
      <protection locked="0"/>
    </xf>
    <xf numFmtId="182" fontId="55" fillId="36" borderId="104" xfId="87" applyNumberFormat="1" applyFont="1" applyFill="1" applyBorder="1" applyAlignment="1" applyProtection="1">
      <alignment vertical="center" shrinkToFit="1"/>
      <protection locked="0"/>
    </xf>
    <xf numFmtId="182" fontId="55" fillId="36" borderId="105" xfId="87" applyNumberFormat="1" applyFont="1" applyFill="1" applyBorder="1" applyAlignment="1" applyProtection="1">
      <alignment vertical="center" shrinkToFit="1"/>
      <protection locked="0"/>
    </xf>
    <xf numFmtId="200" fontId="55" fillId="36" borderId="104" xfId="87" applyNumberFormat="1" applyFont="1" applyFill="1" applyBorder="1" applyAlignment="1" applyProtection="1">
      <alignment horizontal="right" vertical="center"/>
      <protection locked="0"/>
    </xf>
    <xf numFmtId="200" fontId="55" fillId="36" borderId="105" xfId="87" applyNumberFormat="1" applyFont="1" applyFill="1" applyBorder="1" applyAlignment="1" applyProtection="1">
      <alignment horizontal="right" vertical="center"/>
      <protection locked="0"/>
    </xf>
    <xf numFmtId="0" fontId="55" fillId="36" borderId="103" xfId="87" applyFont="1" applyFill="1" applyBorder="1" applyAlignment="1">
      <alignment horizontal="left" vertical="center" shrinkToFit="1"/>
    </xf>
    <xf numFmtId="0" fontId="55" fillId="36" borderId="104" xfId="87" applyFont="1" applyFill="1" applyBorder="1" applyAlignment="1">
      <alignment horizontal="center" vertical="center" shrinkToFit="1"/>
    </xf>
    <xf numFmtId="176" fontId="85" fillId="50" borderId="6" xfId="92" applyNumberFormat="1" applyFont="1" applyFill="1" applyBorder="1">
      <alignment vertical="center"/>
    </xf>
    <xf numFmtId="176" fontId="85" fillId="50" borderId="91" xfId="92" applyNumberFormat="1" applyFont="1" applyFill="1" applyBorder="1">
      <alignment vertical="center"/>
    </xf>
    <xf numFmtId="176" fontId="85" fillId="50" borderId="213" xfId="92" applyNumberFormat="1" applyFont="1" applyFill="1" applyBorder="1">
      <alignment vertical="center"/>
    </xf>
    <xf numFmtId="184" fontId="85" fillId="50" borderId="6" xfId="92" applyNumberFormat="1" applyFont="1" applyFill="1" applyBorder="1">
      <alignment vertical="center"/>
    </xf>
    <xf numFmtId="204" fontId="85" fillId="50" borderId="91" xfId="0" applyNumberFormat="1" applyFont="1" applyFill="1" applyBorder="1">
      <alignment vertical="center"/>
    </xf>
    <xf numFmtId="204" fontId="85" fillId="50" borderId="6" xfId="0" applyNumberFormat="1" applyFont="1" applyFill="1" applyBorder="1">
      <alignment vertical="center"/>
    </xf>
    <xf numFmtId="0" fontId="116" fillId="50" borderId="6" xfId="0" applyFont="1" applyFill="1" applyBorder="1">
      <alignment vertical="center"/>
    </xf>
    <xf numFmtId="0" fontId="71" fillId="48" borderId="190" xfId="87" applyFont="1" applyFill="1" applyBorder="1" applyAlignment="1">
      <alignment horizontal="center" vertical="center"/>
    </xf>
    <xf numFmtId="0" fontId="71" fillId="48" borderId="191" xfId="87" applyFont="1" applyFill="1" applyBorder="1" applyAlignment="1">
      <alignment horizontal="center" vertical="center"/>
    </xf>
    <xf numFmtId="0" fontId="71" fillId="48" borderId="192" xfId="87" applyFont="1" applyFill="1" applyBorder="1" applyAlignment="1">
      <alignment horizontal="center" vertical="center"/>
    </xf>
    <xf numFmtId="0" fontId="28" fillId="0" borderId="190" xfId="87" applyFont="1" applyBorder="1" applyAlignment="1">
      <alignment vertical="center" wrapText="1"/>
    </xf>
    <xf numFmtId="0" fontId="28" fillId="0" borderId="191" xfId="87" applyFont="1" applyBorder="1" applyAlignment="1">
      <alignment vertical="center" wrapText="1"/>
    </xf>
    <xf numFmtId="0" fontId="28" fillId="0" borderId="192" xfId="87" applyFont="1" applyBorder="1" applyAlignment="1">
      <alignment vertical="center" wrapText="1"/>
    </xf>
    <xf numFmtId="0" fontId="70" fillId="47" borderId="0" xfId="87" applyFont="1" applyFill="1" applyAlignment="1">
      <alignment horizontal="left" vertical="center"/>
    </xf>
    <xf numFmtId="0" fontId="70" fillId="0" borderId="0" xfId="87" applyFont="1" applyAlignment="1">
      <alignment horizontal="left" vertical="center"/>
    </xf>
    <xf numFmtId="0" fontId="31" fillId="47" borderId="0" xfId="87" applyFont="1" applyFill="1" applyAlignment="1">
      <alignment horizontal="left" vertical="center" wrapText="1"/>
    </xf>
    <xf numFmtId="0" fontId="31" fillId="39" borderId="78" xfId="87" applyFont="1" applyFill="1" applyBorder="1" applyAlignment="1">
      <alignment horizontal="center" vertical="center"/>
    </xf>
    <xf numFmtId="0" fontId="31" fillId="39" borderId="96" xfId="87" applyFont="1" applyFill="1" applyBorder="1" applyAlignment="1">
      <alignment horizontal="center" vertical="center"/>
    </xf>
    <xf numFmtId="0" fontId="52" fillId="34" borderId="271" xfId="87" applyFont="1" applyFill="1" applyBorder="1" applyAlignment="1" applyProtection="1">
      <alignment horizontal="center" vertical="center" shrinkToFit="1"/>
      <protection locked="0"/>
    </xf>
    <xf numFmtId="0" fontId="52" fillId="34" borderId="272" xfId="87" applyFont="1" applyFill="1" applyBorder="1" applyAlignment="1" applyProtection="1">
      <alignment horizontal="center" vertical="center" shrinkToFit="1"/>
      <protection locked="0"/>
    </xf>
    <xf numFmtId="0" fontId="52" fillId="34" borderId="273" xfId="87" applyFont="1" applyFill="1" applyBorder="1" applyAlignment="1" applyProtection="1">
      <alignment horizontal="center" vertical="center" shrinkToFit="1"/>
      <protection locked="0"/>
    </xf>
    <xf numFmtId="0" fontId="31" fillId="33" borderId="215" xfId="87" applyFont="1" applyFill="1" applyBorder="1" applyAlignment="1">
      <alignment horizontal="center" vertical="center"/>
    </xf>
    <xf numFmtId="0" fontId="52" fillId="34" borderId="215" xfId="87" applyFont="1" applyFill="1" applyBorder="1" applyAlignment="1">
      <alignment horizontal="center" vertical="center" shrinkToFit="1"/>
    </xf>
    <xf numFmtId="0" fontId="31" fillId="0" borderId="0" xfId="87" applyFont="1" applyFill="1" applyBorder="1" applyAlignment="1">
      <alignment horizontal="center" vertical="center"/>
    </xf>
    <xf numFmtId="0" fontId="52" fillId="0" borderId="0" xfId="87" applyFont="1" applyFill="1" applyBorder="1" applyAlignment="1">
      <alignment horizontal="center" vertical="center" shrinkToFit="1"/>
    </xf>
    <xf numFmtId="0" fontId="52" fillId="50" borderId="215" xfId="87" applyFont="1" applyFill="1" applyBorder="1" applyAlignment="1">
      <alignment horizontal="center" vertical="center" shrinkToFit="1"/>
    </xf>
    <xf numFmtId="181" fontId="55" fillId="34" borderId="17" xfId="87" applyNumberFormat="1" applyFont="1" applyFill="1" applyBorder="1" applyAlignment="1" applyProtection="1">
      <alignment horizontal="right" vertical="center"/>
      <protection locked="0"/>
    </xf>
    <xf numFmtId="181" fontId="55" fillId="34" borderId="18" xfId="87" applyNumberFormat="1" applyFont="1" applyFill="1" applyBorder="1" applyAlignment="1" applyProtection="1">
      <alignment horizontal="right" vertical="center"/>
      <protection locked="0"/>
    </xf>
    <xf numFmtId="181" fontId="55" fillId="34" borderId="109" xfId="87" applyNumberFormat="1" applyFont="1" applyFill="1" applyBorder="1" applyAlignment="1" applyProtection="1">
      <alignment horizontal="right" vertical="center"/>
      <protection locked="0"/>
    </xf>
    <xf numFmtId="181" fontId="55" fillId="34" borderId="159" xfId="87" applyNumberFormat="1" applyFont="1" applyFill="1" applyBorder="1" applyAlignment="1" applyProtection="1">
      <alignment horizontal="right" vertical="center"/>
      <protection locked="0"/>
    </xf>
    <xf numFmtId="181" fontId="55" fillId="34" borderId="160" xfId="87" applyNumberFormat="1" applyFont="1" applyFill="1" applyBorder="1" applyAlignment="1" applyProtection="1">
      <alignment horizontal="right" vertical="center"/>
      <protection locked="0"/>
    </xf>
    <xf numFmtId="181" fontId="55" fillId="34" borderId="158" xfId="87" applyNumberFormat="1" applyFont="1" applyFill="1" applyBorder="1" applyAlignment="1" applyProtection="1">
      <alignment horizontal="right" vertical="center"/>
      <protection locked="0"/>
    </xf>
    <xf numFmtId="181" fontId="55" fillId="34" borderId="162" xfId="87" applyNumberFormat="1" applyFont="1" applyFill="1" applyBorder="1" applyAlignment="1" applyProtection="1">
      <alignment horizontal="right" vertical="center"/>
      <protection locked="0"/>
    </xf>
    <xf numFmtId="181" fontId="55" fillId="34" borderId="163" xfId="87" applyNumberFormat="1" applyFont="1" applyFill="1" applyBorder="1" applyAlignment="1" applyProtection="1">
      <alignment horizontal="right" vertical="center"/>
      <protection locked="0"/>
    </xf>
    <xf numFmtId="181" fontId="55" fillId="34" borderId="102" xfId="87" applyNumberFormat="1" applyFont="1" applyFill="1" applyBorder="1" applyAlignment="1" applyProtection="1">
      <alignment horizontal="right" vertical="center"/>
      <protection locked="0"/>
    </xf>
    <xf numFmtId="0" fontId="31" fillId="39" borderId="1" xfId="87" applyFont="1" applyFill="1" applyBorder="1" applyAlignment="1">
      <alignment horizontal="center" vertical="center"/>
    </xf>
    <xf numFmtId="0" fontId="64" fillId="34" borderId="78" xfId="87" applyFont="1" applyFill="1" applyBorder="1" applyAlignment="1" applyProtection="1">
      <alignment horizontal="center" vertical="center" shrinkToFit="1"/>
      <protection locked="0"/>
    </xf>
    <xf numFmtId="0" fontId="64" fillId="34" borderId="96" xfId="87" applyFont="1" applyFill="1" applyBorder="1" applyAlignment="1" applyProtection="1">
      <alignment horizontal="center" vertical="center" shrinkToFit="1"/>
      <protection locked="0"/>
    </xf>
    <xf numFmtId="0" fontId="64" fillId="34" borderId="79" xfId="87" applyFont="1" applyFill="1" applyBorder="1" applyAlignment="1" applyProtection="1">
      <alignment horizontal="center" vertical="center" shrinkToFit="1"/>
      <protection locked="0"/>
    </xf>
    <xf numFmtId="0" fontId="53" fillId="0" borderId="164" xfId="87" applyFont="1" applyFill="1" applyBorder="1" applyAlignment="1">
      <alignment horizontal="center" vertical="center"/>
    </xf>
    <xf numFmtId="0" fontId="53" fillId="0" borderId="27" xfId="87" applyFont="1" applyFill="1" applyBorder="1" applyAlignment="1">
      <alignment horizontal="center" vertical="center"/>
    </xf>
    <xf numFmtId="0" fontId="53" fillId="0" borderId="25" xfId="87" applyFont="1" applyFill="1" applyBorder="1" applyAlignment="1">
      <alignment horizontal="center" vertical="center"/>
    </xf>
    <xf numFmtId="0" fontId="31" fillId="0" borderId="22" xfId="87" applyFont="1" applyFill="1" applyBorder="1" applyAlignment="1">
      <alignment horizontal="center" vertical="center"/>
    </xf>
    <xf numFmtId="0" fontId="66" fillId="0" borderId="22" xfId="87" applyNumberFormat="1" applyFont="1" applyFill="1" applyBorder="1" applyAlignment="1">
      <alignment horizontal="center" vertical="center"/>
    </xf>
    <xf numFmtId="0" fontId="66" fillId="51" borderId="271" xfId="87" applyFont="1" applyFill="1" applyBorder="1" applyAlignment="1">
      <alignment horizontal="center" vertical="center"/>
    </xf>
    <xf numFmtId="0" fontId="66" fillId="51" borderId="272" xfId="87" applyFont="1" applyFill="1" applyBorder="1" applyAlignment="1">
      <alignment horizontal="center" vertical="center"/>
    </xf>
    <xf numFmtId="0" fontId="66" fillId="51" borderId="273" xfId="87" applyFont="1" applyFill="1" applyBorder="1" applyAlignment="1">
      <alignment horizontal="center" vertical="center"/>
    </xf>
    <xf numFmtId="0" fontId="0" fillId="0" borderId="0" xfId="0" applyAlignment="1">
      <alignment horizontal="left" vertical="center"/>
    </xf>
    <xf numFmtId="49" fontId="0" fillId="0" borderId="194" xfId="93" applyNumberFormat="1" applyFont="1" applyFill="1" applyBorder="1" applyAlignment="1">
      <alignment horizontal="center" vertical="center"/>
    </xf>
    <xf numFmtId="49" fontId="0" fillId="0" borderId="197" xfId="93" applyNumberFormat="1" applyFont="1" applyFill="1" applyBorder="1" applyAlignment="1">
      <alignment horizontal="center" vertical="center"/>
    </xf>
    <xf numFmtId="0" fontId="100" fillId="0" borderId="0" xfId="0" applyFont="1" applyAlignment="1">
      <alignment horizontal="left" vertical="center"/>
    </xf>
    <xf numFmtId="0" fontId="96" fillId="0" borderId="0" xfId="0" applyFont="1" applyAlignment="1">
      <alignment horizontal="left" vertical="center"/>
    </xf>
    <xf numFmtId="49" fontId="63" fillId="0" borderId="194" xfId="93" applyNumberFormat="1" applyFont="1" applyFill="1" applyBorder="1" applyAlignment="1">
      <alignment horizontal="center" vertical="center"/>
    </xf>
    <xf numFmtId="49" fontId="63" fillId="0" borderId="197" xfId="93" applyNumberFormat="1" applyFont="1" applyFill="1" applyBorder="1" applyAlignment="1">
      <alignment horizontal="center" vertical="center"/>
    </xf>
    <xf numFmtId="0" fontId="28" fillId="40" borderId="133" xfId="87" applyFont="1" applyFill="1" applyBorder="1" applyAlignment="1">
      <alignment horizontal="center" vertical="center"/>
    </xf>
    <xf numFmtId="0" fontId="28" fillId="40" borderId="143" xfId="87" applyFont="1" applyFill="1" applyBorder="1" applyAlignment="1">
      <alignment horizontal="center" vertical="center"/>
    </xf>
    <xf numFmtId="0" fontId="28" fillId="40" borderId="186" xfId="87" applyFont="1" applyFill="1" applyBorder="1" applyAlignment="1">
      <alignment horizontal="center" vertical="center"/>
    </xf>
    <xf numFmtId="0" fontId="31" fillId="0" borderId="15" xfId="87" applyBorder="1" applyAlignment="1">
      <alignment horizontal="center" vertical="center"/>
    </xf>
    <xf numFmtId="0" fontId="28" fillId="40" borderId="187" xfId="87" applyFont="1" applyFill="1" applyBorder="1" applyAlignment="1">
      <alignment horizontal="center" vertical="center"/>
    </xf>
    <xf numFmtId="0" fontId="31" fillId="0" borderId="188" xfId="87" applyBorder="1" applyAlignment="1">
      <alignment horizontal="center" vertical="center"/>
    </xf>
    <xf numFmtId="0" fontId="28" fillId="40" borderId="138" xfId="87" applyFont="1" applyFill="1" applyBorder="1" applyAlignment="1">
      <alignment horizontal="center" vertical="center" wrapText="1"/>
    </xf>
    <xf numFmtId="0" fontId="28" fillId="40" borderId="140" xfId="87" applyFont="1" applyFill="1" applyBorder="1" applyAlignment="1">
      <alignment horizontal="center" vertical="center" wrapText="1"/>
    </xf>
    <xf numFmtId="0" fontId="28" fillId="45" borderId="126" xfId="87" applyFont="1" applyFill="1" applyBorder="1" applyAlignment="1">
      <alignment horizontal="center" vertical="center"/>
    </xf>
    <xf numFmtId="0" fontId="57" fillId="39" borderId="1" xfId="0" applyFont="1" applyFill="1" applyBorder="1" applyAlignment="1">
      <alignment horizontal="center" vertical="center" shrinkToFit="1"/>
    </xf>
    <xf numFmtId="0" fontId="28" fillId="45" borderId="133" xfId="87" applyFont="1" applyFill="1" applyBorder="1" applyAlignment="1">
      <alignment horizontal="center" vertical="center"/>
    </xf>
    <xf numFmtId="0" fontId="28" fillId="45" borderId="143" xfId="87" applyFont="1" applyFill="1" applyBorder="1" applyAlignment="1">
      <alignment horizontal="center" vertical="center"/>
    </xf>
    <xf numFmtId="0" fontId="31" fillId="0" borderId="11" xfId="87" applyFont="1" applyBorder="1" applyAlignment="1">
      <alignment horizontal="center" vertical="center"/>
    </xf>
    <xf numFmtId="0" fontId="31" fillId="0" borderId="10" xfId="87" applyFont="1" applyBorder="1" applyAlignment="1">
      <alignment horizontal="center" vertical="center"/>
    </xf>
    <xf numFmtId="0" fontId="32" fillId="33" borderId="1" xfId="87" applyFont="1" applyFill="1" applyBorder="1" applyAlignment="1">
      <alignment horizontal="center" vertical="center"/>
    </xf>
    <xf numFmtId="214" fontId="57" fillId="39" borderId="1" xfId="0" applyNumberFormat="1" applyFont="1" applyFill="1" applyBorder="1" applyAlignment="1">
      <alignment horizontal="center" vertical="center" shrinkToFit="1"/>
    </xf>
    <xf numFmtId="0" fontId="28" fillId="45" borderId="138" xfId="87" applyFont="1" applyFill="1" applyBorder="1" applyAlignment="1">
      <alignment horizontal="center" vertical="center" wrapText="1"/>
    </xf>
    <xf numFmtId="0" fontId="28" fillId="45" borderId="145" xfId="87" applyFont="1" applyFill="1" applyBorder="1" applyAlignment="1">
      <alignment horizontal="center" vertical="center" wrapText="1"/>
    </xf>
    <xf numFmtId="214" fontId="28" fillId="46" borderId="11" xfId="87" applyNumberFormat="1" applyFont="1" applyFill="1" applyBorder="1" applyAlignment="1">
      <alignment horizontal="center" vertical="center"/>
    </xf>
    <xf numFmtId="0" fontId="28" fillId="39" borderId="138" xfId="87" applyFont="1" applyFill="1" applyBorder="1" applyAlignment="1">
      <alignment horizontal="center" vertical="center" wrapText="1"/>
    </xf>
    <xf numFmtId="0" fontId="28" fillId="39" borderId="145" xfId="87" applyFont="1" applyFill="1" applyBorder="1" applyAlignment="1">
      <alignment horizontal="center" vertical="center" wrapText="1"/>
    </xf>
    <xf numFmtId="0" fontId="28" fillId="39" borderId="133" xfId="87" applyFont="1" applyFill="1" applyBorder="1" applyAlignment="1">
      <alignment horizontal="center" vertical="center"/>
    </xf>
    <xf numFmtId="0" fontId="28" fillId="39" borderId="143" xfId="87" applyFont="1" applyFill="1" applyBorder="1" applyAlignment="1">
      <alignment horizontal="center" vertical="center"/>
    </xf>
    <xf numFmtId="0" fontId="28" fillId="39" borderId="126" xfId="87" applyFont="1" applyFill="1" applyBorder="1" applyAlignment="1">
      <alignment horizontal="center" vertical="center"/>
    </xf>
    <xf numFmtId="214" fontId="28" fillId="44" borderId="11" xfId="87" applyNumberFormat="1" applyFont="1" applyFill="1" applyBorder="1" applyAlignment="1">
      <alignment horizontal="center" vertical="center"/>
    </xf>
    <xf numFmtId="0" fontId="28" fillId="0" borderId="176" xfId="87" applyFont="1" applyBorder="1" applyAlignment="1">
      <alignment vertical="center"/>
    </xf>
    <xf numFmtId="0" fontId="28" fillId="0" borderId="97" xfId="87" applyFont="1" applyBorder="1" applyAlignment="1">
      <alignment vertical="center"/>
    </xf>
    <xf numFmtId="0" fontId="62" fillId="0" borderId="174" xfId="87" applyFont="1" applyBorder="1" applyAlignment="1">
      <alignment vertical="center"/>
    </xf>
    <xf numFmtId="0" fontId="62" fillId="0" borderId="136" xfId="87" applyFont="1" applyBorder="1" applyAlignment="1">
      <alignment vertical="center"/>
    </xf>
    <xf numFmtId="0" fontId="28" fillId="0" borderId="175" xfId="87" applyFont="1" applyBorder="1" applyAlignment="1">
      <alignment vertical="center"/>
    </xf>
    <xf numFmtId="0" fontId="28" fillId="0" borderId="96" xfId="87" applyFont="1" applyBorder="1" applyAlignment="1">
      <alignment vertical="center"/>
    </xf>
    <xf numFmtId="0" fontId="28" fillId="0" borderId="175" xfId="87" applyFont="1" applyFill="1" applyBorder="1" applyAlignment="1">
      <alignment vertical="center"/>
    </xf>
    <xf numFmtId="0" fontId="28" fillId="0" borderId="96" xfId="87" applyFont="1" applyFill="1" applyBorder="1" applyAlignment="1">
      <alignment vertical="center"/>
    </xf>
    <xf numFmtId="0" fontId="28" fillId="44" borderId="133" xfId="87" applyFont="1" applyFill="1" applyBorder="1" applyAlignment="1">
      <alignment horizontal="center" vertical="center"/>
    </xf>
    <xf numFmtId="0" fontId="28" fillId="44" borderId="143" xfId="87" applyFont="1" applyFill="1" applyBorder="1" applyAlignment="1">
      <alignment horizontal="center" vertical="center"/>
    </xf>
    <xf numFmtId="0" fontId="28" fillId="44" borderId="126" xfId="87" applyFont="1" applyFill="1" applyBorder="1" applyAlignment="1">
      <alignment horizontal="center" vertical="center"/>
    </xf>
    <xf numFmtId="0" fontId="28" fillId="44" borderId="138" xfId="87" applyFont="1" applyFill="1" applyBorder="1" applyAlignment="1">
      <alignment horizontal="center" vertical="center" wrapText="1"/>
    </xf>
    <xf numFmtId="0" fontId="28" fillId="44" borderId="145" xfId="87" applyFont="1" applyFill="1" applyBorder="1" applyAlignment="1">
      <alignment horizontal="center" vertical="center" wrapText="1"/>
    </xf>
    <xf numFmtId="0" fontId="28" fillId="0" borderId="138" xfId="93" applyFont="1" applyFill="1" applyBorder="1" applyAlignment="1">
      <alignment horizontal="center" vertical="center"/>
    </xf>
    <xf numFmtId="0" fontId="28" fillId="0" borderId="140" xfId="93" applyFont="1" applyFill="1" applyBorder="1" applyAlignment="1">
      <alignment horizontal="center" vertical="center"/>
    </xf>
    <xf numFmtId="0" fontId="28" fillId="0" borderId="145" xfId="87" applyFont="1" applyBorder="1" applyAlignment="1">
      <alignment horizontal="center" vertical="center"/>
    </xf>
    <xf numFmtId="0" fontId="28" fillId="0" borderId="141" xfId="87" applyFont="1" applyFill="1" applyBorder="1" applyAlignment="1">
      <alignment horizontal="center" vertical="center" wrapText="1"/>
    </xf>
    <xf numFmtId="0" fontId="28" fillId="0" borderId="143" xfId="87" applyFont="1" applyBorder="1" applyAlignment="1">
      <alignment horizontal="center" vertical="center" wrapText="1"/>
    </xf>
    <xf numFmtId="0" fontId="28" fillId="0" borderId="2" xfId="93" applyFont="1" applyFill="1" applyBorder="1" applyAlignment="1">
      <alignment horizontal="center" vertical="center" wrapText="1"/>
    </xf>
    <xf numFmtId="0" fontId="28" fillId="0" borderId="20" xfId="87" applyFont="1" applyBorder="1" applyAlignment="1">
      <alignment horizontal="center" vertical="center" wrapText="1"/>
    </xf>
    <xf numFmtId="0" fontId="28" fillId="0" borderId="3" xfId="87" applyFont="1" applyBorder="1" applyAlignment="1">
      <alignment horizontal="center" vertical="center" wrapText="1"/>
    </xf>
    <xf numFmtId="0" fontId="28" fillId="0" borderId="11" xfId="93" applyFont="1" applyFill="1" applyBorder="1" applyAlignment="1">
      <alignment horizontal="center" vertical="center" wrapText="1"/>
    </xf>
    <xf numFmtId="0" fontId="28" fillId="0" borderId="44" xfId="87" applyFont="1" applyBorder="1" applyAlignment="1">
      <alignment horizontal="center" vertical="center" wrapText="1"/>
    </xf>
    <xf numFmtId="0" fontId="28" fillId="0" borderId="10" xfId="87" applyFont="1" applyBorder="1" applyAlignment="1">
      <alignment horizontal="center" vertical="center" wrapText="1"/>
    </xf>
    <xf numFmtId="0" fontId="31" fillId="43" borderId="11" xfId="93" applyFont="1" applyFill="1" applyBorder="1" applyAlignment="1">
      <alignment horizontal="center" vertical="center" wrapText="1"/>
    </xf>
    <xf numFmtId="0" fontId="31" fillId="0" borderId="44" xfId="87" applyBorder="1" applyAlignment="1">
      <alignment horizontal="center" vertical="center" wrapText="1"/>
    </xf>
    <xf numFmtId="0" fontId="31" fillId="0" borderId="10" xfId="87" applyBorder="1" applyAlignment="1">
      <alignment horizontal="center" vertical="center" wrapText="1"/>
    </xf>
    <xf numFmtId="0" fontId="31" fillId="0" borderId="11" xfId="93" applyFont="1" applyFill="1" applyBorder="1" applyAlignment="1">
      <alignment horizontal="center" vertical="center" wrapText="1"/>
    </xf>
    <xf numFmtId="0" fontId="31" fillId="0" borderId="44" xfId="93" applyFont="1" applyFill="1" applyBorder="1" applyAlignment="1">
      <alignment horizontal="center" vertical="center" wrapText="1"/>
    </xf>
    <xf numFmtId="49" fontId="28" fillId="0" borderId="133" xfId="93" applyNumberFormat="1" applyFont="1" applyFill="1" applyBorder="1" applyAlignment="1">
      <alignment horizontal="center" vertical="center" wrapText="1"/>
    </xf>
    <xf numFmtId="49" fontId="28" fillId="0" borderId="139" xfId="93" applyNumberFormat="1" applyFont="1" applyFill="1" applyBorder="1" applyAlignment="1">
      <alignment horizontal="center" vertical="center" wrapText="1"/>
    </xf>
    <xf numFmtId="49" fontId="28" fillId="0" borderId="134" xfId="93" applyNumberFormat="1" applyFont="1" applyFill="1" applyBorder="1" applyAlignment="1">
      <alignment horizontal="center" vertical="center"/>
    </xf>
    <xf numFmtId="0" fontId="28" fillId="0" borderId="10" xfId="87" applyFont="1" applyBorder="1" applyAlignment="1">
      <alignment horizontal="center" vertical="center"/>
    </xf>
    <xf numFmtId="0" fontId="28" fillId="0" borderId="135" xfId="87" applyFont="1" applyFill="1" applyBorder="1" applyAlignment="1">
      <alignment horizontal="center" vertical="center"/>
    </xf>
    <xf numFmtId="0" fontId="31" fillId="0" borderId="137" xfId="87" applyBorder="1" applyAlignment="1">
      <alignment horizontal="center" vertical="center"/>
    </xf>
    <xf numFmtId="0" fontId="28" fillId="0" borderId="44" xfId="87" applyFont="1" applyFill="1" applyBorder="1" applyAlignment="1">
      <alignment horizontal="center" vertical="center" wrapText="1"/>
    </xf>
    <xf numFmtId="0" fontId="31" fillId="0" borderId="2" xfId="93" applyFont="1" applyFill="1" applyBorder="1" applyAlignment="1">
      <alignment horizontal="center" vertical="center" wrapText="1"/>
    </xf>
    <xf numFmtId="0" fontId="31" fillId="0" borderId="20" xfId="87" applyFont="1" applyBorder="1" applyAlignment="1">
      <alignment horizontal="center" vertical="center" wrapText="1"/>
    </xf>
    <xf numFmtId="0" fontId="31" fillId="0" borderId="3" xfId="87" applyFont="1" applyBorder="1" applyAlignment="1">
      <alignment horizontal="center" vertical="center" wrapText="1"/>
    </xf>
    <xf numFmtId="0" fontId="32" fillId="0" borderId="4" xfId="87" applyFont="1" applyFill="1" applyBorder="1" applyAlignment="1">
      <alignment horizontal="center" vertical="center" wrapText="1"/>
    </xf>
    <xf numFmtId="0" fontId="32" fillId="0" borderId="73" xfId="87" applyFont="1" applyBorder="1" applyAlignment="1">
      <alignment horizontal="center" vertical="center" wrapText="1"/>
    </xf>
    <xf numFmtId="0" fontId="32" fillId="0" borderId="5" xfId="87" applyFont="1" applyBorder="1" applyAlignment="1">
      <alignment horizontal="center" vertical="center" wrapText="1"/>
    </xf>
    <xf numFmtId="49" fontId="28" fillId="0" borderId="10" xfId="93" applyNumberFormat="1" applyFont="1" applyFill="1" applyBorder="1" applyAlignment="1">
      <alignment horizontal="center" vertical="center"/>
    </xf>
    <xf numFmtId="0" fontId="31" fillId="0" borderId="11" xfId="87" applyBorder="1" applyAlignment="1">
      <alignment horizontal="center" vertical="center" wrapText="1"/>
    </xf>
    <xf numFmtId="0" fontId="28" fillId="0" borderId="142" xfId="87" applyFont="1" applyFill="1" applyBorder="1" applyAlignment="1">
      <alignment horizontal="center" vertical="center" wrapText="1"/>
    </xf>
    <xf numFmtId="0" fontId="28" fillId="0" borderId="144" xfId="87" applyFont="1" applyBorder="1" applyAlignment="1">
      <alignment horizontal="center" vertical="center" wrapText="1"/>
    </xf>
    <xf numFmtId="0" fontId="28" fillId="0" borderId="146" xfId="87" applyFont="1" applyBorder="1" applyAlignment="1">
      <alignment horizontal="center" vertical="center" wrapText="1"/>
    </xf>
    <xf numFmtId="0" fontId="28" fillId="0" borderId="143" xfId="87" applyFont="1" applyFill="1" applyBorder="1" applyAlignment="1">
      <alignment horizontal="center" vertical="center" wrapText="1"/>
    </xf>
    <xf numFmtId="0" fontId="28" fillId="0" borderId="10" xfId="87" applyFont="1" applyFill="1" applyBorder="1" applyAlignment="1">
      <alignment horizontal="center" vertical="center" wrapText="1"/>
    </xf>
    <xf numFmtId="0" fontId="28" fillId="0" borderId="140" xfId="87" applyFont="1" applyBorder="1" applyAlignment="1">
      <alignment vertical="center"/>
    </xf>
    <xf numFmtId="0" fontId="28" fillId="0" borderId="145" xfId="87" applyFont="1" applyBorder="1" applyAlignment="1">
      <alignment vertical="center"/>
    </xf>
    <xf numFmtId="0" fontId="55" fillId="0" borderId="11" xfId="87" applyFont="1" applyBorder="1" applyAlignment="1">
      <alignment horizontal="center" vertical="center" wrapText="1"/>
    </xf>
    <xf numFmtId="0" fontId="55" fillId="0" borderId="44" xfId="87" applyFont="1" applyBorder="1" applyAlignment="1">
      <alignment horizontal="center" vertical="center" wrapText="1"/>
    </xf>
    <xf numFmtId="0" fontId="55" fillId="0" borderId="10" xfId="87" applyFont="1" applyBorder="1" applyAlignment="1">
      <alignment horizontal="center" vertical="center" wrapText="1"/>
    </xf>
    <xf numFmtId="0" fontId="32" fillId="0" borderId="11" xfId="87" applyFont="1" applyBorder="1" applyAlignment="1">
      <alignment horizontal="center" vertical="center" wrapText="1"/>
    </xf>
    <xf numFmtId="0" fontId="32" fillId="0" borderId="44" xfId="87" applyFont="1" applyBorder="1" applyAlignment="1">
      <alignment horizontal="center" vertical="center" wrapText="1"/>
    </xf>
    <xf numFmtId="0" fontId="32" fillId="0" borderId="10" xfId="87" applyFont="1" applyBorder="1" applyAlignment="1">
      <alignment horizontal="center" vertical="center" wrapText="1"/>
    </xf>
    <xf numFmtId="0" fontId="28" fillId="0" borderId="140" xfId="87" applyFont="1" applyBorder="1" applyAlignment="1">
      <alignment horizontal="center" vertical="center"/>
    </xf>
    <xf numFmtId="0" fontId="49" fillId="0" borderId="12" xfId="90" applyFill="1" applyBorder="1" applyAlignment="1" applyProtection="1">
      <alignment horizontal="left" vertical="center" wrapText="1"/>
      <protection locked="0"/>
    </xf>
    <xf numFmtId="0" fontId="49" fillId="0" borderId="13" xfId="90" applyFill="1" applyBorder="1" applyAlignment="1" applyProtection="1">
      <alignment horizontal="left" vertical="center"/>
      <protection locked="0"/>
    </xf>
    <xf numFmtId="0" fontId="49" fillId="0" borderId="14" xfId="90" applyFill="1" applyBorder="1" applyAlignment="1" applyProtection="1">
      <alignment horizontal="left" vertical="center"/>
      <protection locked="0"/>
    </xf>
    <xf numFmtId="0" fontId="49" fillId="0" borderId="16" xfId="90" applyFill="1" applyBorder="1" applyAlignment="1" applyProtection="1">
      <alignment horizontal="left" vertical="center"/>
      <protection locked="0"/>
    </xf>
    <xf numFmtId="0" fontId="49" fillId="0" borderId="22" xfId="90" applyFill="1" applyBorder="1" applyAlignment="1" applyProtection="1">
      <alignment horizontal="left" vertical="center"/>
      <protection locked="0"/>
    </xf>
    <xf numFmtId="0" fontId="49" fillId="0" borderId="23" xfId="90" applyFill="1" applyBorder="1" applyAlignment="1" applyProtection="1">
      <alignment horizontal="left" vertical="center"/>
      <protection locked="0"/>
    </xf>
    <xf numFmtId="189" fontId="7" fillId="0" borderId="12" xfId="92" applyNumberFormat="1" applyFont="1" applyFill="1" applyBorder="1" applyAlignment="1">
      <alignment horizontal="right" vertical="center" shrinkToFit="1"/>
    </xf>
    <xf numFmtId="189" fontId="7" fillId="0" borderId="13" xfId="92" applyNumberFormat="1" applyFont="1" applyFill="1" applyBorder="1" applyAlignment="1">
      <alignment horizontal="right" vertical="center" shrinkToFit="1"/>
    </xf>
    <xf numFmtId="189" fontId="7" fillId="0" borderId="14" xfId="92" applyNumberFormat="1" applyFont="1" applyFill="1" applyBorder="1" applyAlignment="1">
      <alignment horizontal="right" vertical="center" shrinkToFit="1"/>
    </xf>
    <xf numFmtId="189" fontId="7" fillId="0" borderId="16" xfId="92" applyNumberFormat="1" applyFont="1" applyFill="1" applyBorder="1" applyAlignment="1">
      <alignment horizontal="right" vertical="center" shrinkToFit="1"/>
    </xf>
    <xf numFmtId="189" fontId="7" fillId="0" borderId="22" xfId="92" applyNumberFormat="1" applyFont="1" applyFill="1" applyBorder="1" applyAlignment="1">
      <alignment horizontal="right" vertical="center" shrinkToFit="1"/>
    </xf>
    <xf numFmtId="189" fontId="7" fillId="0" borderId="23" xfId="92" applyNumberFormat="1" applyFont="1" applyFill="1" applyBorder="1" applyAlignment="1">
      <alignment horizontal="right" vertical="center" shrinkToFit="1"/>
    </xf>
    <xf numFmtId="0" fontId="7" fillId="42" borderId="12" xfId="1" applyFill="1" applyBorder="1" applyAlignment="1">
      <alignment horizontal="right" vertical="center" shrinkToFit="1"/>
    </xf>
    <xf numFmtId="0" fontId="7" fillId="42" borderId="14" xfId="1" applyFill="1" applyBorder="1" applyAlignment="1">
      <alignment horizontal="right" vertical="center" shrinkToFit="1"/>
    </xf>
    <xf numFmtId="0" fontId="7" fillId="42" borderId="16" xfId="1" applyFill="1" applyBorder="1" applyAlignment="1">
      <alignment horizontal="right" vertical="center" shrinkToFit="1"/>
    </xf>
    <xf numFmtId="0" fontId="7" fillId="42" borderId="23" xfId="1" applyFill="1" applyBorder="1" applyAlignment="1">
      <alignment horizontal="right" vertical="center" shrinkToFit="1"/>
    </xf>
    <xf numFmtId="0" fontId="49" fillId="0" borderId="12" xfId="90" applyFill="1" applyBorder="1" applyAlignment="1" applyProtection="1">
      <alignment horizontal="left" vertical="center"/>
      <protection locked="0"/>
    </xf>
    <xf numFmtId="0" fontId="7" fillId="35" borderId="12" xfId="1" applyFill="1" applyBorder="1" applyAlignment="1">
      <alignment horizontal="right" vertical="center" shrinkToFit="1"/>
    </xf>
    <xf numFmtId="0" fontId="7" fillId="35" borderId="14" xfId="1" applyFill="1" applyBorder="1" applyAlignment="1">
      <alignment horizontal="right" vertical="center" shrinkToFit="1"/>
    </xf>
    <xf numFmtId="0" fontId="7" fillId="35" borderId="15" xfId="1" applyFill="1" applyBorder="1" applyAlignment="1">
      <alignment horizontal="right" vertical="center" shrinkToFit="1"/>
    </xf>
    <xf numFmtId="0" fontId="7" fillId="35" borderId="43" xfId="1" applyFill="1" applyBorder="1" applyAlignment="1">
      <alignment horizontal="right" vertical="center" shrinkToFit="1"/>
    </xf>
    <xf numFmtId="0" fontId="7" fillId="36" borderId="12" xfId="1" applyFill="1" applyBorder="1" applyAlignment="1">
      <alignment horizontal="right" vertical="center" shrinkToFit="1"/>
    </xf>
    <xf numFmtId="0" fontId="7" fillId="36" borderId="14" xfId="1" applyFill="1" applyBorder="1" applyAlignment="1">
      <alignment horizontal="right" vertical="center" shrinkToFit="1"/>
    </xf>
    <xf numFmtId="0" fontId="7" fillId="36" borderId="16" xfId="1" applyFill="1" applyBorder="1" applyAlignment="1">
      <alignment horizontal="right" vertical="center" shrinkToFit="1"/>
    </xf>
    <xf numFmtId="0" fontId="7" fillId="36" borderId="23" xfId="1" applyFill="1" applyBorder="1" applyAlignment="1">
      <alignment horizontal="right" vertical="center" shrinkToFit="1"/>
    </xf>
    <xf numFmtId="0" fontId="7" fillId="0" borderId="0" xfId="1" applyBorder="1" applyAlignment="1">
      <alignment horizontal="center" vertical="center"/>
    </xf>
    <xf numFmtId="0" fontId="49" fillId="35" borderId="12" xfId="90" applyFill="1" applyBorder="1" applyAlignment="1" applyProtection="1">
      <alignment horizontal="left" vertical="center"/>
      <protection locked="0"/>
    </xf>
    <xf numFmtId="0" fontId="49" fillId="35" borderId="13" xfId="90" applyFill="1" applyBorder="1" applyAlignment="1" applyProtection="1">
      <alignment horizontal="left" vertical="center"/>
      <protection locked="0"/>
    </xf>
    <xf numFmtId="0" fontId="49" fillId="35" borderId="14" xfId="90" applyFill="1" applyBorder="1" applyAlignment="1" applyProtection="1">
      <alignment horizontal="left" vertical="center"/>
      <protection locked="0"/>
    </xf>
    <xf numFmtId="0" fontId="49" fillId="35" borderId="15" xfId="90" applyFill="1" applyBorder="1" applyAlignment="1" applyProtection="1">
      <alignment horizontal="left" vertical="center"/>
      <protection locked="0"/>
    </xf>
    <xf numFmtId="0" fontId="49" fillId="35" borderId="22" xfId="90" applyFill="1" applyBorder="1" applyAlignment="1" applyProtection="1">
      <alignment horizontal="left" vertical="center"/>
      <protection locked="0"/>
    </xf>
    <xf numFmtId="0" fontId="49" fillId="35" borderId="23" xfId="90" applyFill="1" applyBorder="1" applyAlignment="1" applyProtection="1">
      <alignment horizontal="left" vertical="center"/>
      <protection locked="0"/>
    </xf>
    <xf numFmtId="176" fontId="7" fillId="0" borderId="12" xfId="92" applyNumberFormat="1" applyFont="1" applyFill="1" applyBorder="1" applyAlignment="1">
      <alignment horizontal="right" vertical="center" shrinkToFit="1"/>
    </xf>
    <xf numFmtId="176" fontId="7" fillId="0" borderId="13" xfId="92" applyNumberFormat="1" applyFont="1" applyFill="1" applyBorder="1" applyAlignment="1">
      <alignment horizontal="right" vertical="center" shrinkToFit="1"/>
    </xf>
    <xf numFmtId="176" fontId="7" fillId="0" borderId="14" xfId="92" applyNumberFormat="1" applyFont="1" applyFill="1" applyBorder="1" applyAlignment="1">
      <alignment horizontal="right" vertical="center" shrinkToFit="1"/>
    </xf>
    <xf numFmtId="176" fontId="7" fillId="0" borderId="15" xfId="92" applyNumberFormat="1" applyFont="1" applyFill="1" applyBorder="1" applyAlignment="1">
      <alignment horizontal="right" vertical="center" shrinkToFit="1"/>
    </xf>
    <xf numFmtId="176" fontId="7" fillId="0" borderId="0" xfId="92" applyNumberFormat="1" applyFont="1" applyFill="1" applyBorder="1" applyAlignment="1">
      <alignment horizontal="right" vertical="center" shrinkToFit="1"/>
    </xf>
    <xf numFmtId="176" fontId="7" fillId="0" borderId="43" xfId="92" applyNumberFormat="1" applyFont="1" applyFill="1" applyBorder="1" applyAlignment="1">
      <alignment horizontal="right" vertical="center" shrinkToFit="1"/>
    </xf>
    <xf numFmtId="202" fontId="7" fillId="0" borderId="57" xfId="1" applyNumberFormat="1" applyFill="1" applyBorder="1" applyAlignment="1">
      <alignment horizontal="right" vertical="center" shrinkToFit="1"/>
    </xf>
    <xf numFmtId="202" fontId="7" fillId="0" borderId="13" xfId="1" applyNumberFormat="1" applyFill="1" applyBorder="1" applyAlignment="1">
      <alignment horizontal="right" vertical="center" shrinkToFit="1"/>
    </xf>
    <xf numFmtId="202" fontId="7" fillId="0" borderId="14" xfId="1" applyNumberFormat="1" applyFill="1" applyBorder="1" applyAlignment="1">
      <alignment horizontal="right" vertical="center" shrinkToFit="1"/>
    </xf>
    <xf numFmtId="202" fontId="7" fillId="0" borderId="59" xfId="1" applyNumberFormat="1" applyFill="1" applyBorder="1" applyAlignment="1">
      <alignment horizontal="right" vertical="center" shrinkToFit="1"/>
    </xf>
    <xf numFmtId="202" fontId="7" fillId="0" borderId="0" xfId="1" applyNumberFormat="1" applyFill="1" applyBorder="1" applyAlignment="1">
      <alignment horizontal="right" vertical="center" shrinkToFit="1"/>
    </xf>
    <xf numFmtId="202" fontId="7" fillId="0" borderId="43" xfId="1" applyNumberFormat="1" applyFill="1" applyBorder="1" applyAlignment="1">
      <alignment horizontal="right" vertical="center" shrinkToFit="1"/>
    </xf>
    <xf numFmtId="176" fontId="7" fillId="36" borderId="12" xfId="92" applyNumberFormat="1" applyFont="1" applyFill="1" applyBorder="1" applyAlignment="1">
      <alignment horizontal="right" vertical="center" shrinkToFit="1"/>
    </xf>
    <xf numFmtId="176" fontId="7" fillId="36" borderId="13" xfId="92" applyNumberFormat="1" applyFont="1" applyFill="1" applyBorder="1" applyAlignment="1">
      <alignment horizontal="right" vertical="center" shrinkToFit="1"/>
    </xf>
    <xf numFmtId="176" fontId="7" fillId="36" borderId="58" xfId="92" applyNumberFormat="1" applyFont="1" applyFill="1" applyBorder="1" applyAlignment="1">
      <alignment horizontal="right" vertical="center" shrinkToFit="1"/>
    </xf>
    <xf numFmtId="176" fontId="7" fillId="36" borderId="15" xfId="92" applyNumberFormat="1" applyFont="1" applyFill="1" applyBorder="1" applyAlignment="1">
      <alignment horizontal="right" vertical="center" shrinkToFit="1"/>
    </xf>
    <xf numFmtId="176" fontId="7" fillId="36" borderId="0" xfId="92" applyNumberFormat="1" applyFont="1" applyFill="1" applyBorder="1" applyAlignment="1">
      <alignment horizontal="right" vertical="center" shrinkToFit="1"/>
    </xf>
    <xf numFmtId="176" fontId="7" fillId="36" borderId="60" xfId="92" applyNumberFormat="1" applyFont="1" applyFill="1" applyBorder="1" applyAlignment="1">
      <alignment horizontal="right" vertical="center" shrinkToFit="1"/>
    </xf>
    <xf numFmtId="0" fontId="7" fillId="35" borderId="13" xfId="1" applyFill="1" applyBorder="1" applyAlignment="1">
      <alignment horizontal="right" vertical="center" shrinkToFit="1"/>
    </xf>
    <xf numFmtId="0" fontId="7" fillId="35" borderId="0" xfId="1" applyFill="1" applyBorder="1" applyAlignment="1">
      <alignment horizontal="right" vertical="center" shrinkToFit="1"/>
    </xf>
    <xf numFmtId="189" fontId="7" fillId="0" borderId="12" xfId="1" applyNumberFormat="1" applyFill="1" applyBorder="1" applyAlignment="1">
      <alignment horizontal="right" vertical="center" shrinkToFit="1"/>
    </xf>
    <xf numFmtId="189" fontId="7" fillId="0" borderId="13" xfId="1" applyNumberFormat="1" applyFill="1" applyBorder="1" applyAlignment="1">
      <alignment horizontal="right" vertical="center" shrinkToFit="1"/>
    </xf>
    <xf numFmtId="189" fontId="7" fillId="0" borderId="16" xfId="1" applyNumberFormat="1" applyFill="1" applyBorder="1" applyAlignment="1">
      <alignment horizontal="right" vertical="center" shrinkToFit="1"/>
    </xf>
    <xf numFmtId="189" fontId="7" fillId="0" borderId="22" xfId="1" applyNumberFormat="1" applyFill="1" applyBorder="1" applyAlignment="1">
      <alignment horizontal="right" vertical="center" shrinkToFit="1"/>
    </xf>
    <xf numFmtId="189" fontId="7" fillId="0" borderId="57" xfId="1" applyNumberFormat="1" applyFill="1" applyBorder="1" applyAlignment="1">
      <alignment horizontal="right" vertical="center" shrinkToFit="1"/>
    </xf>
    <xf numFmtId="189" fontId="7" fillId="0" borderId="14" xfId="1" applyNumberFormat="1" applyFill="1" applyBorder="1" applyAlignment="1">
      <alignment horizontal="right" vertical="center" shrinkToFit="1"/>
    </xf>
    <xf numFmtId="189" fontId="7" fillId="0" borderId="61" xfId="1" applyNumberFormat="1" applyFill="1" applyBorder="1" applyAlignment="1">
      <alignment horizontal="right" vertical="center" shrinkToFit="1"/>
    </xf>
    <xf numFmtId="189" fontId="7" fillId="0" borderId="23" xfId="1" applyNumberFormat="1" applyFill="1" applyBorder="1" applyAlignment="1">
      <alignment horizontal="right" vertical="center" shrinkToFit="1"/>
    </xf>
    <xf numFmtId="176" fontId="7" fillId="0" borderId="58" xfId="92" applyNumberFormat="1" applyFont="1" applyFill="1" applyBorder="1" applyAlignment="1">
      <alignment horizontal="right" vertical="center" shrinkToFit="1"/>
    </xf>
    <xf numFmtId="176" fontId="7" fillId="0" borderId="16" xfId="92" applyNumberFormat="1" applyFont="1" applyFill="1" applyBorder="1" applyAlignment="1">
      <alignment horizontal="right" vertical="center" shrinkToFit="1"/>
    </xf>
    <xf numFmtId="176" fontId="7" fillId="0" borderId="22" xfId="92" applyNumberFormat="1" applyFont="1" applyFill="1" applyBorder="1" applyAlignment="1">
      <alignment horizontal="right" vertical="center" shrinkToFit="1"/>
    </xf>
    <xf numFmtId="176" fontId="7" fillId="0" borderId="62" xfId="92" applyNumberFormat="1" applyFont="1" applyFill="1" applyBorder="1" applyAlignment="1">
      <alignment horizontal="right" vertical="center" shrinkToFit="1"/>
    </xf>
    <xf numFmtId="0" fontId="7" fillId="0" borderId="13" xfId="1" applyFill="1" applyBorder="1" applyAlignment="1">
      <alignment horizontal="right" vertical="center" shrinkToFit="1"/>
    </xf>
    <xf numFmtId="0" fontId="7" fillId="0" borderId="14" xfId="1" applyFill="1" applyBorder="1" applyAlignment="1">
      <alignment horizontal="right" vertical="center" shrinkToFit="1"/>
    </xf>
    <xf numFmtId="0" fontId="7" fillId="0" borderId="22" xfId="1" applyFill="1" applyBorder="1" applyAlignment="1">
      <alignment horizontal="right" vertical="center" shrinkToFit="1"/>
    </xf>
    <xf numFmtId="0" fontId="7" fillId="0" borderId="23" xfId="1" applyFill="1" applyBorder="1" applyAlignment="1">
      <alignment horizontal="right" vertical="center" shrinkToFit="1"/>
    </xf>
    <xf numFmtId="0" fontId="7" fillId="0" borderId="12" xfId="1" applyFill="1" applyBorder="1" applyAlignment="1">
      <alignment horizontal="right" vertical="center" shrinkToFit="1"/>
    </xf>
    <xf numFmtId="0" fontId="7" fillId="0" borderId="16" xfId="1" applyFill="1" applyBorder="1" applyAlignment="1">
      <alignment horizontal="right" vertical="center" shrinkToFit="1"/>
    </xf>
    <xf numFmtId="0" fontId="49" fillId="0" borderId="13" xfId="90" applyFill="1" applyBorder="1" applyAlignment="1" applyProtection="1">
      <alignment horizontal="left" vertical="center" wrapText="1"/>
      <protection locked="0"/>
    </xf>
    <xf numFmtId="0" fontId="49" fillId="0" borderId="16" xfId="90" applyFill="1" applyBorder="1" applyAlignment="1" applyProtection="1">
      <alignment horizontal="left" vertical="center" wrapText="1"/>
      <protection locked="0"/>
    </xf>
    <xf numFmtId="0" fontId="49" fillId="0" borderId="22" xfId="90" applyFill="1" applyBorder="1" applyAlignment="1" applyProtection="1">
      <alignment horizontal="left" vertical="center" wrapText="1"/>
      <protection locked="0"/>
    </xf>
    <xf numFmtId="176" fontId="7" fillId="0" borderId="12" xfId="1" applyNumberFormat="1" applyFill="1" applyBorder="1" applyAlignment="1">
      <alignment horizontal="right" vertical="center" shrinkToFit="1"/>
    </xf>
    <xf numFmtId="176" fontId="7" fillId="0" borderId="13" xfId="1" applyNumberFormat="1" applyFill="1" applyBorder="1" applyAlignment="1">
      <alignment horizontal="right" vertical="center" shrinkToFit="1"/>
    </xf>
    <xf numFmtId="176" fontId="7" fillId="0" borderId="58" xfId="1" applyNumberFormat="1" applyFill="1" applyBorder="1" applyAlignment="1">
      <alignment horizontal="right" vertical="center" shrinkToFit="1"/>
    </xf>
    <xf numFmtId="176" fontId="7" fillId="0" borderId="16" xfId="1" applyNumberFormat="1" applyFill="1" applyBorder="1" applyAlignment="1">
      <alignment horizontal="right" vertical="center" shrinkToFit="1"/>
    </xf>
    <xf numFmtId="176" fontId="7" fillId="0" borderId="22" xfId="1" applyNumberFormat="1" applyFill="1" applyBorder="1" applyAlignment="1">
      <alignment horizontal="right" vertical="center" shrinkToFit="1"/>
    </xf>
    <xf numFmtId="176" fontId="7" fillId="0" borderId="62" xfId="1" applyNumberFormat="1" applyFill="1" applyBorder="1" applyAlignment="1">
      <alignment horizontal="right" vertical="center" shrinkToFit="1"/>
    </xf>
    <xf numFmtId="176" fontId="7" fillId="0" borderId="23" xfId="92" applyNumberFormat="1" applyFont="1" applyFill="1" applyBorder="1" applyAlignment="1">
      <alignment horizontal="right" vertical="center" shrinkToFit="1"/>
    </xf>
    <xf numFmtId="0" fontId="7" fillId="0" borderId="15" xfId="1" applyFill="1" applyBorder="1" applyAlignment="1">
      <alignment horizontal="right" vertical="center" shrinkToFit="1"/>
    </xf>
    <xf numFmtId="0" fontId="7" fillId="0" borderId="43" xfId="1" applyFill="1" applyBorder="1" applyAlignment="1">
      <alignment horizontal="right" vertical="center" shrinkToFit="1"/>
    </xf>
    <xf numFmtId="202" fontId="7" fillId="0" borderId="57" xfId="92" applyNumberFormat="1" applyFont="1" applyFill="1" applyBorder="1" applyAlignment="1">
      <alignment horizontal="right" vertical="center" shrinkToFit="1"/>
    </xf>
    <xf numFmtId="202" fontId="7" fillId="0" borderId="13" xfId="92" applyNumberFormat="1" applyFont="1" applyFill="1" applyBorder="1" applyAlignment="1">
      <alignment horizontal="right" vertical="center" shrinkToFit="1"/>
    </xf>
    <xf numFmtId="202" fontId="7" fillId="0" borderId="14" xfId="92" applyNumberFormat="1" applyFont="1" applyFill="1" applyBorder="1" applyAlignment="1">
      <alignment horizontal="right" vertical="center" shrinkToFit="1"/>
    </xf>
    <xf numFmtId="202" fontId="7" fillId="0" borderId="59" xfId="92" applyNumberFormat="1" applyFont="1" applyFill="1" applyBorder="1" applyAlignment="1">
      <alignment horizontal="right" vertical="center" shrinkToFit="1"/>
    </xf>
    <xf numFmtId="202" fontId="7" fillId="0" borderId="0" xfId="92" applyNumberFormat="1" applyFont="1" applyFill="1" applyBorder="1" applyAlignment="1">
      <alignment horizontal="right" vertical="center" shrinkToFit="1"/>
    </xf>
    <xf numFmtId="202" fontId="7" fillId="0" borderId="43" xfId="92" applyNumberFormat="1" applyFont="1" applyFill="1" applyBorder="1" applyAlignment="1">
      <alignment horizontal="right" vertical="center" shrinkToFit="1"/>
    </xf>
    <xf numFmtId="202" fontId="7" fillId="0" borderId="61" xfId="92" applyNumberFormat="1" applyFont="1" applyFill="1" applyBorder="1" applyAlignment="1">
      <alignment horizontal="right" vertical="center" shrinkToFit="1"/>
    </xf>
    <xf numFmtId="202" fontId="7" fillId="0" borderId="22" xfId="92" applyNumberFormat="1" applyFont="1" applyFill="1" applyBorder="1" applyAlignment="1">
      <alignment horizontal="right" vertical="center" shrinkToFit="1"/>
    </xf>
    <xf numFmtId="202" fontId="7" fillId="0" borderId="23" xfId="92" applyNumberFormat="1" applyFont="1" applyFill="1" applyBorder="1" applyAlignment="1">
      <alignment horizontal="right" vertical="center" shrinkToFit="1"/>
    </xf>
    <xf numFmtId="176" fontId="7" fillId="36" borderId="16" xfId="92" applyNumberFormat="1" applyFont="1" applyFill="1" applyBorder="1" applyAlignment="1">
      <alignment horizontal="right" vertical="center" shrinkToFit="1"/>
    </xf>
    <xf numFmtId="176" fontId="7" fillId="36" borderId="22" xfId="92" applyNumberFormat="1" applyFont="1" applyFill="1" applyBorder="1" applyAlignment="1">
      <alignment horizontal="right" vertical="center" shrinkToFit="1"/>
    </xf>
    <xf numFmtId="176" fontId="7" fillId="36" borderId="62" xfId="92" applyNumberFormat="1" applyFont="1" applyFill="1" applyBorder="1" applyAlignment="1">
      <alignment horizontal="right" vertical="center" shrinkToFit="1"/>
    </xf>
    <xf numFmtId="0" fontId="7" fillId="42" borderId="13" xfId="1" applyFill="1" applyBorder="1" applyAlignment="1">
      <alignment horizontal="right" vertical="center" shrinkToFit="1"/>
    </xf>
    <xf numFmtId="0" fontId="7" fillId="42" borderId="22" xfId="1" applyFill="1" applyBorder="1" applyAlignment="1">
      <alignment horizontal="right" vertical="center" shrinkToFit="1"/>
    </xf>
    <xf numFmtId="176" fontId="7" fillId="0" borderId="15" xfId="1" applyNumberFormat="1" applyFill="1" applyBorder="1" applyAlignment="1">
      <alignment horizontal="right" vertical="center" shrinkToFit="1"/>
    </xf>
    <xf numFmtId="176" fontId="7" fillId="0" borderId="0" xfId="1" applyNumberFormat="1" applyFill="1" applyBorder="1" applyAlignment="1">
      <alignment horizontal="right" vertical="center" shrinkToFit="1"/>
    </xf>
    <xf numFmtId="176" fontId="7" fillId="36" borderId="12" xfId="1" applyNumberFormat="1" applyFill="1" applyBorder="1" applyAlignment="1">
      <alignment horizontal="right" vertical="center" shrinkToFit="1"/>
    </xf>
    <xf numFmtId="176" fontId="7" fillId="36" borderId="13" xfId="1" applyNumberFormat="1" applyFill="1" applyBorder="1" applyAlignment="1">
      <alignment horizontal="right" vertical="center" shrinkToFit="1"/>
    </xf>
    <xf numFmtId="176" fontId="7" fillId="36" borderId="58" xfId="1" applyNumberFormat="1" applyFill="1" applyBorder="1" applyAlignment="1">
      <alignment horizontal="right" vertical="center" shrinkToFit="1"/>
    </xf>
    <xf numFmtId="176" fontId="7" fillId="36" borderId="15" xfId="1" applyNumberFormat="1" applyFill="1" applyBorder="1" applyAlignment="1">
      <alignment horizontal="right" vertical="center" shrinkToFit="1"/>
    </xf>
    <xf numFmtId="176" fontId="7" fillId="36" borderId="0" xfId="1" applyNumberFormat="1" applyFill="1" applyBorder="1" applyAlignment="1">
      <alignment horizontal="right" vertical="center" shrinkToFit="1"/>
    </xf>
    <xf numFmtId="176" fontId="7" fillId="36" borderId="60" xfId="1" applyNumberFormat="1" applyFill="1" applyBorder="1" applyAlignment="1">
      <alignment horizontal="right" vertical="center" shrinkToFit="1"/>
    </xf>
    <xf numFmtId="202" fontId="7" fillId="0" borderId="58" xfId="92" applyNumberFormat="1" applyFont="1" applyFill="1" applyBorder="1" applyAlignment="1">
      <alignment horizontal="right" vertical="center" shrinkToFit="1"/>
    </xf>
    <xf numFmtId="202" fontId="7" fillId="0" borderId="62" xfId="92" applyNumberFormat="1" applyFont="1" applyFill="1" applyBorder="1" applyAlignment="1">
      <alignment horizontal="right" vertical="center" shrinkToFit="1"/>
    </xf>
    <xf numFmtId="176" fontId="7" fillId="36" borderId="57" xfId="92" applyNumberFormat="1" applyFont="1" applyFill="1" applyBorder="1" applyAlignment="1">
      <alignment horizontal="right" vertical="center" shrinkToFit="1"/>
    </xf>
    <xf numFmtId="176" fontId="7" fillId="36" borderId="61" xfId="92" applyNumberFormat="1" applyFont="1" applyFill="1" applyBorder="1" applyAlignment="1">
      <alignment horizontal="right" vertical="center" shrinkToFit="1"/>
    </xf>
    <xf numFmtId="176" fontId="7" fillId="0" borderId="14" xfId="1" applyNumberFormat="1" applyFill="1" applyBorder="1" applyAlignment="1">
      <alignment horizontal="right" vertical="center" shrinkToFit="1"/>
    </xf>
    <xf numFmtId="176" fontId="7" fillId="0" borderId="43" xfId="1" applyNumberFormat="1" applyFill="1" applyBorder="1" applyAlignment="1">
      <alignment horizontal="right" vertical="center" shrinkToFit="1"/>
    </xf>
    <xf numFmtId="0" fontId="49" fillId="35" borderId="0" xfId="90" applyFill="1" applyBorder="1" applyAlignment="1" applyProtection="1">
      <alignment horizontal="left" vertical="center"/>
      <protection locked="0"/>
    </xf>
    <xf numFmtId="0" fontId="49" fillId="35" borderId="43" xfId="90" applyFill="1" applyBorder="1" applyAlignment="1" applyProtection="1">
      <alignment horizontal="left" vertical="center"/>
      <protection locked="0"/>
    </xf>
    <xf numFmtId="0" fontId="8" fillId="33" borderId="12" xfId="1" applyFont="1" applyFill="1" applyBorder="1" applyAlignment="1">
      <alignment horizontal="center" vertical="center" shrinkToFit="1"/>
    </xf>
    <xf numFmtId="0" fontId="9" fillId="33" borderId="13" xfId="1" applyFont="1" applyFill="1" applyBorder="1" applyAlignment="1">
      <alignment horizontal="center" vertical="center" shrinkToFit="1"/>
    </xf>
    <xf numFmtId="0" fontId="9" fillId="33" borderId="14" xfId="1" applyFont="1" applyFill="1" applyBorder="1" applyAlignment="1">
      <alignment horizontal="center" vertical="center" shrinkToFit="1"/>
    </xf>
    <xf numFmtId="0" fontId="9" fillId="33" borderId="16" xfId="1" applyFont="1" applyFill="1" applyBorder="1" applyAlignment="1">
      <alignment horizontal="center" vertical="center" shrinkToFit="1"/>
    </xf>
    <xf numFmtId="0" fontId="9" fillId="33" borderId="22" xfId="1" applyFont="1" applyFill="1" applyBorder="1" applyAlignment="1">
      <alignment horizontal="center" vertical="center" shrinkToFit="1"/>
    </xf>
    <xf numFmtId="0" fontId="9" fillId="33" borderId="23" xfId="1" applyFont="1" applyFill="1" applyBorder="1" applyAlignment="1">
      <alignment horizontal="center" vertical="center" shrinkToFit="1"/>
    </xf>
    <xf numFmtId="0" fontId="10" fillId="34" borderId="12" xfId="1" applyFont="1" applyFill="1" applyBorder="1" applyAlignment="1">
      <alignment horizontal="center" vertical="center"/>
    </xf>
    <xf numFmtId="0" fontId="10" fillId="34" borderId="13" xfId="1" applyFont="1" applyFill="1" applyBorder="1" applyAlignment="1">
      <alignment horizontal="center" vertical="center"/>
    </xf>
    <xf numFmtId="0" fontId="10" fillId="34" borderId="14" xfId="1" applyFont="1" applyFill="1" applyBorder="1" applyAlignment="1">
      <alignment horizontal="center" vertical="center"/>
    </xf>
    <xf numFmtId="0" fontId="10" fillId="34" borderId="16" xfId="1" applyFont="1" applyFill="1" applyBorder="1" applyAlignment="1">
      <alignment horizontal="center" vertical="center"/>
    </xf>
    <xf numFmtId="0" fontId="10" fillId="34" borderId="22" xfId="1" applyFont="1" applyFill="1" applyBorder="1" applyAlignment="1">
      <alignment horizontal="center" vertical="center"/>
    </xf>
    <xf numFmtId="0" fontId="10" fillId="34" borderId="23" xfId="1" applyFont="1" applyFill="1" applyBorder="1" applyAlignment="1">
      <alignment horizontal="center" vertical="center"/>
    </xf>
    <xf numFmtId="49" fontId="10" fillId="0" borderId="0" xfId="1" applyNumberFormat="1" applyFont="1" applyAlignment="1">
      <alignment horizontal="center" vertical="center"/>
    </xf>
    <xf numFmtId="0" fontId="10" fillId="0" borderId="0" xfId="1" applyFont="1" applyAlignment="1">
      <alignment horizontal="left"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0" xfId="1" applyFont="1" applyBorder="1" applyAlignment="1">
      <alignment horizontal="center" vertical="center"/>
    </xf>
    <xf numFmtId="0" fontId="12" fillId="0" borderId="43" xfId="1" applyFont="1" applyBorder="1" applyAlignment="1">
      <alignment horizontal="center" vertical="center"/>
    </xf>
    <xf numFmtId="0" fontId="12" fillId="0" borderId="16"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214" fontId="12" fillId="0" borderId="11" xfId="1" applyNumberFormat="1" applyFont="1" applyBorder="1" applyAlignment="1">
      <alignment horizontal="center" vertical="center" shrinkToFit="1"/>
    </xf>
    <xf numFmtId="214" fontId="12" fillId="0" borderId="201" xfId="1" applyNumberFormat="1" applyFont="1" applyBorder="1" applyAlignment="1">
      <alignment horizontal="center" vertical="center" shrinkToFit="1"/>
    </xf>
    <xf numFmtId="214" fontId="12" fillId="0" borderId="211" xfId="1" applyNumberFormat="1" applyFont="1" applyBorder="1" applyAlignment="1">
      <alignment horizontal="center" vertical="center" shrinkToFit="1"/>
    </xf>
    <xf numFmtId="214" fontId="12" fillId="0" borderId="12" xfId="1" applyNumberFormat="1" applyFont="1" applyBorder="1" applyAlignment="1">
      <alignment horizontal="center" vertical="center" shrinkToFit="1"/>
    </xf>
    <xf numFmtId="214" fontId="12" fillId="0" borderId="15" xfId="1" applyNumberFormat="1" applyFont="1" applyBorder="1" applyAlignment="1">
      <alignment horizontal="center" vertical="center" shrinkToFit="1"/>
    </xf>
    <xf numFmtId="214" fontId="12" fillId="0" borderId="224" xfId="1" applyNumberFormat="1" applyFont="1" applyBorder="1" applyAlignment="1">
      <alignment horizontal="center" vertical="center" shrinkToFit="1"/>
    </xf>
    <xf numFmtId="0" fontId="69" fillId="0" borderId="230" xfId="1" applyFont="1" applyBorder="1" applyAlignment="1">
      <alignment horizontal="center" vertical="center" wrapText="1"/>
    </xf>
    <xf numFmtId="0" fontId="69" fillId="0" borderId="13" xfId="1" applyFont="1" applyBorder="1" applyAlignment="1">
      <alignment horizontal="center" vertical="center" wrapText="1"/>
    </xf>
    <xf numFmtId="0" fontId="69" fillId="0" borderId="14" xfId="1" applyFont="1" applyBorder="1" applyAlignment="1">
      <alignment horizontal="center" vertical="center" wrapText="1"/>
    </xf>
    <xf numFmtId="0" fontId="69" fillId="0" borderId="59" xfId="1" applyFont="1" applyBorder="1" applyAlignment="1">
      <alignment horizontal="center" vertical="center" wrapText="1"/>
    </xf>
    <xf numFmtId="0" fontId="69" fillId="0" borderId="0" xfId="1" applyFont="1" applyBorder="1" applyAlignment="1">
      <alignment horizontal="center" vertical="center" wrapText="1"/>
    </xf>
    <xf numFmtId="0" fontId="69" fillId="0" borderId="43" xfId="1" applyFont="1" applyBorder="1" applyAlignment="1">
      <alignment horizontal="center" vertical="center" wrapText="1"/>
    </xf>
    <xf numFmtId="0" fontId="69" fillId="0" borderId="61" xfId="1" applyFont="1" applyBorder="1" applyAlignment="1">
      <alignment horizontal="center" vertical="center" wrapText="1"/>
    </xf>
    <xf numFmtId="0" fontId="69" fillId="0" borderId="223" xfId="1" applyFont="1" applyBorder="1" applyAlignment="1">
      <alignment horizontal="center" vertical="center" wrapText="1"/>
    </xf>
    <xf numFmtId="0" fontId="69" fillId="0" borderId="227" xfId="1" applyFont="1" applyBorder="1" applyAlignment="1">
      <alignment horizontal="center" vertical="center" wrapText="1"/>
    </xf>
    <xf numFmtId="0" fontId="95" fillId="0" borderId="12" xfId="1" applyFont="1" applyBorder="1" applyAlignment="1">
      <alignment horizontal="center" vertical="center" wrapText="1"/>
    </xf>
    <xf numFmtId="0" fontId="95" fillId="0" borderId="13" xfId="1" applyFont="1" applyBorder="1" applyAlignment="1">
      <alignment horizontal="center" vertical="center" wrapText="1"/>
    </xf>
    <xf numFmtId="0" fontId="95" fillId="0" borderId="58" xfId="1" applyFont="1" applyBorder="1" applyAlignment="1">
      <alignment horizontal="center" vertical="center" wrapText="1"/>
    </xf>
    <xf numFmtId="0" fontId="95" fillId="0" borderId="15" xfId="1" applyFont="1" applyBorder="1" applyAlignment="1">
      <alignment horizontal="center" vertical="center" wrapText="1"/>
    </xf>
    <xf numFmtId="0" fontId="95" fillId="0" borderId="0" xfId="1" applyFont="1" applyBorder="1" applyAlignment="1">
      <alignment horizontal="center" vertical="center" wrapText="1"/>
    </xf>
    <xf numFmtId="0" fontId="95" fillId="0" borderId="60" xfId="1" applyFont="1" applyBorder="1" applyAlignment="1">
      <alignment horizontal="center" vertical="center" wrapText="1"/>
    </xf>
    <xf numFmtId="0" fontId="95" fillId="0" borderId="224" xfId="1" applyFont="1" applyBorder="1" applyAlignment="1">
      <alignment horizontal="center" vertical="center" wrapText="1"/>
    </xf>
    <xf numFmtId="0" fontId="95" fillId="0" borderId="223" xfId="1" applyFont="1" applyBorder="1" applyAlignment="1">
      <alignment horizontal="center" vertical="center" wrapText="1"/>
    </xf>
    <xf numFmtId="0" fontId="95" fillId="0" borderId="229" xfId="1" applyFont="1" applyBorder="1" applyAlignment="1">
      <alignment horizontal="center" vertical="center" wrapText="1"/>
    </xf>
    <xf numFmtId="0" fontId="69" fillId="0" borderId="14" xfId="1" applyFont="1" applyBorder="1" applyAlignment="1">
      <alignment horizontal="center" vertical="center"/>
    </xf>
    <xf numFmtId="0" fontId="69" fillId="0" borderId="0" xfId="1" applyFont="1" applyBorder="1" applyAlignment="1">
      <alignment horizontal="center" vertical="center"/>
    </xf>
    <xf numFmtId="0" fontId="69" fillId="0" borderId="43" xfId="1" applyFont="1" applyBorder="1" applyAlignment="1">
      <alignment horizontal="center" vertical="center"/>
    </xf>
    <xf numFmtId="0" fontId="69" fillId="0" borderId="22" xfId="1" applyFont="1" applyBorder="1" applyAlignment="1">
      <alignment horizontal="center" vertical="center"/>
    </xf>
    <xf numFmtId="0" fontId="69" fillId="0" borderId="23" xfId="1" applyFont="1" applyBorder="1" applyAlignment="1">
      <alignment horizontal="center" vertical="center"/>
    </xf>
    <xf numFmtId="0" fontId="69" fillId="0" borderId="12" xfId="1" applyFont="1" applyBorder="1" applyAlignment="1">
      <alignment horizontal="center" vertical="center" wrapText="1"/>
    </xf>
    <xf numFmtId="0" fontId="69" fillId="0" borderId="15"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vertical="center" wrapText="1"/>
    </xf>
    <xf numFmtId="0" fontId="69" fillId="0" borderId="1" xfId="1" applyFont="1" applyBorder="1" applyAlignment="1">
      <alignment horizontal="center" vertical="center"/>
    </xf>
    <xf numFmtId="0" fontId="7" fillId="35" borderId="22" xfId="1" applyFill="1" applyBorder="1" applyAlignment="1">
      <alignment horizontal="right" vertical="center" shrinkToFit="1"/>
    </xf>
    <xf numFmtId="0" fontId="7" fillId="35" borderId="23" xfId="1" applyFill="1" applyBorder="1" applyAlignment="1">
      <alignment horizontal="right" vertical="center" shrinkToFit="1"/>
    </xf>
    <xf numFmtId="0" fontId="49" fillId="35" borderId="12" xfId="90" applyFill="1" applyBorder="1" applyAlignment="1" applyProtection="1">
      <alignment horizontal="left" vertical="center" shrinkToFit="1"/>
      <protection locked="0"/>
    </xf>
    <xf numFmtId="0" fontId="49" fillId="35" borderId="13" xfId="90" applyFill="1" applyBorder="1" applyAlignment="1" applyProtection="1">
      <alignment horizontal="left" vertical="center" shrinkToFit="1"/>
      <protection locked="0"/>
    </xf>
    <xf numFmtId="0" fontId="49" fillId="35" borderId="14" xfId="90" applyFill="1" applyBorder="1" applyAlignment="1" applyProtection="1">
      <alignment horizontal="left" vertical="center" shrinkToFit="1"/>
      <protection locked="0"/>
    </xf>
    <xf numFmtId="0" fontId="49" fillId="35" borderId="15" xfId="90" applyFill="1" applyBorder="1" applyAlignment="1" applyProtection="1">
      <alignment horizontal="left" vertical="center" shrinkToFit="1"/>
      <protection locked="0"/>
    </xf>
    <xf numFmtId="0" fontId="49" fillId="35" borderId="0" xfId="90" applyFill="1" applyBorder="1" applyAlignment="1" applyProtection="1">
      <alignment horizontal="left" vertical="center" shrinkToFit="1"/>
      <protection locked="0"/>
    </xf>
    <xf numFmtId="0" fontId="49" fillId="35" borderId="43" xfId="90" applyFill="1" applyBorder="1" applyAlignment="1" applyProtection="1">
      <alignment horizontal="left" vertical="center" shrinkToFit="1"/>
      <protection locked="0"/>
    </xf>
    <xf numFmtId="0" fontId="49" fillId="0" borderId="12" xfId="90" applyFill="1" applyBorder="1" applyAlignment="1" applyProtection="1">
      <alignment horizontal="left" vertical="center" shrinkToFit="1"/>
      <protection locked="0"/>
    </xf>
    <xf numFmtId="0" fontId="49" fillId="0" borderId="13" xfId="90" applyFill="1" applyBorder="1" applyAlignment="1" applyProtection="1">
      <alignment horizontal="left" vertical="center" shrinkToFit="1"/>
      <protection locked="0"/>
    </xf>
    <xf numFmtId="0" fontId="49" fillId="0" borderId="14" xfId="90" applyFill="1" applyBorder="1" applyAlignment="1" applyProtection="1">
      <alignment horizontal="left" vertical="center" shrinkToFit="1"/>
      <protection locked="0"/>
    </xf>
    <xf numFmtId="0" fontId="49" fillId="0" borderId="16" xfId="90" applyFill="1" applyBorder="1" applyAlignment="1" applyProtection="1">
      <alignment horizontal="left" vertical="center" shrinkToFit="1"/>
      <protection locked="0"/>
    </xf>
    <xf numFmtId="0" fontId="49" fillId="0" borderId="22" xfId="90" applyFill="1" applyBorder="1" applyAlignment="1" applyProtection="1">
      <alignment horizontal="left" vertical="center" shrinkToFit="1"/>
      <protection locked="0"/>
    </xf>
    <xf numFmtId="0" fontId="49" fillId="0" borderId="23" xfId="90" applyFill="1" applyBorder="1" applyAlignment="1" applyProtection="1">
      <alignment horizontal="left" vertical="center" shrinkToFit="1"/>
      <protection locked="0"/>
    </xf>
    <xf numFmtId="190" fontId="94" fillId="0" borderId="12" xfId="1" applyNumberFormat="1" applyFont="1" applyFill="1" applyBorder="1" applyAlignment="1">
      <alignment horizontal="right" vertical="center"/>
    </xf>
    <xf numFmtId="190" fontId="94" fillId="0" borderId="13" xfId="1" applyNumberFormat="1" applyFont="1" applyFill="1" applyBorder="1" applyAlignment="1">
      <alignment horizontal="right" vertical="center"/>
    </xf>
    <xf numFmtId="190" fontId="94" fillId="0" borderId="14" xfId="1" applyNumberFormat="1" applyFont="1" applyFill="1" applyBorder="1" applyAlignment="1">
      <alignment horizontal="right" vertical="center"/>
    </xf>
    <xf numFmtId="190" fontId="94" fillId="0" borderId="224" xfId="1" applyNumberFormat="1" applyFont="1" applyFill="1" applyBorder="1" applyAlignment="1">
      <alignment horizontal="right" vertical="center"/>
    </xf>
    <xf numFmtId="190" fontId="94" fillId="0" borderId="223" xfId="1" applyNumberFormat="1" applyFont="1" applyFill="1" applyBorder="1" applyAlignment="1">
      <alignment horizontal="right" vertical="center"/>
    </xf>
    <xf numFmtId="190" fontId="94" fillId="0" borderId="227" xfId="1" applyNumberFormat="1" applyFont="1" applyFill="1" applyBorder="1" applyAlignment="1">
      <alignment horizontal="right" vertical="center"/>
    </xf>
    <xf numFmtId="0" fontId="12" fillId="0" borderId="1" xfId="1" applyFont="1" applyBorder="1" applyAlignment="1">
      <alignment horizontal="center" vertical="center"/>
    </xf>
    <xf numFmtId="214" fontId="12" fillId="0" borderId="13" xfId="1" applyNumberFormat="1" applyFont="1" applyBorder="1" applyAlignment="1">
      <alignment horizontal="center" vertical="center" shrinkToFit="1"/>
    </xf>
    <xf numFmtId="214" fontId="12" fillId="0" borderId="14" xfId="1" applyNumberFormat="1" applyFont="1" applyBorder="1" applyAlignment="1">
      <alignment horizontal="center" vertical="center" shrinkToFit="1"/>
    </xf>
    <xf numFmtId="214" fontId="12" fillId="0" borderId="0" xfId="1" applyNumberFormat="1" applyFont="1" applyBorder="1" applyAlignment="1">
      <alignment horizontal="center" vertical="center" shrinkToFit="1"/>
    </xf>
    <xf numFmtId="214" fontId="12" fillId="0" borderId="43" xfId="1" applyNumberFormat="1" applyFont="1" applyBorder="1" applyAlignment="1">
      <alignment horizontal="center" vertical="center" shrinkToFit="1"/>
    </xf>
    <xf numFmtId="214" fontId="12" fillId="0" borderId="223" xfId="1" applyNumberFormat="1" applyFont="1" applyBorder="1" applyAlignment="1">
      <alignment horizontal="center" vertical="center" shrinkToFit="1"/>
    </xf>
    <xf numFmtId="214" fontId="12" fillId="0" borderId="227" xfId="1" applyNumberFormat="1" applyFont="1" applyBorder="1" applyAlignment="1">
      <alignment horizontal="center" vertical="center" shrinkToFit="1"/>
    </xf>
    <xf numFmtId="214" fontId="12" fillId="0" borderId="12" xfId="1" applyNumberFormat="1" applyFont="1" applyBorder="1" applyAlignment="1">
      <alignment horizontal="center" vertical="center"/>
    </xf>
    <xf numFmtId="214" fontId="12" fillId="0" borderId="13" xfId="1" applyNumberFormat="1" applyFont="1" applyBorder="1" applyAlignment="1">
      <alignment horizontal="center" vertical="center"/>
    </xf>
    <xf numFmtId="214" fontId="12" fillId="0" borderId="14" xfId="1" applyNumberFormat="1" applyFont="1" applyBorder="1" applyAlignment="1">
      <alignment horizontal="center" vertical="center"/>
    </xf>
    <xf numFmtId="214" fontId="12" fillId="0" borderId="15" xfId="1" applyNumberFormat="1" applyFont="1" applyBorder="1" applyAlignment="1">
      <alignment horizontal="center" vertical="center"/>
    </xf>
    <xf numFmtId="214" fontId="12" fillId="0" borderId="0" xfId="1" applyNumberFormat="1" applyFont="1" applyBorder="1" applyAlignment="1">
      <alignment horizontal="center" vertical="center"/>
    </xf>
    <xf numFmtId="214" fontId="12" fillId="0" borderId="43" xfId="1" applyNumberFormat="1" applyFont="1" applyBorder="1" applyAlignment="1">
      <alignment horizontal="center" vertical="center"/>
    </xf>
    <xf numFmtId="214" fontId="12" fillId="0" borderId="224" xfId="1" applyNumberFormat="1" applyFont="1" applyBorder="1" applyAlignment="1">
      <alignment horizontal="center" vertical="center"/>
    </xf>
    <xf numFmtId="214" fontId="12" fillId="0" borderId="223" xfId="1" applyNumberFormat="1" applyFont="1" applyBorder="1" applyAlignment="1">
      <alignment horizontal="center" vertical="center"/>
    </xf>
    <xf numFmtId="214" fontId="12" fillId="0" borderId="227" xfId="1" applyNumberFormat="1" applyFont="1" applyBorder="1" applyAlignment="1">
      <alignment horizontal="center" vertical="center"/>
    </xf>
    <xf numFmtId="191" fontId="7" fillId="0" borderId="12" xfId="1" applyNumberFormat="1" applyFill="1" applyBorder="1" applyAlignment="1">
      <alignment horizontal="right" vertical="center"/>
    </xf>
    <xf numFmtId="191" fontId="7" fillId="0" borderId="13" xfId="1" applyNumberFormat="1" applyFill="1" applyBorder="1" applyAlignment="1">
      <alignment horizontal="right" vertical="center"/>
    </xf>
    <xf numFmtId="191" fontId="7" fillId="0" borderId="14" xfId="1" applyNumberFormat="1" applyFill="1" applyBorder="1" applyAlignment="1">
      <alignment horizontal="right" vertical="center"/>
    </xf>
    <xf numFmtId="191" fontId="7" fillId="0" borderId="16" xfId="1" applyNumberFormat="1" applyFill="1" applyBorder="1" applyAlignment="1">
      <alignment horizontal="right" vertical="center"/>
    </xf>
    <xf numFmtId="191" fontId="7" fillId="0" borderId="22" xfId="1" applyNumberFormat="1" applyFill="1" applyBorder="1" applyAlignment="1">
      <alignment horizontal="right" vertical="center"/>
    </xf>
    <xf numFmtId="191" fontId="7" fillId="0" borderId="23" xfId="1" applyNumberFormat="1" applyFill="1" applyBorder="1" applyAlignment="1">
      <alignment horizontal="right" vertical="center"/>
    </xf>
    <xf numFmtId="0" fontId="12" fillId="0" borderId="13" xfId="1" applyFont="1" applyBorder="1" applyAlignment="1">
      <alignment horizontal="center" vertical="center" wrapText="1"/>
    </xf>
    <xf numFmtId="0" fontId="12" fillId="0" borderId="12" xfId="1" applyFont="1" applyBorder="1" applyAlignment="1">
      <alignment horizontal="center" vertical="center" wrapText="1"/>
    </xf>
    <xf numFmtId="0" fontId="94" fillId="36" borderId="12" xfId="1" applyFont="1" applyFill="1" applyBorder="1" applyAlignment="1">
      <alignment horizontal="right" vertical="center"/>
    </xf>
    <xf numFmtId="0" fontId="94" fillId="36" borderId="13" xfId="1" applyFont="1" applyFill="1" applyBorder="1" applyAlignment="1">
      <alignment horizontal="right" vertical="center"/>
    </xf>
    <xf numFmtId="0" fontId="94" fillId="36" borderId="224" xfId="1" applyFont="1" applyFill="1" applyBorder="1" applyAlignment="1">
      <alignment horizontal="right" vertical="center"/>
    </xf>
    <xf numFmtId="0" fontId="94" fillId="36" borderId="223" xfId="1" applyFont="1" applyFill="1" applyBorder="1" applyAlignment="1">
      <alignment horizontal="right" vertical="center"/>
    </xf>
    <xf numFmtId="190" fontId="94" fillId="0" borderId="230" xfId="1" applyNumberFormat="1" applyFont="1" applyFill="1" applyBorder="1" applyAlignment="1">
      <alignment horizontal="right" vertical="center"/>
    </xf>
    <xf numFmtId="190" fontId="94" fillId="0" borderId="61" xfId="1" applyNumberFormat="1" applyFont="1" applyFill="1" applyBorder="1" applyAlignment="1">
      <alignment horizontal="right" vertical="center"/>
    </xf>
    <xf numFmtId="176" fontId="7" fillId="0" borderId="12" xfId="92" applyNumberFormat="1" applyFont="1" applyFill="1" applyBorder="1" applyAlignment="1">
      <alignment horizontal="right" vertical="center"/>
    </xf>
    <xf numFmtId="176" fontId="7" fillId="0" borderId="13" xfId="92" applyNumberFormat="1" applyFont="1" applyFill="1" applyBorder="1" applyAlignment="1">
      <alignment horizontal="right" vertical="center"/>
    </xf>
    <xf numFmtId="176" fontId="7" fillId="0" borderId="58" xfId="92" applyNumberFormat="1" applyFont="1" applyFill="1" applyBorder="1" applyAlignment="1">
      <alignment horizontal="right" vertical="center"/>
    </xf>
    <xf numFmtId="176" fontId="7" fillId="0" borderId="224" xfId="92" applyNumberFormat="1" applyFont="1" applyFill="1" applyBorder="1" applyAlignment="1">
      <alignment horizontal="right" vertical="center"/>
    </xf>
    <xf numFmtId="176" fontId="7" fillId="0" borderId="223" xfId="92" applyNumberFormat="1" applyFont="1" applyFill="1" applyBorder="1" applyAlignment="1">
      <alignment horizontal="right" vertical="center"/>
    </xf>
    <xf numFmtId="176" fontId="7" fillId="0" borderId="229" xfId="92" applyNumberFormat="1" applyFont="1" applyFill="1" applyBorder="1" applyAlignment="1">
      <alignment horizontal="right" vertical="center"/>
    </xf>
    <xf numFmtId="0" fontId="7" fillId="0" borderId="13" xfId="1" applyFill="1" applyBorder="1" applyAlignment="1">
      <alignment horizontal="center" vertical="center" shrinkToFit="1"/>
    </xf>
    <xf numFmtId="0" fontId="7" fillId="0" borderId="14" xfId="1" applyFill="1" applyBorder="1" applyAlignment="1">
      <alignment horizontal="center" vertical="center" shrinkToFit="1"/>
    </xf>
    <xf numFmtId="0" fontId="7" fillId="0" borderId="223" xfId="1" applyFill="1" applyBorder="1" applyAlignment="1">
      <alignment horizontal="center" vertical="center" shrinkToFit="1"/>
    </xf>
    <xf numFmtId="0" fontId="7" fillId="0" borderId="227" xfId="1" applyFill="1" applyBorder="1" applyAlignment="1">
      <alignment horizontal="center" vertical="center" shrinkToFit="1"/>
    </xf>
    <xf numFmtId="0" fontId="7" fillId="0" borderId="12" xfId="1" applyFill="1" applyBorder="1" applyAlignment="1">
      <alignment horizontal="center" vertical="center"/>
    </xf>
    <xf numFmtId="0" fontId="7" fillId="0" borderId="14" xfId="1" applyFill="1" applyBorder="1" applyAlignment="1">
      <alignment horizontal="center" vertical="center"/>
    </xf>
    <xf numFmtId="0" fontId="7" fillId="0" borderId="224" xfId="1" applyFill="1" applyBorder="1" applyAlignment="1">
      <alignment horizontal="center" vertical="center"/>
    </xf>
    <xf numFmtId="0" fontId="7" fillId="0" borderId="227" xfId="1" applyFill="1" applyBorder="1" applyAlignment="1">
      <alignment horizontal="center" vertical="center"/>
    </xf>
    <xf numFmtId="0" fontId="7" fillId="0" borderId="84" xfId="1" applyBorder="1" applyAlignment="1">
      <alignment horizontal="center"/>
    </xf>
    <xf numFmtId="0" fontId="7" fillId="0" borderId="13" xfId="1" applyBorder="1" applyAlignment="1">
      <alignment horizontal="center"/>
    </xf>
    <xf numFmtId="0" fontId="7" fillId="0" borderId="14" xfId="1" applyBorder="1" applyAlignment="1">
      <alignment horizontal="center"/>
    </xf>
    <xf numFmtId="0" fontId="7" fillId="0" borderId="87" xfId="1" applyBorder="1" applyAlignment="1">
      <alignment horizontal="center"/>
    </xf>
    <xf numFmtId="0" fontId="7" fillId="0" borderId="22" xfId="1" applyBorder="1" applyAlignment="1">
      <alignment horizontal="center"/>
    </xf>
    <xf numFmtId="0" fontId="7" fillId="0" borderId="23" xfId="1" applyBorder="1" applyAlignment="1">
      <alignment horizontal="center"/>
    </xf>
    <xf numFmtId="183" fontId="7" fillId="0" borderId="84" xfId="1" applyNumberFormat="1" applyBorder="1" applyAlignment="1">
      <alignment horizontal="right"/>
    </xf>
    <xf numFmtId="183" fontId="7" fillId="0" borderId="13" xfId="1" applyNumberFormat="1" applyBorder="1" applyAlignment="1">
      <alignment horizontal="right"/>
    </xf>
    <xf numFmtId="183" fontId="7" fillId="0" borderId="83" xfId="1" applyNumberFormat="1" applyBorder="1" applyAlignment="1">
      <alignment horizontal="right"/>
    </xf>
    <xf numFmtId="183" fontId="7" fillId="0" borderId="87" xfId="1" applyNumberFormat="1" applyBorder="1" applyAlignment="1">
      <alignment horizontal="right"/>
    </xf>
    <xf numFmtId="183" fontId="7" fillId="0" borderId="22" xfId="1" applyNumberFormat="1" applyBorder="1" applyAlignment="1">
      <alignment horizontal="right"/>
    </xf>
    <xf numFmtId="183" fontId="7" fillId="0" borderId="86" xfId="1" applyNumberFormat="1" applyBorder="1" applyAlignment="1">
      <alignment horizontal="right"/>
    </xf>
    <xf numFmtId="183" fontId="7" fillId="0" borderId="14" xfId="1" applyNumberFormat="1" applyBorder="1" applyAlignment="1">
      <alignment horizontal="right"/>
    </xf>
    <xf numFmtId="183" fontId="7" fillId="0" borderId="23" xfId="1" applyNumberFormat="1" applyBorder="1" applyAlignment="1">
      <alignment horizontal="right"/>
    </xf>
    <xf numFmtId="176" fontId="7" fillId="0" borderId="12" xfId="92" applyNumberFormat="1" applyFont="1" applyBorder="1" applyAlignment="1">
      <alignment horizontal="right"/>
    </xf>
    <xf numFmtId="176" fontId="7" fillId="0" borderId="13" xfId="92" applyNumberFormat="1" applyFont="1" applyBorder="1" applyAlignment="1">
      <alignment horizontal="right"/>
    </xf>
    <xf numFmtId="176" fontId="7" fillId="0" borderId="83" xfId="92" applyNumberFormat="1" applyFont="1" applyBorder="1" applyAlignment="1">
      <alignment horizontal="right"/>
    </xf>
    <xf numFmtId="176" fontId="7" fillId="0" borderId="16" xfId="92" applyNumberFormat="1" applyFont="1" applyBorder="1" applyAlignment="1">
      <alignment horizontal="right"/>
    </xf>
    <xf numFmtId="176" fontId="7" fillId="0" borderId="22" xfId="92" applyNumberFormat="1" applyFont="1" applyBorder="1" applyAlignment="1">
      <alignment horizontal="right"/>
    </xf>
    <xf numFmtId="176" fontId="7" fillId="0" borderId="86" xfId="92" applyNumberFormat="1" applyFont="1" applyBorder="1" applyAlignment="1">
      <alignment horizontal="right"/>
    </xf>
    <xf numFmtId="214" fontId="12" fillId="0" borderId="11" xfId="1" applyNumberFormat="1" applyFont="1" applyBorder="1" applyAlignment="1">
      <alignment horizontal="center" vertical="center"/>
    </xf>
    <xf numFmtId="214" fontId="12" fillId="0" borderId="201" xfId="1" applyNumberFormat="1" applyFont="1" applyBorder="1" applyAlignment="1">
      <alignment horizontal="center" vertical="center"/>
    </xf>
    <xf numFmtId="214" fontId="12" fillId="0" borderId="211" xfId="1" applyNumberFormat="1" applyFont="1" applyBorder="1" applyAlignment="1">
      <alignment horizontal="center" vertical="center"/>
    </xf>
    <xf numFmtId="0" fontId="12" fillId="0" borderId="230"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223" xfId="1" applyFont="1" applyBorder="1" applyAlignment="1">
      <alignment horizontal="center" vertical="center" wrapText="1"/>
    </xf>
    <xf numFmtId="0" fontId="12" fillId="0" borderId="227" xfId="1" applyFont="1" applyBorder="1" applyAlignment="1">
      <alignment horizontal="center" vertical="center" wrapText="1"/>
    </xf>
    <xf numFmtId="0" fontId="97" fillId="0" borderId="12" xfId="1" applyFont="1" applyBorder="1" applyAlignment="1">
      <alignment horizontal="center" vertical="center" wrapText="1"/>
    </xf>
    <xf numFmtId="0" fontId="97" fillId="0" borderId="13" xfId="1" applyFont="1" applyBorder="1" applyAlignment="1">
      <alignment horizontal="center" vertical="center" wrapText="1"/>
    </xf>
    <xf numFmtId="0" fontId="97" fillId="0" borderId="58" xfId="1" applyFont="1" applyBorder="1" applyAlignment="1">
      <alignment horizontal="center" vertical="center" wrapText="1"/>
    </xf>
    <xf numFmtId="0" fontId="97" fillId="0" borderId="15" xfId="1" applyFont="1" applyBorder="1" applyAlignment="1">
      <alignment horizontal="center" vertical="center" wrapText="1"/>
    </xf>
    <xf numFmtId="0" fontId="97" fillId="0" borderId="0" xfId="1" applyFont="1" applyBorder="1" applyAlignment="1">
      <alignment horizontal="center" vertical="center" wrapText="1"/>
    </xf>
    <xf numFmtId="0" fontId="97" fillId="0" borderId="60" xfId="1" applyFont="1" applyBorder="1" applyAlignment="1">
      <alignment horizontal="center" vertical="center" wrapText="1"/>
    </xf>
    <xf numFmtId="0" fontId="97" fillId="0" borderId="224" xfId="1" applyFont="1" applyBorder="1" applyAlignment="1">
      <alignment horizontal="center" vertical="center" wrapText="1"/>
    </xf>
    <xf numFmtId="0" fontId="97" fillId="0" borderId="223" xfId="1" applyFont="1" applyBorder="1" applyAlignment="1">
      <alignment horizontal="center" vertical="center" wrapText="1"/>
    </xf>
    <xf numFmtId="0" fontId="97" fillId="0" borderId="229" xfId="1" applyFont="1" applyBorder="1" applyAlignment="1">
      <alignment horizontal="center" vertical="center" wrapText="1"/>
    </xf>
    <xf numFmtId="0" fontId="7" fillId="0" borderId="16" xfId="1" applyFill="1" applyBorder="1" applyAlignment="1">
      <alignment horizontal="center" vertical="center"/>
    </xf>
    <xf numFmtId="0" fontId="7" fillId="0" borderId="23" xfId="1" applyFill="1" applyBorder="1" applyAlignment="1">
      <alignment horizontal="center" vertical="center"/>
    </xf>
    <xf numFmtId="0" fontId="7" fillId="0" borderId="1" xfId="1" applyBorder="1" applyAlignment="1">
      <alignment horizontal="center" vertical="center"/>
    </xf>
    <xf numFmtId="0" fontId="7" fillId="0" borderId="12" xfId="1" applyBorder="1" applyAlignment="1">
      <alignment horizontal="left"/>
    </xf>
    <xf numFmtId="0" fontId="7" fillId="0" borderId="13" xfId="1" applyBorder="1" applyAlignment="1">
      <alignment horizontal="left"/>
    </xf>
    <xf numFmtId="0" fontId="7" fillId="0" borderId="83" xfId="1" applyBorder="1" applyAlignment="1">
      <alignment horizontal="left"/>
    </xf>
    <xf numFmtId="0" fontId="7" fillId="0" borderId="16" xfId="1" applyBorder="1" applyAlignment="1">
      <alignment horizontal="left"/>
    </xf>
    <xf numFmtId="0" fontId="7" fillId="0" borderId="22" xfId="1" applyBorder="1" applyAlignment="1">
      <alignment horizontal="left"/>
    </xf>
    <xf numFmtId="0" fontId="7" fillId="0" borderId="86" xfId="1" applyBorder="1" applyAlignment="1">
      <alignment horizontal="left"/>
    </xf>
    <xf numFmtId="0" fontId="7" fillId="0" borderId="12" xfId="1" applyBorder="1" applyAlignment="1">
      <alignment horizontal="center" vertical="center"/>
    </xf>
    <xf numFmtId="0" fontId="7" fillId="0" borderId="13" xfId="1" applyBorder="1" applyAlignment="1">
      <alignment horizontal="center" vertical="center"/>
    </xf>
    <xf numFmtId="0" fontId="7" fillId="0" borderId="83" xfId="1" applyBorder="1" applyAlignment="1">
      <alignment horizontal="center" vertical="center"/>
    </xf>
    <xf numFmtId="0" fontId="7" fillId="0" borderId="16" xfId="1" applyBorder="1" applyAlignment="1">
      <alignment horizontal="center" vertical="center"/>
    </xf>
    <xf numFmtId="0" fontId="7" fillId="0" borderId="22" xfId="1" applyBorder="1" applyAlignment="1">
      <alignment horizontal="center" vertical="center"/>
    </xf>
    <xf numFmtId="0" fontId="7" fillId="0" borderId="86" xfId="1" applyBorder="1" applyAlignment="1">
      <alignment horizontal="center" vertical="center"/>
    </xf>
    <xf numFmtId="0" fontId="7" fillId="35" borderId="13" xfId="1" applyFill="1" applyBorder="1" applyAlignment="1">
      <alignment horizontal="center" vertical="center" shrinkToFit="1"/>
    </xf>
    <xf numFmtId="0" fontId="7" fillId="35" borderId="14" xfId="1" applyFill="1" applyBorder="1" applyAlignment="1">
      <alignment horizontal="center" vertical="center" shrinkToFit="1"/>
    </xf>
    <xf numFmtId="0" fontId="7" fillId="35" borderId="0" xfId="1" applyFill="1" applyBorder="1" applyAlignment="1">
      <alignment horizontal="center" vertical="center" shrinkToFit="1"/>
    </xf>
    <xf numFmtId="0" fontId="7" fillId="35" borderId="43" xfId="1" applyFill="1" applyBorder="1" applyAlignment="1">
      <alignment horizontal="center" vertical="center" shrinkToFit="1"/>
    </xf>
    <xf numFmtId="0" fontId="7" fillId="35" borderId="12" xfId="1" applyFill="1" applyBorder="1" applyAlignment="1">
      <alignment horizontal="center" vertical="center"/>
    </xf>
    <xf numFmtId="0" fontId="7" fillId="35" borderId="14" xfId="1" applyFill="1" applyBorder="1" applyAlignment="1">
      <alignment horizontal="center" vertical="center"/>
    </xf>
    <xf numFmtId="0" fontId="7" fillId="35" borderId="15" xfId="1" applyFill="1" applyBorder="1" applyAlignment="1">
      <alignment horizontal="center" vertical="center"/>
    </xf>
    <xf numFmtId="0" fontId="7" fillId="35" borderId="43" xfId="1" applyFill="1" applyBorder="1" applyAlignment="1">
      <alignment horizontal="center" vertical="center"/>
    </xf>
    <xf numFmtId="0" fontId="7" fillId="0" borderId="12" xfId="1" applyBorder="1" applyAlignment="1">
      <alignment horizontal="center"/>
    </xf>
    <xf numFmtId="0" fontId="7" fillId="0" borderId="16" xfId="1" applyBorder="1" applyAlignment="1">
      <alignment horizontal="center"/>
    </xf>
    <xf numFmtId="191" fontId="7" fillId="36" borderId="12" xfId="1" applyNumberFormat="1" applyFill="1" applyBorder="1" applyAlignment="1">
      <alignment horizontal="right" vertical="center"/>
    </xf>
    <xf numFmtId="191" fontId="7" fillId="36" borderId="13" xfId="1" applyNumberFormat="1" applyFill="1" applyBorder="1" applyAlignment="1">
      <alignment horizontal="right" vertical="center"/>
    </xf>
    <xf numFmtId="191" fontId="7" fillId="36" borderId="16" xfId="1" applyNumberFormat="1" applyFill="1" applyBorder="1" applyAlignment="1">
      <alignment horizontal="right" vertical="center"/>
    </xf>
    <xf numFmtId="191" fontId="7" fillId="36" borderId="22" xfId="1" applyNumberFormat="1" applyFill="1" applyBorder="1" applyAlignment="1">
      <alignment horizontal="right" vertical="center"/>
    </xf>
    <xf numFmtId="191" fontId="7" fillId="0" borderId="57" xfId="1" applyNumberFormat="1" applyFill="1" applyBorder="1" applyAlignment="1">
      <alignment horizontal="right" vertical="center"/>
    </xf>
    <xf numFmtId="191" fontId="7" fillId="0" borderId="61" xfId="1" applyNumberFormat="1" applyFill="1" applyBorder="1" applyAlignment="1">
      <alignment horizontal="right" vertical="center"/>
    </xf>
    <xf numFmtId="176" fontId="7" fillId="0" borderId="16" xfId="92" applyNumberFormat="1" applyFont="1" applyFill="1" applyBorder="1" applyAlignment="1">
      <alignment horizontal="right" vertical="center"/>
    </xf>
    <xf numFmtId="176" fontId="7" fillId="0" borderId="22" xfId="92" applyNumberFormat="1" applyFont="1" applyFill="1" applyBorder="1" applyAlignment="1">
      <alignment horizontal="right" vertical="center"/>
    </xf>
    <xf numFmtId="176" fontId="7" fillId="0" borderId="62" xfId="92" applyNumberFormat="1" applyFont="1" applyFill="1" applyBorder="1" applyAlignment="1">
      <alignment horizontal="right" vertical="center"/>
    </xf>
    <xf numFmtId="0" fontId="7" fillId="0" borderId="22" xfId="1" applyFill="1" applyBorder="1" applyAlignment="1">
      <alignment horizontal="center" vertical="center" shrinkToFit="1"/>
    </xf>
    <xf numFmtId="0" fontId="7" fillId="0" borderId="23" xfId="1" applyFill="1" applyBorder="1" applyAlignment="1">
      <alignment horizontal="center" vertical="center" shrinkToFit="1"/>
    </xf>
    <xf numFmtId="0" fontId="49" fillId="35" borderId="16" xfId="90" applyFill="1" applyBorder="1" applyAlignment="1" applyProtection="1">
      <alignment horizontal="left" vertical="center" shrinkToFit="1"/>
      <protection locked="0"/>
    </xf>
    <xf numFmtId="0" fontId="49" fillId="35" borderId="22" xfId="90" applyFill="1" applyBorder="1" applyAlignment="1" applyProtection="1">
      <alignment horizontal="left" vertical="center" shrinkToFit="1"/>
      <protection locked="0"/>
    </xf>
    <xf numFmtId="0" fontId="49" fillId="35" borderId="23" xfId="90" applyFill="1" applyBorder="1" applyAlignment="1" applyProtection="1">
      <alignment horizontal="left" vertical="center" shrinkToFit="1"/>
      <protection locked="0"/>
    </xf>
    <xf numFmtId="0" fontId="7" fillId="36" borderId="12" xfId="1" applyFill="1" applyBorder="1" applyAlignment="1">
      <alignment horizontal="right" vertical="center"/>
    </xf>
    <xf numFmtId="0" fontId="7" fillId="36" borderId="13" xfId="1" applyFill="1" applyBorder="1" applyAlignment="1">
      <alignment horizontal="right" vertical="center"/>
    </xf>
    <xf numFmtId="0" fontId="7" fillId="36" borderId="14" xfId="1" applyFill="1" applyBorder="1" applyAlignment="1">
      <alignment horizontal="right" vertical="center"/>
    </xf>
    <xf numFmtId="0" fontId="7" fillId="36" borderId="16" xfId="1" applyFill="1" applyBorder="1" applyAlignment="1">
      <alignment horizontal="right" vertical="center"/>
    </xf>
    <xf numFmtId="0" fontId="7" fillId="36" borderId="22" xfId="1" applyFill="1" applyBorder="1" applyAlignment="1">
      <alignment horizontal="right" vertical="center"/>
    </xf>
    <xf numFmtId="0" fontId="7" fillId="36" borderId="23" xfId="1" applyFill="1" applyBorder="1" applyAlignment="1">
      <alignment horizontal="right" vertical="center"/>
    </xf>
    <xf numFmtId="176" fontId="7" fillId="0" borderId="14" xfId="92" applyNumberFormat="1" applyFont="1" applyFill="1" applyBorder="1" applyAlignment="1">
      <alignment horizontal="right" vertical="center"/>
    </xf>
    <xf numFmtId="176" fontId="7" fillId="0" borderId="23" xfId="92" applyNumberFormat="1" applyFont="1" applyFill="1" applyBorder="1" applyAlignment="1">
      <alignment horizontal="right" vertical="center"/>
    </xf>
    <xf numFmtId="202" fontId="7" fillId="0" borderId="57" xfId="92" applyNumberFormat="1" applyFont="1" applyFill="1" applyBorder="1" applyAlignment="1">
      <alignment horizontal="right" vertical="center"/>
    </xf>
    <xf numFmtId="202" fontId="7" fillId="0" borderId="13" xfId="92" applyNumberFormat="1" applyFont="1" applyFill="1" applyBorder="1" applyAlignment="1">
      <alignment horizontal="right" vertical="center"/>
    </xf>
    <xf numFmtId="202" fontId="7" fillId="0" borderId="14" xfId="92" applyNumberFormat="1" applyFont="1" applyFill="1" applyBorder="1" applyAlignment="1">
      <alignment horizontal="right" vertical="center"/>
    </xf>
    <xf numFmtId="202" fontId="7" fillId="0" borderId="61" xfId="92" applyNumberFormat="1" applyFont="1" applyFill="1" applyBorder="1" applyAlignment="1">
      <alignment horizontal="right" vertical="center"/>
    </xf>
    <xf numFmtId="202" fontId="7" fillId="0" borderId="22" xfId="92" applyNumberFormat="1" applyFont="1" applyFill="1" applyBorder="1" applyAlignment="1">
      <alignment horizontal="right" vertical="center"/>
    </xf>
    <xf numFmtId="202" fontId="7" fillId="0" borderId="23" xfId="92" applyNumberFormat="1" applyFont="1" applyFill="1" applyBorder="1" applyAlignment="1">
      <alignment horizontal="right" vertical="center"/>
    </xf>
    <xf numFmtId="176" fontId="7" fillId="36" borderId="12" xfId="92" applyNumberFormat="1" applyFont="1" applyFill="1" applyBorder="1" applyAlignment="1">
      <alignment horizontal="right" vertical="center"/>
    </xf>
    <xf numFmtId="176" fontId="7" fillId="36" borderId="13" xfId="92" applyNumberFormat="1" applyFont="1" applyFill="1" applyBorder="1" applyAlignment="1">
      <alignment horizontal="right" vertical="center"/>
    </xf>
    <xf numFmtId="176" fontId="7" fillId="36" borderId="58" xfId="92" applyNumberFormat="1" applyFont="1" applyFill="1" applyBorder="1" applyAlignment="1">
      <alignment horizontal="right" vertical="center"/>
    </xf>
    <xf numFmtId="176" fontId="7" fillId="36" borderId="16" xfId="92" applyNumberFormat="1" applyFont="1" applyFill="1" applyBorder="1" applyAlignment="1">
      <alignment horizontal="right" vertical="center"/>
    </xf>
    <xf numFmtId="176" fontId="7" fillId="36" borderId="22" xfId="92" applyNumberFormat="1" applyFont="1" applyFill="1" applyBorder="1" applyAlignment="1">
      <alignment horizontal="right" vertical="center"/>
    </xf>
    <xf numFmtId="176" fontId="7" fillId="36" borderId="62" xfId="92" applyNumberFormat="1" applyFont="1" applyFill="1" applyBorder="1" applyAlignment="1">
      <alignment horizontal="right" vertical="center"/>
    </xf>
    <xf numFmtId="192" fontId="7" fillId="0" borderId="12" xfId="1" applyNumberFormat="1" applyFill="1" applyBorder="1" applyAlignment="1">
      <alignment horizontal="right" vertical="center"/>
    </xf>
    <xf numFmtId="192" fontId="7" fillId="0" borderId="13" xfId="1" applyNumberFormat="1" applyFill="1" applyBorder="1" applyAlignment="1">
      <alignment horizontal="right" vertical="center"/>
    </xf>
    <xf numFmtId="192" fontId="7" fillId="0" borderId="14" xfId="1" applyNumberFormat="1" applyFill="1" applyBorder="1" applyAlignment="1">
      <alignment horizontal="right" vertical="center"/>
    </xf>
    <xf numFmtId="192" fontId="7" fillId="0" borderId="16" xfId="1" applyNumberFormat="1" applyFill="1" applyBorder="1" applyAlignment="1">
      <alignment horizontal="right" vertical="center"/>
    </xf>
    <xf numFmtId="192" fontId="7" fillId="0" borderId="22" xfId="1" applyNumberFormat="1" applyFill="1" applyBorder="1" applyAlignment="1">
      <alignment horizontal="right" vertical="center"/>
    </xf>
    <xf numFmtId="192" fontId="7" fillId="0" borderId="23" xfId="1" applyNumberFormat="1" applyFill="1" applyBorder="1" applyAlignment="1">
      <alignment horizontal="right" vertical="center"/>
    </xf>
    <xf numFmtId="192" fontId="7" fillId="0" borderId="57" xfId="1" applyNumberFormat="1" applyFill="1" applyBorder="1" applyAlignment="1">
      <alignment horizontal="right" vertical="center"/>
    </xf>
    <xf numFmtId="192" fontId="7" fillId="0" borderId="61" xfId="1" applyNumberFormat="1" applyFill="1" applyBorder="1" applyAlignment="1">
      <alignment horizontal="right" vertical="center"/>
    </xf>
    <xf numFmtId="0" fontId="12" fillId="0" borderId="83" xfId="1" applyFont="1" applyBorder="1" applyAlignment="1">
      <alignment horizontal="center" vertical="center"/>
    </xf>
    <xf numFmtId="0" fontId="12" fillId="0" borderId="85" xfId="1" applyFont="1" applyBorder="1" applyAlignment="1">
      <alignment horizontal="center" vertical="center"/>
    </xf>
    <xf numFmtId="0" fontId="12" fillId="0" borderId="86" xfId="1" applyFont="1" applyBorder="1" applyAlignment="1">
      <alignment horizontal="center" vertical="center"/>
    </xf>
    <xf numFmtId="0" fontId="12" fillId="0" borderId="84" xfId="1" applyFont="1" applyBorder="1" applyAlignment="1">
      <alignment horizontal="center" vertical="center"/>
    </xf>
    <xf numFmtId="0" fontId="12" fillId="0" borderId="26" xfId="1" applyFont="1" applyBorder="1" applyAlignment="1">
      <alignment horizontal="center" vertical="center"/>
    </xf>
    <xf numFmtId="0" fontId="12" fillId="0" borderId="87" xfId="1" applyFont="1" applyBorder="1" applyAlignment="1">
      <alignment horizontal="center" vertical="center"/>
    </xf>
    <xf numFmtId="0" fontId="12" fillId="0" borderId="84"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87"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3" xfId="1" applyFont="1" applyBorder="1" applyAlignment="1">
      <alignment horizontal="center" vertical="center" wrapText="1"/>
    </xf>
    <xf numFmtId="176" fontId="96" fillId="36" borderId="12" xfId="92" applyNumberFormat="1" applyFont="1" applyFill="1" applyBorder="1" applyAlignment="1">
      <alignment horizontal="right" vertical="center"/>
    </xf>
    <xf numFmtId="176" fontId="96" fillId="36" borderId="13" xfId="92" applyNumberFormat="1" applyFont="1" applyFill="1" applyBorder="1" applyAlignment="1">
      <alignment horizontal="right" vertical="center"/>
    </xf>
    <xf numFmtId="176" fontId="96" fillId="36" borderId="58" xfId="92" applyNumberFormat="1" applyFont="1" applyFill="1" applyBorder="1" applyAlignment="1">
      <alignment horizontal="right" vertical="center"/>
    </xf>
    <xf numFmtId="176" fontId="96" fillId="36" borderId="16" xfId="92" applyNumberFormat="1" applyFont="1" applyFill="1" applyBorder="1" applyAlignment="1">
      <alignment horizontal="right" vertical="center"/>
    </xf>
    <xf numFmtId="176" fontId="96" fillId="36" borderId="22" xfId="92" applyNumberFormat="1" applyFont="1" applyFill="1" applyBorder="1" applyAlignment="1">
      <alignment horizontal="right" vertical="center"/>
    </xf>
    <xf numFmtId="176" fontId="96" fillId="36" borderId="62" xfId="92" applyNumberFormat="1" applyFont="1" applyFill="1" applyBorder="1" applyAlignment="1">
      <alignment horizontal="right" vertical="center"/>
    </xf>
    <xf numFmtId="0" fontId="7" fillId="0" borderId="13" xfId="1" applyFill="1" applyBorder="1" applyAlignment="1">
      <alignment horizontal="center" vertical="center"/>
    </xf>
    <xf numFmtId="0" fontId="7" fillId="0" borderId="22" xfId="1" applyFill="1" applyBorder="1" applyAlignment="1">
      <alignment horizontal="center" vertical="center"/>
    </xf>
    <xf numFmtId="176" fontId="96" fillId="36" borderId="15" xfId="92" applyNumberFormat="1" applyFont="1" applyFill="1" applyBorder="1" applyAlignment="1">
      <alignment horizontal="right" vertical="center"/>
    </xf>
    <xf numFmtId="176" fontId="96" fillId="36" borderId="0" xfId="92" applyNumberFormat="1" applyFont="1" applyFill="1" applyBorder="1" applyAlignment="1">
      <alignment horizontal="right" vertical="center"/>
    </xf>
    <xf numFmtId="176" fontId="96" fillId="36" borderId="60" xfId="92" applyNumberFormat="1" applyFont="1" applyFill="1" applyBorder="1" applyAlignment="1">
      <alignment horizontal="right" vertical="center"/>
    </xf>
    <xf numFmtId="0" fontId="7" fillId="35" borderId="13" xfId="1" applyFill="1" applyBorder="1" applyAlignment="1">
      <alignment horizontal="center" vertical="center"/>
    </xf>
    <xf numFmtId="0" fontId="7" fillId="35" borderId="0" xfId="1" applyFill="1" applyBorder="1" applyAlignment="1">
      <alignment horizontal="center" vertical="center"/>
    </xf>
    <xf numFmtId="0" fontId="7" fillId="36" borderId="15" xfId="1" applyFill="1" applyBorder="1" applyAlignment="1">
      <alignment horizontal="right" vertical="center"/>
    </xf>
    <xf numFmtId="0" fontId="7" fillId="36" borderId="0" xfId="1" applyFill="1" applyBorder="1" applyAlignment="1">
      <alignment horizontal="right" vertical="center"/>
    </xf>
    <xf numFmtId="0" fontId="7" fillId="36" borderId="43" xfId="1" applyFill="1" applyBorder="1" applyAlignment="1">
      <alignment horizontal="right" vertical="center"/>
    </xf>
    <xf numFmtId="176" fontId="7" fillId="0" borderId="15" xfId="92" applyNumberFormat="1" applyFont="1" applyFill="1" applyBorder="1" applyAlignment="1">
      <alignment horizontal="right" vertical="center"/>
    </xf>
    <xf numFmtId="176" fontId="7" fillId="0" borderId="0" xfId="92" applyNumberFormat="1" applyFont="1" applyFill="1" applyBorder="1" applyAlignment="1">
      <alignment horizontal="right" vertical="center"/>
    </xf>
    <xf numFmtId="176" fontId="7" fillId="0" borderId="43" xfId="92" applyNumberFormat="1" applyFont="1" applyFill="1" applyBorder="1" applyAlignment="1">
      <alignment horizontal="right" vertical="center"/>
    </xf>
    <xf numFmtId="202" fontId="7" fillId="0" borderId="59" xfId="92" applyNumberFormat="1" applyFont="1" applyFill="1" applyBorder="1" applyAlignment="1">
      <alignment horizontal="right" vertical="center"/>
    </xf>
    <xf numFmtId="202" fontId="7" fillId="0" borderId="0" xfId="92" applyNumberFormat="1" applyFont="1" applyFill="1" applyBorder="1" applyAlignment="1">
      <alignment horizontal="right" vertical="center"/>
    </xf>
    <xf numFmtId="202" fontId="7" fillId="0" borderId="43" xfId="92" applyNumberFormat="1" applyFont="1" applyFill="1" applyBorder="1" applyAlignment="1">
      <alignment horizontal="right" vertical="center"/>
    </xf>
    <xf numFmtId="176" fontId="7" fillId="0" borderId="12" xfId="1" applyNumberFormat="1" applyFill="1" applyBorder="1" applyAlignment="1">
      <alignment horizontal="right" vertical="center"/>
    </xf>
    <xf numFmtId="176" fontId="7" fillId="0" borderId="13" xfId="1" applyNumberFormat="1" applyFill="1" applyBorder="1" applyAlignment="1">
      <alignment horizontal="right" vertical="center"/>
    </xf>
    <xf numFmtId="176" fontId="7" fillId="0" borderId="14" xfId="1" applyNumberFormat="1" applyFill="1" applyBorder="1" applyAlignment="1">
      <alignment horizontal="right" vertical="center"/>
    </xf>
    <xf numFmtId="176" fontId="7" fillId="0" borderId="15" xfId="1" applyNumberFormat="1" applyFill="1" applyBorder="1" applyAlignment="1">
      <alignment horizontal="right" vertical="center"/>
    </xf>
    <xf numFmtId="176" fontId="7" fillId="0" borderId="0" xfId="1" applyNumberFormat="1" applyFill="1" applyBorder="1" applyAlignment="1">
      <alignment horizontal="right" vertical="center"/>
    </xf>
    <xf numFmtId="176" fontId="7" fillId="0" borderId="43" xfId="1" applyNumberFormat="1" applyFill="1" applyBorder="1" applyAlignment="1">
      <alignment horizontal="right" vertical="center"/>
    </xf>
    <xf numFmtId="176" fontId="7" fillId="36" borderId="12" xfId="1" applyNumberFormat="1" applyFill="1" applyBorder="1" applyAlignment="1">
      <alignment horizontal="right" vertical="center"/>
    </xf>
    <xf numFmtId="176" fontId="7" fillId="36" borderId="13" xfId="1" applyNumberFormat="1" applyFill="1" applyBorder="1" applyAlignment="1">
      <alignment horizontal="right" vertical="center"/>
    </xf>
    <xf numFmtId="176" fontId="7" fillId="36" borderId="15" xfId="1" applyNumberFormat="1" applyFill="1" applyBorder="1" applyAlignment="1">
      <alignment horizontal="right" vertical="center"/>
    </xf>
    <xf numFmtId="176" fontId="7" fillId="36" borderId="0" xfId="1" applyNumberFormat="1" applyFill="1" applyBorder="1" applyAlignment="1">
      <alignment horizontal="right" vertical="center"/>
    </xf>
    <xf numFmtId="202" fontId="7" fillId="0" borderId="57" xfId="1" applyNumberFormat="1" applyFill="1" applyBorder="1" applyAlignment="1">
      <alignment horizontal="right" vertical="center"/>
    </xf>
    <xf numFmtId="202" fontId="7" fillId="0" borderId="13" xfId="1" applyNumberFormat="1" applyFill="1" applyBorder="1" applyAlignment="1">
      <alignment horizontal="right" vertical="center"/>
    </xf>
    <xf numFmtId="202" fontId="7" fillId="0" borderId="14" xfId="1" applyNumberFormat="1" applyFill="1" applyBorder="1" applyAlignment="1">
      <alignment horizontal="right" vertical="center"/>
    </xf>
    <xf numFmtId="202" fontId="7" fillId="0" borderId="59" xfId="1" applyNumberFormat="1" applyFill="1" applyBorder="1" applyAlignment="1">
      <alignment horizontal="right" vertical="center"/>
    </xf>
    <xf numFmtId="202" fontId="7" fillId="0" borderId="0" xfId="1" applyNumberFormat="1" applyFill="1" applyBorder="1" applyAlignment="1">
      <alignment horizontal="right" vertical="center"/>
    </xf>
    <xf numFmtId="202" fontId="7" fillId="0" borderId="43" xfId="1" applyNumberFormat="1" applyFill="1" applyBorder="1" applyAlignment="1">
      <alignment horizontal="right" vertical="center"/>
    </xf>
    <xf numFmtId="207" fontId="94" fillId="0" borderId="12" xfId="1" applyNumberFormat="1" applyFont="1" applyFill="1" applyBorder="1" applyAlignment="1">
      <alignment horizontal="right" vertical="center"/>
    </xf>
    <xf numFmtId="207" fontId="94" fillId="0" borderId="13" xfId="1" applyNumberFormat="1" applyFont="1" applyFill="1" applyBorder="1" applyAlignment="1">
      <alignment horizontal="right" vertical="center"/>
    </xf>
    <xf numFmtId="207" fontId="94" fillId="0" borderId="16" xfId="1" applyNumberFormat="1" applyFont="1" applyFill="1" applyBorder="1" applyAlignment="1">
      <alignment horizontal="right" vertical="center"/>
    </xf>
    <xf numFmtId="207" fontId="94" fillId="0" borderId="22" xfId="1" applyNumberFormat="1" applyFont="1" applyFill="1" applyBorder="1" applyAlignment="1">
      <alignment horizontal="right" vertical="center"/>
    </xf>
    <xf numFmtId="207" fontId="94" fillId="0" borderId="14" xfId="1" applyNumberFormat="1" applyFont="1" applyFill="1" applyBorder="1" applyAlignment="1">
      <alignment horizontal="right" vertical="center"/>
    </xf>
    <xf numFmtId="207" fontId="94" fillId="0" borderId="23" xfId="1" applyNumberFormat="1" applyFont="1" applyFill="1" applyBorder="1" applyAlignment="1">
      <alignment horizontal="right" vertical="center"/>
    </xf>
    <xf numFmtId="0" fontId="7" fillId="35" borderId="22" xfId="1" applyFill="1" applyBorder="1" applyAlignment="1">
      <alignment horizontal="center" vertical="center"/>
    </xf>
    <xf numFmtId="0" fontId="7" fillId="35" borderId="23" xfId="1" applyFill="1" applyBorder="1" applyAlignment="1">
      <alignment horizontal="center" vertical="center"/>
    </xf>
    <xf numFmtId="0" fontId="7" fillId="35" borderId="16" xfId="1" applyFill="1" applyBorder="1" applyAlignment="1">
      <alignment horizontal="center" vertical="center"/>
    </xf>
    <xf numFmtId="0" fontId="49" fillId="35" borderId="16" xfId="90" applyFill="1" applyBorder="1" applyAlignment="1" applyProtection="1">
      <alignment horizontal="left" vertical="center"/>
      <protection locked="0"/>
    </xf>
    <xf numFmtId="176" fontId="7" fillId="0" borderId="16" xfId="1" applyNumberFormat="1" applyFill="1" applyBorder="1" applyAlignment="1">
      <alignment horizontal="right" vertical="center"/>
    </xf>
    <xf numFmtId="176" fontId="7" fillId="0" borderId="22" xfId="1" applyNumberFormat="1" applyFill="1" applyBorder="1" applyAlignment="1">
      <alignment horizontal="right" vertical="center"/>
    </xf>
    <xf numFmtId="176" fontId="7" fillId="0" borderId="23" xfId="1" applyNumberFormat="1" applyFill="1" applyBorder="1" applyAlignment="1">
      <alignment horizontal="right" vertical="center"/>
    </xf>
    <xf numFmtId="208" fontId="7" fillId="0" borderId="57" xfId="1" applyNumberFormat="1" applyFill="1" applyBorder="1" applyAlignment="1">
      <alignment horizontal="right" vertical="center"/>
    </xf>
    <xf numFmtId="208" fontId="7" fillId="0" borderId="13" xfId="1" applyNumberFormat="1" applyFill="1" applyBorder="1" applyAlignment="1">
      <alignment horizontal="right" vertical="center"/>
    </xf>
    <xf numFmtId="208" fontId="7" fillId="0" borderId="14" xfId="1" applyNumberFormat="1" applyFill="1" applyBorder="1" applyAlignment="1">
      <alignment horizontal="right" vertical="center"/>
    </xf>
    <xf numFmtId="208" fontId="7" fillId="0" borderId="61" xfId="1" applyNumberFormat="1" applyFill="1" applyBorder="1" applyAlignment="1">
      <alignment horizontal="right" vertical="center"/>
    </xf>
    <xf numFmtId="208" fontId="7" fillId="0" borderId="22" xfId="1" applyNumberFormat="1" applyFill="1" applyBorder="1" applyAlignment="1">
      <alignment horizontal="right" vertical="center"/>
    </xf>
    <xf numFmtId="208" fontId="7" fillId="0" borderId="23" xfId="1" applyNumberFormat="1" applyFill="1" applyBorder="1" applyAlignment="1">
      <alignment horizontal="right" vertical="center"/>
    </xf>
    <xf numFmtId="38" fontId="55" fillId="0" borderId="22" xfId="87" applyNumberFormat="1" applyFont="1" applyBorder="1" applyAlignment="1">
      <alignment horizontal="right" vertical="center"/>
    </xf>
    <xf numFmtId="49" fontId="2" fillId="0" borderId="12"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2" xfId="0" applyNumberFormat="1" applyFont="1" applyBorder="1" applyAlignment="1">
      <alignment horizontal="center" vertical="center" wrapText="1" shrinkToFit="1"/>
    </xf>
    <xf numFmtId="0" fontId="2" fillId="37" borderId="1" xfId="0" applyFont="1" applyFill="1" applyBorder="1" applyAlignment="1">
      <alignment horizontal="center" vertical="center"/>
    </xf>
    <xf numFmtId="0" fontId="2" fillId="37" borderId="1" xfId="0" applyFont="1" applyFill="1" applyBorder="1" applyAlignment="1">
      <alignment horizontal="center"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0" borderId="48"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0" xfId="0" applyFont="1" applyBorder="1" applyAlignment="1">
      <alignment horizontal="center" vertical="center"/>
    </xf>
    <xf numFmtId="0" fontId="38" fillId="0" borderId="43" xfId="0" applyFont="1" applyBorder="1" applyAlignment="1">
      <alignment horizontal="center" vertical="center"/>
    </xf>
    <xf numFmtId="0" fontId="38" fillId="0" borderId="16"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43" xfId="0" applyFont="1" applyBorder="1" applyAlignment="1">
      <alignment horizontal="left" vertical="center"/>
    </xf>
    <xf numFmtId="0" fontId="39" fillId="33" borderId="24" xfId="0" applyFont="1" applyFill="1" applyBorder="1" applyAlignment="1">
      <alignment horizontal="center" vertical="center"/>
    </xf>
    <xf numFmtId="0" fontId="39" fillId="33" borderId="27" xfId="0" applyFont="1" applyFill="1" applyBorder="1" applyAlignment="1">
      <alignment horizontal="center" vertical="center"/>
    </xf>
    <xf numFmtId="0" fontId="39" fillId="33" borderId="25" xfId="0" applyFont="1" applyFill="1" applyBorder="1" applyAlignment="1">
      <alignment horizontal="center" vertical="center"/>
    </xf>
    <xf numFmtId="0" fontId="5" fillId="0" borderId="0" xfId="0" applyFont="1" applyAlignment="1">
      <alignment horizontal="center" vertical="center"/>
    </xf>
    <xf numFmtId="0" fontId="39" fillId="0" borderId="22" xfId="0" applyFont="1" applyBorder="1" applyAlignment="1">
      <alignment horizontal="center" vertical="center"/>
    </xf>
    <xf numFmtId="0" fontId="39" fillId="0" borderId="13"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38" fillId="0" borderId="0" xfId="0" applyFont="1" applyAlignment="1">
      <alignment horizontal="left" vertical="top" wrapText="1" indent="1"/>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10" xfId="0" applyFont="1" applyBorder="1" applyAlignment="1">
      <alignment horizontal="center" vertical="center"/>
    </xf>
    <xf numFmtId="0" fontId="2" fillId="37" borderId="11" xfId="0" applyFont="1" applyFill="1" applyBorder="1" applyAlignment="1">
      <alignment horizontal="center" vertical="center" wrapText="1"/>
    </xf>
    <xf numFmtId="0" fontId="2" fillId="37" borderId="44" xfId="0" applyFont="1" applyFill="1" applyBorder="1" applyAlignment="1">
      <alignment horizontal="center" vertical="center" wrapText="1"/>
    </xf>
    <xf numFmtId="0" fontId="2" fillId="37"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0" xfId="0" applyFont="1" applyBorder="1" applyAlignment="1">
      <alignment horizontal="center" vertical="center" wrapText="1"/>
    </xf>
    <xf numFmtId="0" fontId="99" fillId="0" borderId="222" xfId="0" applyFont="1" applyBorder="1" applyAlignment="1">
      <alignment horizontal="center" vertical="center" wrapText="1"/>
    </xf>
    <xf numFmtId="0" fontId="99" fillId="0" borderId="65" xfId="0" applyFont="1" applyBorder="1" applyAlignment="1">
      <alignment horizontal="center" vertical="center"/>
    </xf>
    <xf numFmtId="0" fontId="99" fillId="0" borderId="67" xfId="0" applyFont="1" applyBorder="1" applyAlignment="1">
      <alignment horizontal="center" vertical="center"/>
    </xf>
    <xf numFmtId="0" fontId="2" fillId="37" borderId="11" xfId="0" applyFont="1" applyFill="1" applyBorder="1" applyAlignment="1">
      <alignment horizontal="center" vertical="center"/>
    </xf>
    <xf numFmtId="0" fontId="2" fillId="37" borderId="44" xfId="0" applyFont="1" applyFill="1" applyBorder="1" applyAlignment="1">
      <alignment horizontal="center" vertical="center"/>
    </xf>
    <xf numFmtId="0" fontId="2" fillId="37" borderId="10" xfId="0" applyFont="1" applyFill="1" applyBorder="1" applyAlignment="1">
      <alignment horizontal="center" vertical="center"/>
    </xf>
    <xf numFmtId="0" fontId="81" fillId="0" borderId="0" xfId="90" applyFont="1" applyAlignment="1">
      <alignment horizontal="right" vertical="center"/>
    </xf>
    <xf numFmtId="0" fontId="82" fillId="0" borderId="0" xfId="90" applyFont="1" applyAlignment="1">
      <alignment horizontal="right" vertical="center"/>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214" fontId="2" fillId="0" borderId="11" xfId="0" applyNumberFormat="1" applyFont="1" applyBorder="1" applyAlignment="1">
      <alignment horizontal="center" vertical="center"/>
    </xf>
    <xf numFmtId="214" fontId="2" fillId="0" borderId="201" xfId="0" applyNumberFormat="1" applyFont="1" applyBorder="1" applyAlignment="1">
      <alignment horizontal="center" vertical="center"/>
    </xf>
    <xf numFmtId="214" fontId="2" fillId="0" borderId="211"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9" fillId="34" borderId="24" xfId="0" applyFont="1" applyFill="1" applyBorder="1" applyAlignment="1">
      <alignment horizontal="center" vertical="center"/>
    </xf>
    <xf numFmtId="0" fontId="39" fillId="34" borderId="27" xfId="0" applyFont="1" applyFill="1" applyBorder="1" applyAlignment="1">
      <alignment horizontal="center" vertical="center"/>
    </xf>
    <xf numFmtId="0" fontId="39" fillId="34" borderId="25" xfId="0" applyFont="1" applyFill="1" applyBorder="1" applyAlignment="1">
      <alignment horizontal="center" vertical="center"/>
    </xf>
    <xf numFmtId="176" fontId="2" fillId="0" borderId="11" xfId="92" applyNumberFormat="1" applyFont="1" applyBorder="1" applyAlignment="1">
      <alignment horizontal="right" vertical="center"/>
    </xf>
    <xf numFmtId="176" fontId="2" fillId="0" borderId="44" xfId="92" applyNumberFormat="1" applyFont="1" applyBorder="1" applyAlignment="1">
      <alignment horizontal="right" vertical="center"/>
    </xf>
    <xf numFmtId="176" fontId="2" fillId="0" borderId="53" xfId="92" applyNumberFormat="1" applyFont="1" applyBorder="1" applyAlignment="1">
      <alignment horizontal="right" vertical="center"/>
    </xf>
    <xf numFmtId="214" fontId="2" fillId="0" borderId="12" xfId="0" applyNumberFormat="1" applyFont="1" applyBorder="1" applyAlignment="1">
      <alignment horizontal="center" vertical="center"/>
    </xf>
    <xf numFmtId="214" fontId="2" fillId="0" borderId="15" xfId="0" applyNumberFormat="1" applyFont="1" applyBorder="1" applyAlignment="1">
      <alignment horizontal="center" vertical="center"/>
    </xf>
    <xf numFmtId="214" fontId="2" fillId="0" borderId="224" xfId="0" applyNumberFormat="1" applyFont="1" applyBorder="1" applyAlignment="1">
      <alignment horizontal="center" vertical="center"/>
    </xf>
    <xf numFmtId="214" fontId="2" fillId="0" borderId="14" xfId="0" applyNumberFormat="1" applyFont="1" applyBorder="1" applyAlignment="1">
      <alignment horizontal="center" vertical="center"/>
    </xf>
    <xf numFmtId="214" fontId="2" fillId="0" borderId="43" xfId="0" applyNumberFormat="1" applyFont="1" applyBorder="1" applyAlignment="1">
      <alignment horizontal="center" vertical="center"/>
    </xf>
    <xf numFmtId="214" fontId="2" fillId="0" borderId="227" xfId="0" applyNumberFormat="1" applyFont="1" applyBorder="1" applyAlignment="1">
      <alignment horizontal="center" vertical="center"/>
    </xf>
    <xf numFmtId="176" fontId="2" fillId="0" borderId="72" xfId="92" applyNumberFormat="1" applyFont="1" applyBorder="1" applyAlignment="1">
      <alignment horizontal="right" vertical="center"/>
    </xf>
    <xf numFmtId="176" fontId="2" fillId="0" borderId="68" xfId="92" applyNumberFormat="1" applyFont="1" applyBorder="1" applyAlignment="1">
      <alignment horizontal="right" vertical="center"/>
    </xf>
    <xf numFmtId="202" fontId="63" fillId="0" borderId="202" xfId="0" applyNumberFormat="1" applyFont="1" applyFill="1" applyBorder="1" applyAlignment="1">
      <alignment horizontal="right" vertical="center"/>
    </xf>
    <xf numFmtId="202" fontId="63" fillId="0" borderId="65" xfId="0" applyNumberFormat="1" applyFont="1" applyFill="1" applyBorder="1" applyAlignment="1">
      <alignment horizontal="right" vertical="center"/>
    </xf>
    <xf numFmtId="202" fontId="63" fillId="0" borderId="69" xfId="0" applyNumberFormat="1" applyFont="1" applyFill="1" applyBorder="1" applyAlignment="1">
      <alignment horizontal="right" vertical="center"/>
    </xf>
    <xf numFmtId="176" fontId="2" fillId="38" borderId="64" xfId="92" applyNumberFormat="1" applyFont="1" applyFill="1" applyBorder="1" applyAlignment="1">
      <alignment horizontal="right" vertical="center"/>
    </xf>
    <xf numFmtId="176" fontId="2" fillId="38" borderId="66" xfId="92" applyNumberFormat="1" applyFont="1" applyFill="1" applyBorder="1" applyAlignment="1">
      <alignment horizontal="right" vertical="center"/>
    </xf>
    <xf numFmtId="176" fontId="2" fillId="38" borderId="70" xfId="92" applyNumberFormat="1" applyFont="1" applyFill="1" applyBorder="1" applyAlignment="1">
      <alignment horizontal="right" vertical="center"/>
    </xf>
    <xf numFmtId="183" fontId="2" fillId="0" borderId="32" xfId="91" applyNumberFormat="1" applyFont="1" applyBorder="1" applyAlignment="1">
      <alignment vertical="center"/>
    </xf>
    <xf numFmtId="183" fontId="2" fillId="0" borderId="10" xfId="91" applyNumberFormat="1" applyFont="1" applyBorder="1" applyAlignment="1">
      <alignment vertical="center"/>
    </xf>
    <xf numFmtId="183" fontId="2" fillId="0" borderId="32" xfId="0" applyNumberFormat="1" applyFont="1" applyBorder="1" applyAlignment="1">
      <alignment horizontal="right" vertical="center"/>
    </xf>
    <xf numFmtId="183" fontId="2" fillId="0" borderId="53" xfId="0" applyNumberFormat="1" applyFont="1" applyBorder="1" applyAlignment="1">
      <alignment horizontal="right" vertical="center"/>
    </xf>
    <xf numFmtId="183" fontId="2" fillId="0" borderId="32" xfId="91" applyNumberFormat="1" applyFont="1" applyBorder="1" applyAlignment="1">
      <alignment horizontal="right" vertical="center"/>
    </xf>
    <xf numFmtId="183" fontId="2" fillId="0" borderId="53" xfId="91" applyNumberFormat="1" applyFont="1" applyBorder="1" applyAlignment="1">
      <alignment horizontal="right" vertical="center"/>
    </xf>
    <xf numFmtId="183" fontId="2" fillId="0" borderId="72" xfId="0" applyNumberFormat="1" applyFont="1" applyBorder="1" applyAlignment="1">
      <alignment horizontal="right" vertical="center"/>
    </xf>
    <xf numFmtId="183" fontId="2" fillId="0" borderId="70" xfId="0" applyNumberFormat="1" applyFont="1" applyBorder="1" applyAlignment="1">
      <alignment horizontal="right" vertical="center"/>
    </xf>
    <xf numFmtId="49" fontId="2" fillId="0" borderId="13"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63"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0" xfId="0" applyFont="1" applyFill="1" applyBorder="1" applyAlignment="1">
      <alignment horizontal="center" vertical="center"/>
    </xf>
    <xf numFmtId="183" fontId="2" fillId="0" borderId="71" xfId="0" applyNumberFormat="1" applyFont="1" applyBorder="1" applyAlignment="1">
      <alignment horizontal="right" vertical="center"/>
    </xf>
    <xf numFmtId="0" fontId="2" fillId="0" borderId="69" xfId="0" applyFont="1" applyBorder="1" applyAlignment="1">
      <alignment horizontal="right" vertical="center"/>
    </xf>
    <xf numFmtId="0" fontId="2" fillId="0" borderId="67" xfId="0" applyFont="1" applyBorder="1" applyAlignment="1">
      <alignment horizontal="right" vertical="center"/>
    </xf>
    <xf numFmtId="176" fontId="2" fillId="0" borderId="70" xfId="92" applyNumberFormat="1" applyFont="1" applyBorder="1" applyAlignment="1">
      <alignment horizontal="right" vertical="center"/>
    </xf>
    <xf numFmtId="0" fontId="63" fillId="0" borderId="11" xfId="0" applyFont="1" applyBorder="1" applyAlignment="1">
      <alignment horizontal="center" vertical="center"/>
    </xf>
    <xf numFmtId="0" fontId="63" fillId="0" borderId="44" xfId="0" applyFont="1" applyBorder="1" applyAlignment="1">
      <alignment horizontal="center" vertical="center"/>
    </xf>
    <xf numFmtId="0" fontId="63" fillId="0" borderId="10" xfId="0" applyFont="1" applyBorder="1" applyAlignment="1">
      <alignment horizontal="center" vertical="center"/>
    </xf>
    <xf numFmtId="0" fontId="2" fillId="0" borderId="12" xfId="0" applyFont="1" applyBorder="1" applyAlignment="1">
      <alignment horizontal="center" vertical="center" wrapText="1" shrinkToFit="1"/>
    </xf>
    <xf numFmtId="183" fontId="2" fillId="0" borderId="44" xfId="91" applyNumberFormat="1" applyFont="1" applyBorder="1" applyAlignment="1">
      <alignment horizontal="right" vertical="center"/>
    </xf>
    <xf numFmtId="183" fontId="2" fillId="0" borderId="32" xfId="0" applyNumberFormat="1" applyFont="1" applyBorder="1" applyAlignment="1">
      <alignment vertical="center"/>
    </xf>
    <xf numFmtId="183" fontId="2" fillId="0" borderId="44" xfId="0" applyNumberFormat="1" applyFont="1" applyBorder="1" applyAlignment="1">
      <alignment vertical="center"/>
    </xf>
    <xf numFmtId="183" fontId="2" fillId="0" borderId="10" xfId="0" applyNumberFormat="1" applyFont="1" applyBorder="1" applyAlignment="1">
      <alignment vertical="center"/>
    </xf>
    <xf numFmtId="0" fontId="2" fillId="0" borderId="65" xfId="0" applyFont="1" applyBorder="1" applyAlignment="1">
      <alignment horizontal="right" vertical="center"/>
    </xf>
    <xf numFmtId="176" fontId="2" fillId="0" borderId="66" xfId="92" applyNumberFormat="1" applyFont="1" applyBorder="1" applyAlignment="1">
      <alignment horizontal="right" vertical="center"/>
    </xf>
    <xf numFmtId="176" fontId="2" fillId="0" borderId="195" xfId="92" applyNumberFormat="1" applyFont="1" applyBorder="1" applyAlignment="1">
      <alignment horizontal="right" vertical="center"/>
    </xf>
    <xf numFmtId="176" fontId="2" fillId="0" borderId="204" xfId="92" applyNumberFormat="1" applyFont="1" applyBorder="1" applyAlignment="1">
      <alignment horizontal="right" vertical="center"/>
    </xf>
    <xf numFmtId="202" fontId="2" fillId="0" borderId="202" xfId="0" applyNumberFormat="1" applyFont="1" applyFill="1" applyBorder="1" applyAlignment="1">
      <alignment horizontal="right" vertical="center"/>
    </xf>
    <xf numFmtId="202" fontId="2" fillId="0" borderId="65" xfId="0" applyNumberFormat="1" applyFont="1" applyFill="1" applyBorder="1" applyAlignment="1">
      <alignment horizontal="right" vertical="center"/>
    </xf>
    <xf numFmtId="202" fontId="2" fillId="0" borderId="69" xfId="0" applyNumberFormat="1" applyFont="1" applyFill="1" applyBorder="1" applyAlignment="1">
      <alignment horizontal="right" vertical="center"/>
    </xf>
    <xf numFmtId="0" fontId="39" fillId="0" borderId="0" xfId="0" applyFont="1" applyAlignment="1">
      <alignment horizontal="center" vertical="center"/>
    </xf>
    <xf numFmtId="0" fontId="2" fillId="0" borderId="55" xfId="0" applyFont="1" applyBorder="1" applyAlignment="1">
      <alignment horizontal="left" vertical="center"/>
    </xf>
    <xf numFmtId="0" fontId="2" fillId="0" borderId="0" xfId="0" applyFont="1" applyBorder="1" applyAlignment="1">
      <alignment horizontal="left" vertical="center"/>
    </xf>
    <xf numFmtId="0" fontId="2" fillId="0" borderId="43" xfId="0" applyFont="1" applyBorder="1" applyAlignment="1">
      <alignment horizontal="left" vertical="center"/>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9" fillId="0" borderId="13" xfId="0" applyFont="1" applyBorder="1" applyAlignment="1">
      <alignment horizontal="center" vertical="center" shrinkToFit="1"/>
    </xf>
    <xf numFmtId="49" fontId="2" fillId="0" borderId="1" xfId="0" applyNumberFormat="1" applyFont="1" applyBorder="1" applyAlignment="1">
      <alignment horizontal="center" vertical="center" wrapText="1"/>
    </xf>
    <xf numFmtId="0" fontId="2" fillId="0" borderId="222"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1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203" xfId="0" applyFont="1" applyBorder="1" applyAlignment="1">
      <alignment horizontal="center" vertical="center" wrapText="1"/>
    </xf>
    <xf numFmtId="0" fontId="4" fillId="0" borderId="195" xfId="0" applyFont="1" applyBorder="1" applyAlignment="1">
      <alignment horizontal="center" vertical="center" wrapText="1"/>
    </xf>
    <xf numFmtId="202" fontId="2" fillId="0" borderId="63" xfId="0" applyNumberFormat="1" applyFont="1" applyFill="1" applyBorder="1" applyAlignment="1">
      <alignment horizontal="right" vertical="center"/>
    </xf>
    <xf numFmtId="176" fontId="2" fillId="38" borderId="12" xfId="92" applyNumberFormat="1" applyFont="1" applyFill="1" applyBorder="1" applyAlignment="1">
      <alignment horizontal="right" vertical="center" wrapText="1"/>
    </xf>
    <xf numFmtId="176" fontId="2" fillId="38" borderId="15" xfId="92" applyNumberFormat="1" applyFont="1" applyFill="1" applyBorder="1" applyAlignment="1">
      <alignment horizontal="right" vertical="center" wrapText="1"/>
    </xf>
    <xf numFmtId="176" fontId="2" fillId="38" borderId="54" xfId="92" applyNumberFormat="1" applyFont="1" applyFill="1" applyBorder="1" applyAlignment="1">
      <alignment horizontal="right" vertical="center" wrapText="1"/>
    </xf>
    <xf numFmtId="183" fontId="2" fillId="0" borderId="195" xfId="0" applyNumberFormat="1" applyFont="1" applyBorder="1" applyAlignment="1">
      <alignment horizontal="right" vertical="center"/>
    </xf>
    <xf numFmtId="183" fontId="2" fillId="0" borderId="65" xfId="0" applyNumberFormat="1" applyFont="1" applyBorder="1" applyAlignment="1">
      <alignment horizontal="right" vertical="center"/>
    </xf>
    <xf numFmtId="176" fontId="2" fillId="0" borderId="49" xfId="92" applyNumberFormat="1" applyFont="1" applyBorder="1" applyAlignment="1">
      <alignment horizontal="right" vertical="center"/>
    </xf>
    <xf numFmtId="176" fontId="2" fillId="0" borderId="15" xfId="92" applyNumberFormat="1" applyFont="1" applyBorder="1" applyAlignment="1">
      <alignment horizontal="right" vertical="center"/>
    </xf>
    <xf numFmtId="183" fontId="2" fillId="0" borderId="72" xfId="0" applyNumberFormat="1" applyFont="1" applyBorder="1" applyAlignment="1">
      <alignment vertical="center"/>
    </xf>
    <xf numFmtId="183" fontId="2" fillId="0" borderId="70" xfId="0" applyNumberFormat="1" applyFont="1" applyBorder="1" applyAlignment="1">
      <alignment vertical="center"/>
    </xf>
    <xf numFmtId="183" fontId="2" fillId="0" borderId="71" xfId="0" applyNumberFormat="1" applyFont="1" applyBorder="1" applyAlignment="1">
      <alignment vertical="center"/>
    </xf>
    <xf numFmtId="183" fontId="2" fillId="0" borderId="69" xfId="0" applyNumberFormat="1" applyFont="1" applyBorder="1" applyAlignment="1">
      <alignment vertical="center"/>
    </xf>
    <xf numFmtId="176" fontId="2" fillId="0" borderId="54" xfId="92" applyNumberFormat="1" applyFont="1" applyBorder="1" applyAlignment="1">
      <alignment horizontal="right" vertical="center"/>
    </xf>
    <xf numFmtId="183" fontId="2" fillId="0" borderId="201" xfId="0" applyNumberFormat="1" applyFont="1" applyBorder="1" applyAlignment="1">
      <alignment horizontal="right" vertical="center"/>
    </xf>
    <xf numFmtId="183" fontId="2" fillId="0" borderId="53" xfId="0" applyNumberFormat="1" applyFont="1" applyBorder="1" applyAlignment="1">
      <alignment vertical="center"/>
    </xf>
    <xf numFmtId="183" fontId="2" fillId="0" borderId="68" xfId="0" applyNumberFormat="1" applyFont="1" applyBorder="1" applyAlignment="1">
      <alignment horizontal="right" vertical="center"/>
    </xf>
    <xf numFmtId="183" fontId="2" fillId="0" borderId="71" xfId="0" applyNumberFormat="1" applyFont="1" applyFill="1" applyBorder="1" applyAlignment="1">
      <alignment horizontal="right" vertical="center"/>
    </xf>
    <xf numFmtId="183" fontId="2" fillId="0" borderId="67" xfId="0" applyNumberFormat="1" applyFont="1" applyFill="1" applyBorder="1" applyAlignment="1">
      <alignment horizontal="right" vertical="center"/>
    </xf>
    <xf numFmtId="183" fontId="2" fillId="0" borderId="211" xfId="0" applyNumberFormat="1" applyFont="1" applyBorder="1" applyAlignment="1">
      <alignment horizontal="right" vertical="center"/>
    </xf>
    <xf numFmtId="0" fontId="104" fillId="0" borderId="0" xfId="0" applyFont="1" applyAlignment="1">
      <alignment horizontal="left" vertical="top" wrapText="1" indent="1"/>
    </xf>
    <xf numFmtId="183" fontId="2" fillId="0" borderId="20" xfId="0" applyNumberFormat="1" applyFont="1" applyBorder="1" applyAlignment="1">
      <alignment horizontal="right" vertical="center"/>
    </xf>
    <xf numFmtId="183" fontId="2" fillId="0" borderId="3" xfId="0" applyNumberFormat="1" applyFont="1" applyBorder="1" applyAlignment="1">
      <alignment horizontal="right" vertical="center"/>
    </xf>
    <xf numFmtId="183" fontId="2" fillId="0" borderId="74" xfId="92" applyNumberFormat="1" applyFont="1" applyBorder="1" applyAlignment="1">
      <alignment vertical="center"/>
    </xf>
    <xf numFmtId="183" fontId="2" fillId="0" borderId="76" xfId="92" applyNumberFormat="1" applyFont="1" applyBorder="1" applyAlignment="1">
      <alignment vertical="center"/>
    </xf>
    <xf numFmtId="176" fontId="2" fillId="0" borderId="75" xfId="92" applyNumberFormat="1" applyFont="1" applyBorder="1" applyAlignment="1">
      <alignment horizontal="right" vertical="center"/>
    </xf>
    <xf numFmtId="176" fontId="2" fillId="0" borderId="77" xfId="92" applyNumberFormat="1" applyFont="1" applyBorder="1" applyAlignment="1">
      <alignment horizontal="right" vertical="center"/>
    </xf>
    <xf numFmtId="202" fontId="2" fillId="0" borderId="63" xfId="92" applyNumberFormat="1" applyFont="1" applyFill="1" applyBorder="1" applyAlignment="1">
      <alignment horizontal="right" vertical="center"/>
    </xf>
    <xf numFmtId="202" fontId="2" fillId="0" borderId="69" xfId="92" applyNumberFormat="1" applyFont="1" applyFill="1" applyBorder="1" applyAlignment="1">
      <alignment horizontal="right" vertical="center"/>
    </xf>
    <xf numFmtId="0" fontId="63" fillId="0" borderId="201" xfId="0" applyFont="1" applyBorder="1" applyAlignment="1">
      <alignment horizontal="center" vertical="center"/>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48" xfId="0" applyFont="1" applyBorder="1" applyAlignment="1">
      <alignment horizontal="left" vertical="center" shrinkToFit="1"/>
    </xf>
    <xf numFmtId="0" fontId="2" fillId="0" borderId="22" xfId="0" applyFont="1" applyBorder="1" applyAlignment="1">
      <alignment horizontal="left" vertical="center" shrinkToFit="1"/>
    </xf>
    <xf numFmtId="0" fontId="89" fillId="0" borderId="0" xfId="0" applyFont="1" applyBorder="1" applyAlignment="1">
      <alignment horizontal="left" vertical="top" wrapText="1"/>
    </xf>
    <xf numFmtId="0" fontId="2" fillId="0" borderId="13"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0" fontId="2" fillId="0" borderId="23" xfId="0" applyFont="1" applyBorder="1" applyAlignment="1">
      <alignment horizontal="center" vertical="center" wrapText="1" shrinkToFit="1"/>
    </xf>
    <xf numFmtId="0" fontId="2" fillId="36" borderId="14" xfId="0" applyFont="1" applyFill="1" applyBorder="1" applyAlignment="1">
      <alignment horizontal="center" vertical="center"/>
    </xf>
    <xf numFmtId="0" fontId="2" fillId="36" borderId="43" xfId="0" applyFont="1" applyFill="1" applyBorder="1" applyAlignment="1">
      <alignment horizontal="center" vertical="center"/>
    </xf>
    <xf numFmtId="0" fontId="2" fillId="36" borderId="23" xfId="0" applyFont="1" applyFill="1" applyBorder="1" applyAlignment="1">
      <alignment horizontal="center" vertical="center"/>
    </xf>
    <xf numFmtId="0" fontId="2" fillId="36" borderId="11" xfId="0" applyFont="1" applyFill="1" applyBorder="1" applyAlignment="1">
      <alignment horizontal="center" vertical="center"/>
    </xf>
    <xf numFmtId="0" fontId="2" fillId="36" borderId="44" xfId="0" applyFont="1" applyFill="1" applyBorder="1" applyAlignment="1">
      <alignment horizontal="center" vertical="center"/>
    </xf>
    <xf numFmtId="0" fontId="2" fillId="36" borderId="10" xfId="0" applyFont="1" applyFill="1" applyBorder="1" applyAlignment="1">
      <alignment horizontal="center" vertical="center"/>
    </xf>
    <xf numFmtId="0" fontId="63" fillId="0" borderId="63" xfId="0" applyFont="1" applyFill="1" applyBorder="1" applyAlignment="1">
      <alignment horizontal="center" vertical="center" shrinkToFit="1"/>
    </xf>
    <xf numFmtId="0" fontId="63" fillId="0" borderId="65" xfId="0" applyFont="1" applyFill="1" applyBorder="1" applyAlignment="1">
      <alignment horizontal="center" vertical="center" shrinkToFit="1"/>
    </xf>
    <xf numFmtId="0" fontId="63" fillId="0" borderId="67" xfId="0" applyFont="1" applyFill="1" applyBorder="1" applyAlignment="1">
      <alignment horizontal="center" vertical="center" shrinkToFit="1"/>
    </xf>
    <xf numFmtId="49" fontId="2" fillId="0" borderId="13" xfId="0" applyNumberFormat="1" applyFont="1" applyBorder="1" applyAlignment="1">
      <alignment horizontal="center" vertical="center" wrapText="1" shrinkToFit="1"/>
    </xf>
    <xf numFmtId="49" fontId="2" fillId="0" borderId="14" xfId="0" applyNumberFormat="1" applyFont="1" applyBorder="1" applyAlignment="1">
      <alignment horizontal="center" vertical="center" wrapText="1" shrinkToFit="1"/>
    </xf>
    <xf numFmtId="49" fontId="2" fillId="0" borderId="16" xfId="0" applyNumberFormat="1" applyFont="1" applyBorder="1" applyAlignment="1">
      <alignment horizontal="center" vertical="center" wrapText="1" shrinkToFit="1"/>
    </xf>
    <xf numFmtId="49" fontId="2" fillId="0" borderId="22" xfId="0" applyNumberFormat="1" applyFont="1" applyBorder="1" applyAlignment="1">
      <alignment horizontal="center" vertical="center" wrapText="1" shrinkToFit="1"/>
    </xf>
    <xf numFmtId="49" fontId="2" fillId="0" borderId="23" xfId="0" applyNumberFormat="1" applyFont="1" applyBorder="1" applyAlignment="1">
      <alignment horizontal="center" vertical="center" wrapText="1" shrinkToFit="1"/>
    </xf>
    <xf numFmtId="198" fontId="2" fillId="0" borderId="11" xfId="92" applyNumberFormat="1" applyFont="1" applyBorder="1" applyAlignment="1">
      <alignment horizontal="center" vertical="center" wrapText="1" shrinkToFit="1"/>
    </xf>
    <xf numFmtId="198" fontId="2" fillId="0" borderId="10" xfId="92" applyNumberFormat="1" applyFont="1" applyBorder="1" applyAlignment="1">
      <alignment horizontal="center" vertical="center" wrapText="1" shrinkToFit="1"/>
    </xf>
    <xf numFmtId="0" fontId="2" fillId="0" borderId="1" xfId="0" applyFont="1" applyFill="1" applyBorder="1" applyAlignment="1">
      <alignment horizontal="center" vertical="center"/>
    </xf>
    <xf numFmtId="197" fontId="2" fillId="0" borderId="11" xfId="92" applyNumberFormat="1" applyFont="1" applyBorder="1" applyAlignment="1">
      <alignment horizontal="center" vertical="center" wrapText="1" shrinkToFit="1"/>
    </xf>
    <xf numFmtId="197" fontId="2" fillId="0" borderId="10" xfId="92" applyNumberFormat="1" applyFont="1" applyBorder="1" applyAlignment="1">
      <alignment horizontal="center" vertical="center" wrapText="1" shrinkToFit="1"/>
    </xf>
    <xf numFmtId="196" fontId="2" fillId="0" borderId="11" xfId="92" applyNumberFormat="1" applyFont="1" applyBorder="1" applyAlignment="1">
      <alignment horizontal="center" vertical="center" wrapText="1" shrinkToFit="1"/>
    </xf>
    <xf numFmtId="196" fontId="2" fillId="0" borderId="10" xfId="92" applyNumberFormat="1" applyFont="1" applyBorder="1" applyAlignment="1">
      <alignment horizontal="center" vertical="center" wrapText="1" shrinkToFit="1"/>
    </xf>
    <xf numFmtId="0" fontId="2" fillId="0" borderId="1" xfId="0" applyFont="1" applyBorder="1" applyAlignment="1">
      <alignment horizontal="center" vertical="center" wrapText="1"/>
    </xf>
    <xf numFmtId="0" fontId="49" fillId="0" borderId="0" xfId="90" applyAlignment="1">
      <alignment horizontal="right"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47" xfId="0" applyFont="1" applyBorder="1" applyAlignment="1">
      <alignment horizontal="center" vertical="center"/>
    </xf>
    <xf numFmtId="0" fontId="3" fillId="0" borderId="2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2" fillId="0" borderId="79" xfId="0" applyFont="1" applyBorder="1" applyAlignment="1">
      <alignment horizontal="center" vertical="center" wrapText="1"/>
    </xf>
    <xf numFmtId="0" fontId="2" fillId="0" borderId="79" xfId="0" applyFont="1" applyBorder="1" applyAlignment="1">
      <alignment horizontal="center" vertical="center"/>
    </xf>
    <xf numFmtId="0" fontId="4" fillId="0" borderId="222" xfId="0" applyFont="1" applyBorder="1" applyAlignment="1">
      <alignment horizontal="center" vertical="center" wrapText="1"/>
    </xf>
    <xf numFmtId="0" fontId="4" fillId="0" borderId="67" xfId="0" applyFont="1" applyBorder="1" applyAlignment="1">
      <alignment horizontal="center" vertical="center" wrapText="1"/>
    </xf>
    <xf numFmtId="199" fontId="2" fillId="0" borderId="11" xfId="92" applyNumberFormat="1" applyFont="1" applyBorder="1" applyAlignment="1">
      <alignment horizontal="center" vertical="center" wrapText="1" shrinkToFit="1"/>
    </xf>
    <xf numFmtId="199" fontId="2" fillId="0" borderId="10" xfId="92" applyNumberFormat="1" applyFont="1" applyBorder="1" applyAlignment="1">
      <alignment horizontal="center" vertical="center" wrapText="1" shrinkToFit="1"/>
    </xf>
    <xf numFmtId="0" fontId="103" fillId="0" borderId="21" xfId="0" applyFont="1" applyBorder="1" applyAlignment="1">
      <alignment horizontal="left" vertical="center" shrinkToFit="1"/>
    </xf>
    <xf numFmtId="0" fontId="103" fillId="0" borderId="9" xfId="0" applyFont="1" applyBorder="1" applyAlignment="1">
      <alignment horizontal="left" vertical="center" shrinkToFit="1"/>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02" fillId="0" borderId="28" xfId="0" applyFont="1" applyBorder="1" applyAlignment="1">
      <alignment vertical="center"/>
    </xf>
    <xf numFmtId="0" fontId="102" fillId="0" borderId="29" xfId="0" applyFont="1" applyBorder="1" applyAlignment="1">
      <alignment vertical="center"/>
    </xf>
    <xf numFmtId="0" fontId="102" fillId="0" borderId="30" xfId="0" applyFont="1" applyBorder="1" applyAlignment="1">
      <alignment vertical="center"/>
    </xf>
    <xf numFmtId="0" fontId="2" fillId="0" borderId="21"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74" fillId="0" borderId="13" xfId="0" applyFont="1" applyBorder="1" applyAlignment="1">
      <alignment horizontal="center" vertical="center"/>
    </xf>
    <xf numFmtId="0" fontId="38" fillId="0" borderId="0" xfId="0" applyFont="1" applyAlignment="1">
      <alignment horizontal="left" vertical="top" wrapText="1"/>
    </xf>
    <xf numFmtId="214" fontId="2" fillId="0" borderId="23" xfId="0" applyNumberFormat="1" applyFont="1" applyBorder="1" applyAlignment="1">
      <alignment horizontal="center" vertical="center"/>
    </xf>
    <xf numFmtId="0" fontId="2" fillId="0" borderId="1" xfId="0" applyFont="1" applyBorder="1" applyAlignment="1">
      <alignment horizontal="center" vertical="center"/>
    </xf>
    <xf numFmtId="214" fontId="2" fillId="0" borderId="216" xfId="0" applyNumberFormat="1" applyFont="1" applyBorder="1" applyAlignment="1">
      <alignment horizontal="center" vertical="center"/>
    </xf>
    <xf numFmtId="183" fontId="2" fillId="0" borderId="49" xfId="0" applyNumberFormat="1" applyFont="1" applyBorder="1" applyAlignment="1">
      <alignment horizontal="right" vertical="center"/>
    </xf>
    <xf numFmtId="183" fontId="2" fillId="0" borderId="54" xfId="0" applyNumberFormat="1" applyFont="1" applyBorder="1" applyAlignment="1">
      <alignment horizontal="right" vertical="center"/>
    </xf>
    <xf numFmtId="0" fontId="2" fillId="0" borderId="205" xfId="0" applyFont="1" applyBorder="1" applyAlignment="1">
      <alignment horizontal="left" vertical="center"/>
    </xf>
    <xf numFmtId="189" fontId="2" fillId="0" borderId="11" xfId="92" applyNumberFormat="1" applyFont="1" applyBorder="1" applyAlignment="1">
      <alignment horizontal="right" vertical="center"/>
    </xf>
    <xf numFmtId="189" fontId="2" fillId="0" borderId="53" xfId="92" applyNumberFormat="1" applyFont="1" applyBorder="1" applyAlignment="1">
      <alignment horizontal="right" vertical="center"/>
    </xf>
    <xf numFmtId="183" fontId="2" fillId="0" borderId="30" xfId="0" applyNumberFormat="1" applyFont="1" applyBorder="1" applyAlignment="1">
      <alignment horizontal="right" vertical="center"/>
    </xf>
    <xf numFmtId="183" fontId="2" fillId="0" borderId="23" xfId="0" applyNumberFormat="1" applyFont="1" applyBorder="1" applyAlignment="1">
      <alignment horizontal="right" vertical="center"/>
    </xf>
    <xf numFmtId="183" fontId="2" fillId="0" borderId="10" xfId="0" applyNumberFormat="1" applyFont="1" applyBorder="1" applyAlignment="1">
      <alignment horizontal="right" vertical="center"/>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43" xfId="0" applyFont="1" applyBorder="1" applyAlignment="1">
      <alignment horizontal="left" vertical="center" wrapText="1" shrinkToFit="1"/>
    </xf>
    <xf numFmtId="0" fontId="30" fillId="0" borderId="0" xfId="0" applyFont="1" applyAlignment="1">
      <alignment horizontal="left" vertical="top"/>
    </xf>
    <xf numFmtId="183" fontId="2" fillId="0" borderId="67" xfId="0" applyNumberFormat="1" applyFont="1" applyBorder="1" applyAlignment="1">
      <alignment horizontal="right" vertical="center"/>
    </xf>
    <xf numFmtId="0" fontId="63" fillId="0" borderId="63" xfId="0" applyFont="1" applyFill="1" applyBorder="1" applyAlignment="1">
      <alignment horizontal="center" vertical="center"/>
    </xf>
    <xf numFmtId="0" fontId="63" fillId="0" borderId="65" xfId="0" applyFont="1" applyFill="1" applyBorder="1" applyAlignment="1">
      <alignment horizontal="center" vertical="center"/>
    </xf>
    <xf numFmtId="0" fontId="63" fillId="0" borderId="67" xfId="0" applyFont="1" applyFill="1" applyBorder="1" applyAlignment="1">
      <alignment horizontal="center" vertical="center"/>
    </xf>
    <xf numFmtId="183" fontId="2" fillId="0" borderId="69" xfId="0" applyNumberFormat="1" applyFont="1" applyBorder="1" applyAlignment="1">
      <alignment horizontal="right" vertical="center"/>
    </xf>
    <xf numFmtId="189" fontId="2" fillId="0" borderId="63" xfId="0" applyNumberFormat="1" applyFont="1" applyBorder="1" applyAlignment="1">
      <alignment horizontal="right" vertical="center"/>
    </xf>
    <xf numFmtId="189" fontId="2" fillId="0" borderId="69" xfId="0" applyNumberFormat="1" applyFont="1" applyBorder="1" applyAlignment="1">
      <alignment horizontal="right" vertical="center"/>
    </xf>
    <xf numFmtId="176" fontId="2" fillId="0" borderId="64" xfId="0" applyNumberFormat="1" applyFont="1" applyFill="1" applyBorder="1" applyAlignment="1">
      <alignment horizontal="right" vertical="center"/>
    </xf>
    <xf numFmtId="176" fontId="2" fillId="0" borderId="70" xfId="0" applyNumberFormat="1" applyFont="1" applyFill="1" applyBorder="1" applyAlignment="1">
      <alignment horizontal="right" vertical="center"/>
    </xf>
    <xf numFmtId="214" fontId="2" fillId="0" borderId="241" xfId="0" applyNumberFormat="1" applyFont="1" applyBorder="1" applyAlignment="1">
      <alignment horizontal="center" vertical="center"/>
    </xf>
    <xf numFmtId="0" fontId="30" fillId="0" borderId="13" xfId="0" applyFont="1" applyBorder="1" applyAlignment="1">
      <alignment horizontal="left"/>
    </xf>
    <xf numFmtId="183" fontId="2" fillId="0" borderId="15" xfId="0" applyNumberFormat="1" applyFont="1" applyBorder="1" applyAlignment="1">
      <alignment horizontal="right" vertical="center"/>
    </xf>
    <xf numFmtId="183" fontId="2" fillId="0" borderId="16" xfId="0" applyNumberFormat="1" applyFont="1" applyBorder="1" applyAlignment="1">
      <alignment horizontal="right" vertical="center"/>
    </xf>
    <xf numFmtId="189" fontId="2" fillId="0" borderId="44" xfId="92" applyNumberFormat="1" applyFont="1" applyBorder="1" applyAlignment="1">
      <alignment horizontal="right" vertical="center"/>
    </xf>
    <xf numFmtId="176" fontId="2" fillId="0" borderId="72" xfId="92" applyNumberFormat="1" applyFont="1" applyFill="1" applyBorder="1" applyAlignment="1">
      <alignment horizontal="right" vertical="center"/>
    </xf>
    <xf numFmtId="176" fontId="2" fillId="0" borderId="195" xfId="92" applyNumberFormat="1" applyFont="1" applyFill="1" applyBorder="1" applyAlignment="1">
      <alignment horizontal="right" vertical="center"/>
    </xf>
    <xf numFmtId="176" fontId="2" fillId="0" borderId="70" xfId="92" applyNumberFormat="1" applyFont="1" applyFill="1" applyBorder="1" applyAlignment="1">
      <alignment horizontal="right" vertical="center"/>
    </xf>
    <xf numFmtId="183" fontId="2" fillId="0" borderId="82" xfId="0" applyNumberFormat="1" applyFont="1" applyBorder="1" applyAlignment="1">
      <alignment horizontal="right" vertical="center"/>
    </xf>
    <xf numFmtId="0" fontId="2" fillId="0" borderId="59" xfId="0" applyFont="1" applyBorder="1" applyAlignment="1">
      <alignment horizontal="right" vertical="center"/>
    </xf>
    <xf numFmtId="0" fontId="2" fillId="0" borderId="61" xfId="0" applyFont="1" applyBorder="1" applyAlignment="1">
      <alignment horizontal="right" vertical="center"/>
    </xf>
    <xf numFmtId="176" fontId="2" fillId="0" borderId="196" xfId="92" applyNumberFormat="1" applyFont="1" applyFill="1" applyBorder="1" applyAlignment="1">
      <alignment horizontal="right" vertical="center"/>
    </xf>
    <xf numFmtId="183" fontId="2" fillId="0" borderId="44" xfId="0" applyNumberFormat="1" applyFont="1" applyBorder="1" applyAlignment="1">
      <alignment horizontal="right" vertical="center"/>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43" xfId="0" applyFont="1" applyBorder="1" applyAlignment="1">
      <alignment horizontal="left" vertical="center" shrinkToFit="1"/>
    </xf>
    <xf numFmtId="0" fontId="63" fillId="0" borderId="28" xfId="0" applyFont="1" applyBorder="1" applyAlignment="1">
      <alignment horizontal="left" vertical="center"/>
    </xf>
    <xf numFmtId="0" fontId="63" fillId="0" borderId="29" xfId="0" applyFont="1" applyBorder="1" applyAlignment="1">
      <alignment horizontal="left" vertical="center"/>
    </xf>
    <xf numFmtId="0" fontId="63" fillId="0" borderId="30" xfId="0" applyFont="1" applyBorder="1" applyAlignment="1">
      <alignment horizontal="left" vertical="center"/>
    </xf>
    <xf numFmtId="0" fontId="63" fillId="0" borderId="55" xfId="0" applyFont="1" applyBorder="1" applyAlignment="1">
      <alignment horizontal="left" vertical="center"/>
    </xf>
    <xf numFmtId="0" fontId="63" fillId="0" borderId="0" xfId="0" applyFont="1" applyBorder="1" applyAlignment="1">
      <alignment horizontal="left" vertical="center"/>
    </xf>
    <xf numFmtId="0" fontId="63" fillId="0" borderId="43" xfId="0" applyFont="1" applyBorder="1" applyAlignment="1">
      <alignment horizontal="left" vertical="center"/>
    </xf>
    <xf numFmtId="0" fontId="63" fillId="0" borderId="50" xfId="0" applyFont="1" applyBorder="1" applyAlignment="1">
      <alignment horizontal="left" vertical="center"/>
    </xf>
    <xf numFmtId="0" fontId="63" fillId="0" borderId="51" xfId="0" applyFont="1" applyBorder="1" applyAlignment="1">
      <alignment horizontal="left" vertical="center"/>
    </xf>
    <xf numFmtId="0" fontId="63" fillId="0" borderId="52" xfId="0" applyFont="1" applyBorder="1" applyAlignment="1">
      <alignment horizontal="left" vertical="center"/>
    </xf>
    <xf numFmtId="189" fontId="2" fillId="0" borderId="63" xfId="0" applyNumberFormat="1" applyFont="1" applyFill="1" applyBorder="1" applyAlignment="1">
      <alignment horizontal="right" vertical="center"/>
    </xf>
    <xf numFmtId="189" fontId="2" fillId="0" borderId="65" xfId="0" applyNumberFormat="1" applyFont="1" applyFill="1" applyBorder="1" applyAlignment="1">
      <alignment horizontal="right" vertical="center"/>
    </xf>
    <xf numFmtId="189" fontId="2" fillId="0" borderId="69" xfId="0" applyNumberFormat="1" applyFont="1" applyFill="1" applyBorder="1" applyAlignment="1">
      <alignment horizontal="right" vertical="center"/>
    </xf>
    <xf numFmtId="176" fontId="2" fillId="0" borderId="64" xfId="92" applyNumberFormat="1" applyFont="1" applyFill="1" applyBorder="1" applyAlignment="1">
      <alignment horizontal="right" vertical="center"/>
    </xf>
    <xf numFmtId="176" fontId="2" fillId="0" borderId="66" xfId="92" applyNumberFormat="1" applyFont="1" applyFill="1" applyBorder="1" applyAlignment="1">
      <alignment horizontal="right" vertical="center"/>
    </xf>
    <xf numFmtId="183" fontId="2" fillId="0" borderId="65" xfId="0" applyNumberFormat="1" applyFont="1" applyFill="1" applyBorder="1" applyAlignment="1">
      <alignment horizontal="right" vertical="center"/>
    </xf>
    <xf numFmtId="176" fontId="2" fillId="0" borderId="68" xfId="92" applyNumberFormat="1" applyFont="1" applyFill="1" applyBorder="1" applyAlignment="1">
      <alignment horizontal="right" vertical="center"/>
    </xf>
    <xf numFmtId="0" fontId="63" fillId="0" borderId="202" xfId="0" applyFont="1" applyFill="1" applyBorder="1" applyAlignment="1">
      <alignment horizontal="center" vertical="center" shrinkToFit="1"/>
    </xf>
    <xf numFmtId="0" fontId="63" fillId="0" borderId="206" xfId="0" applyFont="1" applyFill="1" applyBorder="1" applyAlignment="1">
      <alignment horizontal="center" vertical="center" shrinkToFit="1"/>
    </xf>
    <xf numFmtId="183" fontId="2" fillId="0" borderId="69" xfId="0" applyNumberFormat="1" applyFont="1" applyFill="1" applyBorder="1" applyAlignment="1">
      <alignment horizontal="right" vertical="center"/>
    </xf>
    <xf numFmtId="176" fontId="2" fillId="36" borderId="64" xfId="0" applyNumberFormat="1" applyFont="1" applyFill="1" applyBorder="1" applyAlignment="1">
      <alignment horizontal="right" vertical="center"/>
    </xf>
    <xf numFmtId="0" fontId="2" fillId="36" borderId="66" xfId="0" applyFont="1" applyFill="1" applyBorder="1" applyAlignment="1">
      <alignment horizontal="right" vertical="center"/>
    </xf>
    <xf numFmtId="0" fontId="2" fillId="36" borderId="70" xfId="0" applyFont="1" applyFill="1" applyBorder="1" applyAlignment="1">
      <alignment horizontal="right" vertical="center"/>
    </xf>
    <xf numFmtId="189" fontId="2" fillId="0" borderId="11" xfId="0" applyNumberFormat="1" applyFont="1" applyBorder="1" applyAlignment="1">
      <alignment horizontal="right" vertical="center"/>
    </xf>
    <xf numFmtId="189" fontId="2" fillId="0" borderId="53" xfId="0" applyNumberFormat="1" applyFont="1" applyBorder="1" applyAlignment="1">
      <alignment horizontal="right" vertical="center"/>
    </xf>
    <xf numFmtId="189" fontId="2" fillId="0" borderId="203" xfId="0" applyNumberFormat="1" applyFont="1" applyBorder="1" applyAlignment="1">
      <alignment horizontal="right" vertical="center"/>
    </xf>
    <xf numFmtId="189" fontId="2" fillId="0" borderId="70" xfId="0" applyNumberFormat="1" applyFont="1" applyBorder="1" applyAlignment="1">
      <alignment horizontal="right" vertical="center"/>
    </xf>
    <xf numFmtId="176" fontId="2" fillId="0" borderId="72" xfId="92" applyNumberFormat="1" applyFont="1" applyFill="1" applyBorder="1" applyAlignment="1">
      <alignment horizontal="right" vertical="center" shrinkToFit="1"/>
    </xf>
    <xf numFmtId="176" fontId="2" fillId="0" borderId="70" xfId="92" applyNumberFormat="1" applyFont="1" applyFill="1" applyBorder="1" applyAlignment="1">
      <alignment horizontal="right" vertical="center" shrinkToFit="1"/>
    </xf>
    <xf numFmtId="176" fontId="2" fillId="0" borderId="68" xfId="92" applyNumberFormat="1" applyFont="1" applyFill="1" applyBorder="1" applyAlignment="1">
      <alignment horizontal="right" vertical="center" shrinkToFit="1"/>
    </xf>
    <xf numFmtId="176" fontId="2" fillId="0" borderId="64" xfId="92" applyNumberFormat="1" applyFont="1" applyFill="1" applyBorder="1" applyAlignment="1">
      <alignment horizontal="right" vertical="center" shrinkToFit="1"/>
    </xf>
    <xf numFmtId="176" fontId="2" fillId="0" borderId="16" xfId="92" applyNumberFormat="1" applyFont="1" applyBorder="1" applyAlignment="1">
      <alignment horizontal="right" vertical="center"/>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39" fillId="33" borderId="88" xfId="0" applyFont="1" applyFill="1" applyBorder="1" applyAlignment="1">
      <alignment horizontal="center" vertical="center"/>
    </xf>
    <xf numFmtId="0" fontId="39" fillId="33" borderId="89" xfId="0" applyFont="1" applyFill="1" applyBorder="1" applyAlignment="1">
      <alignment horizontal="center" vertical="center"/>
    </xf>
    <xf numFmtId="0" fontId="39" fillId="34" borderId="89" xfId="0" applyFont="1" applyFill="1" applyBorder="1" applyAlignment="1">
      <alignment horizontal="center" vertical="center"/>
    </xf>
    <xf numFmtId="0" fontId="39" fillId="34" borderId="90" xfId="0" applyFont="1" applyFill="1" applyBorder="1" applyAlignment="1">
      <alignment horizontal="center" vertical="center"/>
    </xf>
    <xf numFmtId="202" fontId="2" fillId="0" borderId="63" xfId="92" applyNumberFormat="1" applyFont="1" applyFill="1" applyBorder="1" applyAlignment="1">
      <alignment horizontal="right" vertical="center" wrapText="1"/>
    </xf>
    <xf numFmtId="202" fontId="2" fillId="0" borderId="65" xfId="92" applyNumberFormat="1" applyFont="1" applyFill="1" applyBorder="1" applyAlignment="1">
      <alignment horizontal="right" vertical="center" wrapText="1"/>
    </xf>
    <xf numFmtId="202" fontId="2" fillId="0" borderId="69" xfId="92" applyNumberFormat="1" applyFont="1" applyFill="1" applyBorder="1" applyAlignment="1">
      <alignment horizontal="right" vertical="center" wrapText="1"/>
    </xf>
    <xf numFmtId="176" fontId="4" fillId="38" borderId="64" xfId="92" applyNumberFormat="1" applyFont="1" applyFill="1" applyBorder="1" applyAlignment="1">
      <alignment horizontal="right" vertical="center" wrapText="1"/>
    </xf>
    <xf numFmtId="176" fontId="4" fillId="38" borderId="66" xfId="92" applyNumberFormat="1" applyFont="1" applyFill="1" applyBorder="1" applyAlignment="1">
      <alignment horizontal="right" vertical="center" wrapText="1"/>
    </xf>
    <xf numFmtId="176" fontId="4" fillId="38" borderId="70" xfId="92" applyNumberFormat="1" applyFont="1" applyFill="1" applyBorder="1" applyAlignment="1">
      <alignment horizontal="right" vertical="center" wrapText="1"/>
    </xf>
    <xf numFmtId="183" fontId="2" fillId="0" borderId="49" xfId="0" applyNumberFormat="1" applyFont="1" applyBorder="1" applyAlignment="1">
      <alignment vertical="center"/>
    </xf>
    <xf numFmtId="183" fontId="2" fillId="0" borderId="15" xfId="0" applyNumberFormat="1" applyFont="1" applyBorder="1" applyAlignment="1">
      <alignment vertical="center"/>
    </xf>
    <xf numFmtId="183" fontId="2" fillId="0" borderId="16" xfId="0" applyNumberFormat="1" applyFont="1" applyBorder="1" applyAlignment="1">
      <alignment vertical="center"/>
    </xf>
    <xf numFmtId="202" fontId="2" fillId="0" borderId="65" xfId="92" applyNumberFormat="1" applyFont="1" applyFill="1" applyBorder="1" applyAlignment="1">
      <alignment horizontal="right" vertical="center"/>
    </xf>
    <xf numFmtId="183" fontId="2" fillId="0" borderId="54" xfId="0" applyNumberFormat="1" applyFont="1" applyBorder="1" applyAlignment="1">
      <alignment vertical="center"/>
    </xf>
    <xf numFmtId="0" fontId="3" fillId="0" borderId="13" xfId="0" applyFont="1" applyBorder="1" applyAlignment="1">
      <alignment horizontal="left" vertical="center"/>
    </xf>
    <xf numFmtId="195" fontId="2" fillId="0" borderId="49" xfId="0" applyNumberFormat="1" applyFont="1" applyBorder="1" applyAlignment="1">
      <alignment horizontal="right" vertical="center" shrinkToFit="1"/>
    </xf>
    <xf numFmtId="195" fontId="2" fillId="0" borderId="15" xfId="0" applyNumberFormat="1" applyFont="1" applyBorder="1" applyAlignment="1">
      <alignment horizontal="right" vertical="center" shrinkToFit="1"/>
    </xf>
    <xf numFmtId="195" fontId="2" fillId="0" borderId="16" xfId="0" applyNumberFormat="1" applyFont="1" applyBorder="1" applyAlignment="1">
      <alignment horizontal="right" vertical="center" shrinkToFit="1"/>
    </xf>
    <xf numFmtId="176" fontId="2" fillId="0" borderId="72" xfId="92" applyNumberFormat="1" applyFont="1" applyBorder="1" applyAlignment="1">
      <alignment horizontal="right" vertical="center" shrinkToFit="1"/>
    </xf>
    <xf numFmtId="176" fontId="2" fillId="0" borderId="66" xfId="92" applyNumberFormat="1" applyFont="1" applyBorder="1" applyAlignment="1">
      <alignment horizontal="right" vertical="center" shrinkToFit="1"/>
    </xf>
    <xf numFmtId="176" fontId="2" fillId="0" borderId="68" xfId="92" applyNumberFormat="1" applyFont="1" applyBorder="1" applyAlignment="1">
      <alignment horizontal="right" vertical="center" shrinkToFit="1"/>
    </xf>
    <xf numFmtId="49" fontId="3" fillId="0" borderId="12" xfId="0" applyNumberFormat="1" applyFont="1" applyBorder="1" applyAlignment="1">
      <alignment horizontal="center" vertical="center" wrapText="1"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195" fontId="2" fillId="0" borderId="82" xfId="0" applyNumberFormat="1" applyFont="1" applyBorder="1" applyAlignment="1">
      <alignment horizontal="right" vertical="center" shrinkToFit="1"/>
    </xf>
    <xf numFmtId="195" fontId="2" fillId="0" borderId="59" xfId="0" applyNumberFormat="1" applyFont="1" applyBorder="1" applyAlignment="1">
      <alignment horizontal="right" vertical="center" shrinkToFit="1"/>
    </xf>
    <xf numFmtId="195" fontId="2" fillId="0" borderId="61" xfId="0" applyNumberFormat="1" applyFont="1" applyBorder="1" applyAlignment="1">
      <alignment horizontal="right" vertical="center" shrinkToFit="1"/>
    </xf>
    <xf numFmtId="195" fontId="2" fillId="0" borderId="71" xfId="0" applyNumberFormat="1" applyFont="1" applyBorder="1" applyAlignment="1">
      <alignment horizontal="right" vertical="center" shrinkToFit="1"/>
    </xf>
    <xf numFmtId="195" fontId="2" fillId="0" borderId="65" xfId="0" applyNumberFormat="1" applyFont="1" applyBorder="1" applyAlignment="1">
      <alignment horizontal="right" vertical="center" shrinkToFit="1"/>
    </xf>
    <xf numFmtId="195" fontId="2" fillId="0" borderId="69" xfId="0" applyNumberFormat="1" applyFont="1" applyBorder="1" applyAlignment="1">
      <alignment horizontal="right" vertical="center" shrinkToFit="1"/>
    </xf>
    <xf numFmtId="176" fontId="2" fillId="0" borderId="70" xfId="92" applyNumberFormat="1" applyFont="1" applyBorder="1" applyAlignment="1">
      <alignment horizontal="right" vertical="center" shrinkToFit="1"/>
    </xf>
    <xf numFmtId="207" fontId="63" fillId="0" borderId="11" xfId="92" applyNumberFormat="1" applyFont="1" applyBorder="1" applyAlignment="1">
      <alignment horizontal="right" vertical="center" shrinkToFit="1"/>
    </xf>
    <xf numFmtId="207" fontId="63" fillId="0" borderId="201" xfId="92" applyNumberFormat="1" applyFont="1" applyBorder="1" applyAlignment="1">
      <alignment horizontal="right" vertical="center" shrinkToFit="1"/>
    </xf>
    <xf numFmtId="207" fontId="63" fillId="0" borderId="53" xfId="92" applyNumberFormat="1" applyFont="1" applyBorder="1" applyAlignment="1">
      <alignment horizontal="right" vertical="center" shrinkToFit="1"/>
    </xf>
    <xf numFmtId="195" fontId="2" fillId="0" borderId="32" xfId="0" applyNumberFormat="1" applyFont="1" applyBorder="1" applyAlignment="1">
      <alignment horizontal="right" vertical="center" shrinkToFit="1"/>
    </xf>
    <xf numFmtId="195" fontId="2" fillId="0" borderId="44" xfId="0" applyNumberFormat="1" applyFont="1" applyBorder="1" applyAlignment="1">
      <alignment horizontal="right" vertical="center" shrinkToFit="1"/>
    </xf>
    <xf numFmtId="195" fontId="2" fillId="0" borderId="53" xfId="0" applyNumberFormat="1" applyFont="1" applyBorder="1" applyAlignment="1">
      <alignment horizontal="right" vertical="center" shrinkToFit="1"/>
    </xf>
    <xf numFmtId="195" fontId="2" fillId="0" borderId="54" xfId="0" applyNumberFormat="1" applyFont="1" applyBorder="1" applyAlignment="1">
      <alignment horizontal="right" vertical="center" shrinkToFit="1"/>
    </xf>
    <xf numFmtId="207" fontId="63" fillId="0" borderId="203" xfId="92" applyNumberFormat="1" applyFont="1" applyBorder="1" applyAlignment="1">
      <alignment horizontal="right" vertical="center" shrinkToFit="1"/>
    </xf>
    <xf numFmtId="207" fontId="63" fillId="0" borderId="195" xfId="92" applyNumberFormat="1" applyFont="1" applyBorder="1" applyAlignment="1">
      <alignment horizontal="right" vertical="center" shrinkToFit="1"/>
    </xf>
    <xf numFmtId="207" fontId="63" fillId="0" borderId="70" xfId="92" applyNumberFormat="1" applyFont="1" applyBorder="1" applyAlignment="1">
      <alignment horizontal="right" vertical="center" shrinkToFit="1"/>
    </xf>
    <xf numFmtId="0" fontId="99" fillId="0" borderId="65" xfId="0" applyFont="1" applyBorder="1" applyAlignment="1">
      <alignment horizontal="center" vertical="center" wrapText="1"/>
    </xf>
    <xf numFmtId="0" fontId="99" fillId="0" borderId="67" xfId="0" applyFont="1" applyBorder="1" applyAlignment="1">
      <alignment horizontal="center" vertical="center" wrapText="1"/>
    </xf>
    <xf numFmtId="208" fontId="2" fillId="0" borderId="63" xfId="0" applyNumberFormat="1" applyFont="1" applyFill="1" applyBorder="1" applyAlignment="1">
      <alignment horizontal="right" vertical="center" shrinkToFit="1"/>
    </xf>
    <xf numFmtId="208" fontId="2" fillId="0" borderId="65" xfId="0" applyNumberFormat="1" applyFont="1" applyFill="1" applyBorder="1" applyAlignment="1">
      <alignment horizontal="right" vertical="center" shrinkToFit="1"/>
    </xf>
    <xf numFmtId="208" fontId="2" fillId="0" borderId="69" xfId="0" applyNumberFormat="1" applyFont="1" applyFill="1" applyBorder="1" applyAlignment="1">
      <alignment horizontal="right" vertical="center" shrinkToFit="1"/>
    </xf>
    <xf numFmtId="176" fontId="2" fillId="38" borderId="64" xfId="92" applyNumberFormat="1" applyFont="1" applyFill="1" applyBorder="1" applyAlignment="1">
      <alignment horizontal="right" vertical="center" shrinkToFit="1"/>
    </xf>
    <xf numFmtId="176" fontId="2" fillId="38" borderId="66" xfId="92" applyNumberFormat="1" applyFont="1" applyFill="1" applyBorder="1" applyAlignment="1">
      <alignment horizontal="right" vertical="center" shrinkToFit="1"/>
    </xf>
    <xf numFmtId="176" fontId="2" fillId="38" borderId="70" xfId="92" applyNumberFormat="1" applyFont="1" applyFill="1" applyBorder="1" applyAlignment="1">
      <alignment horizontal="right" vertical="center" shrinkToFit="1"/>
    </xf>
    <xf numFmtId="193" fontId="2" fillId="0" borderId="32" xfId="0" applyNumberFormat="1" applyFont="1" applyBorder="1" applyAlignment="1">
      <alignment horizontal="right" vertical="center"/>
    </xf>
    <xf numFmtId="193" fontId="2" fillId="0" borderId="44" xfId="0" applyNumberFormat="1" applyFont="1" applyBorder="1" applyAlignment="1">
      <alignment horizontal="right" vertical="center"/>
    </xf>
    <xf numFmtId="193" fontId="2" fillId="0" borderId="10" xfId="0" applyNumberFormat="1" applyFont="1" applyBorder="1" applyAlignment="1">
      <alignment horizontal="right" vertical="center"/>
    </xf>
    <xf numFmtId="193" fontId="2" fillId="0" borderId="49" xfId="0" applyNumberFormat="1" applyFont="1" applyBorder="1" applyAlignment="1">
      <alignment horizontal="right" vertical="center"/>
    </xf>
    <xf numFmtId="193" fontId="2" fillId="0" borderId="15" xfId="0" applyNumberFormat="1" applyFont="1" applyBorder="1" applyAlignment="1">
      <alignment horizontal="right" vertical="center"/>
    </xf>
    <xf numFmtId="193" fontId="2" fillId="0" borderId="16" xfId="0" applyNumberFormat="1" applyFont="1" applyBorder="1" applyAlignment="1">
      <alignment horizontal="right" vertical="center"/>
    </xf>
    <xf numFmtId="193" fontId="2" fillId="0" borderId="71" xfId="0" applyNumberFormat="1" applyFont="1" applyBorder="1" applyAlignment="1">
      <alignment horizontal="right" vertical="center"/>
    </xf>
    <xf numFmtId="193" fontId="2" fillId="0" borderId="65" xfId="0" applyNumberFormat="1" applyFont="1" applyBorder="1" applyAlignment="1">
      <alignment horizontal="right" vertical="center"/>
    </xf>
    <xf numFmtId="193" fontId="2" fillId="0" borderId="67" xfId="0" applyNumberFormat="1" applyFont="1" applyBorder="1" applyAlignment="1">
      <alignment horizontal="right" vertical="center"/>
    </xf>
    <xf numFmtId="193" fontId="2" fillId="0" borderId="69" xfId="0" applyNumberFormat="1" applyFont="1" applyBorder="1" applyAlignment="1">
      <alignment horizontal="right" vertical="center"/>
    </xf>
    <xf numFmtId="193" fontId="2" fillId="0" borderId="53" xfId="0" applyNumberFormat="1" applyFont="1" applyBorder="1" applyAlignment="1">
      <alignment horizontal="right" vertical="center"/>
    </xf>
    <xf numFmtId="193" fontId="2" fillId="0" borderId="54" xfId="0" applyNumberFormat="1" applyFont="1" applyBorder="1" applyAlignment="1">
      <alignment horizontal="right" vertical="center"/>
    </xf>
    <xf numFmtId="176" fontId="2" fillId="0" borderId="201" xfId="92" applyNumberFormat="1" applyFont="1" applyBorder="1" applyAlignment="1">
      <alignment horizontal="right" vertical="center"/>
    </xf>
    <xf numFmtId="193" fontId="63" fillId="0" borderId="71" xfId="0" applyNumberFormat="1" applyFont="1" applyBorder="1" applyAlignment="1">
      <alignment horizontal="right" vertical="center"/>
    </xf>
    <xf numFmtId="193" fontId="63" fillId="0" borderId="65" xfId="0" applyNumberFormat="1" applyFont="1" applyBorder="1" applyAlignment="1">
      <alignment horizontal="right" vertical="center"/>
    </xf>
    <xf numFmtId="193" fontId="63" fillId="0" borderId="69" xfId="0" applyNumberFormat="1" applyFont="1" applyBorder="1" applyAlignment="1">
      <alignment horizontal="right" vertical="center"/>
    </xf>
    <xf numFmtId="0" fontId="39" fillId="0" borderId="223" xfId="0" applyFont="1" applyBorder="1" applyAlignment="1">
      <alignment horizontal="center" vertical="center"/>
    </xf>
    <xf numFmtId="49" fontId="30" fillId="0" borderId="78" xfId="0" applyNumberFormat="1" applyFont="1" applyBorder="1" applyAlignment="1">
      <alignment horizontal="center" vertical="center" wrapText="1"/>
    </xf>
    <xf numFmtId="49" fontId="30" fillId="0" borderId="78" xfId="0" applyNumberFormat="1"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9" xfId="0" applyFont="1" applyBorder="1" applyAlignment="1">
      <alignment horizontal="left" vertical="center"/>
    </xf>
    <xf numFmtId="195" fontId="2" fillId="0" borderId="10" xfId="0" applyNumberFormat="1" applyFont="1" applyBorder="1" applyAlignment="1">
      <alignment horizontal="right" vertical="center" shrinkToFit="1"/>
    </xf>
    <xf numFmtId="195" fontId="2" fillId="0" borderId="67" xfId="0" applyNumberFormat="1" applyFont="1" applyBorder="1" applyAlignment="1">
      <alignment horizontal="right" vertical="center" shrinkToFit="1"/>
    </xf>
    <xf numFmtId="176" fontId="2" fillId="0" borderId="11" xfId="0" applyNumberFormat="1" applyFont="1" applyBorder="1" applyAlignment="1">
      <alignment horizontal="right" vertical="center" shrinkToFit="1"/>
    </xf>
    <xf numFmtId="176" fontId="2" fillId="0" borderId="53" xfId="0" applyNumberFormat="1" applyFont="1" applyBorder="1" applyAlignment="1">
      <alignment horizontal="right" vertical="center" shrinkToFit="1"/>
    </xf>
    <xf numFmtId="202" fontId="2" fillId="0" borderId="63" xfId="92" applyNumberFormat="1" applyFont="1" applyFill="1" applyBorder="1" applyAlignment="1">
      <alignment horizontal="right" vertical="center" shrinkToFit="1"/>
    </xf>
    <xf numFmtId="202" fontId="2" fillId="0" borderId="69" xfId="92" applyNumberFormat="1" applyFont="1" applyFill="1" applyBorder="1" applyAlignment="1">
      <alignment horizontal="right" vertical="center" shrinkToFit="1"/>
    </xf>
    <xf numFmtId="0" fontId="30" fillId="0" borderId="5" xfId="0" applyFont="1" applyBorder="1" applyAlignment="1">
      <alignment horizontal="center" vertical="center"/>
    </xf>
    <xf numFmtId="0" fontId="30" fillId="0" borderId="9" xfId="0" applyFont="1" applyBorder="1" applyAlignment="1">
      <alignment horizontal="center" vertical="center"/>
    </xf>
    <xf numFmtId="0" fontId="30" fillId="0" borderId="21" xfId="0" applyFont="1" applyBorder="1" applyAlignment="1">
      <alignment horizontal="center" vertical="center"/>
    </xf>
    <xf numFmtId="0" fontId="30" fillId="0" borderId="7" xfId="0" applyFont="1" applyBorder="1" applyAlignment="1">
      <alignment horizontal="center" vertical="center"/>
    </xf>
    <xf numFmtId="0" fontId="2" fillId="0" borderId="54" xfId="0" applyFont="1" applyBorder="1" applyAlignment="1">
      <alignment horizontal="center" vertical="center" wrapText="1"/>
    </xf>
    <xf numFmtId="0" fontId="2" fillId="0" borderId="52" xfId="0" applyFont="1" applyBorder="1" applyAlignment="1">
      <alignment horizontal="center" vertical="center" wrapText="1"/>
    </xf>
    <xf numFmtId="0" fontId="104" fillId="0" borderId="0" xfId="0" applyFont="1" applyBorder="1" applyAlignment="1">
      <alignment horizontal="left" vertical="top" wrapText="1" indent="1"/>
    </xf>
    <xf numFmtId="0" fontId="38" fillId="0" borderId="0" xfId="0" applyFont="1" applyBorder="1" applyAlignment="1">
      <alignment horizontal="left" vertical="top" wrapText="1" indent="1"/>
    </xf>
    <xf numFmtId="0" fontId="63" fillId="0" borderId="48" xfId="0" applyFont="1" applyBorder="1" applyAlignment="1">
      <alignment horizontal="left" vertical="center"/>
    </xf>
    <xf numFmtId="0" fontId="63" fillId="0" borderId="22" xfId="0" applyFont="1" applyBorder="1" applyAlignment="1">
      <alignment horizontal="left" vertical="center"/>
    </xf>
    <xf numFmtId="0" fontId="63" fillId="0" borderId="23" xfId="0" applyFont="1" applyBorder="1" applyAlignment="1">
      <alignment horizontal="left" vertical="center"/>
    </xf>
    <xf numFmtId="176" fontId="2" fillId="38" borderId="203" xfId="92" applyNumberFormat="1" applyFont="1" applyFill="1" applyBorder="1" applyAlignment="1">
      <alignment horizontal="right" vertical="center"/>
    </xf>
    <xf numFmtId="176" fontId="2" fillId="38" borderId="195" xfId="92" applyNumberFormat="1" applyFont="1" applyFill="1" applyBorder="1" applyAlignment="1">
      <alignment horizontal="right" vertical="center"/>
    </xf>
    <xf numFmtId="202" fontId="2" fillId="0" borderId="202" xfId="92" applyNumberFormat="1" applyFont="1" applyFill="1" applyBorder="1" applyAlignment="1">
      <alignment horizontal="right" vertical="center"/>
    </xf>
    <xf numFmtId="0" fontId="107" fillId="0" borderId="0" xfId="0" applyFont="1" applyAlignment="1">
      <alignment horizontal="left" vertical="top" wrapText="1" indent="1"/>
    </xf>
    <xf numFmtId="49" fontId="30" fillId="0" borderId="12"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47" fillId="0" borderId="92"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188" xfId="0" applyFont="1" applyBorder="1" applyAlignment="1">
      <alignment horizontal="center" vertical="center" wrapText="1"/>
    </xf>
    <xf numFmtId="0" fontId="2" fillId="0" borderId="201" xfId="0" applyFont="1" applyBorder="1" applyAlignment="1">
      <alignment horizontal="center" vertical="center"/>
    </xf>
    <xf numFmtId="192" fontId="2" fillId="0" borderId="11" xfId="0" applyNumberFormat="1" applyFont="1" applyBorder="1" applyAlignment="1">
      <alignment horizontal="right" vertical="center"/>
    </xf>
    <xf numFmtId="192" fontId="2" fillId="0" borderId="53" xfId="0" applyNumberFormat="1" applyFont="1" applyBorder="1" applyAlignment="1">
      <alignment horizontal="right" vertical="center"/>
    </xf>
    <xf numFmtId="192" fontId="2" fillId="0" borderId="63" xfId="0" applyNumberFormat="1" applyFont="1" applyBorder="1" applyAlignment="1">
      <alignment horizontal="right" vertical="center"/>
    </xf>
    <xf numFmtId="192" fontId="2" fillId="0" borderId="69" xfId="0" applyNumberFormat="1" applyFont="1" applyBorder="1" applyAlignment="1">
      <alignment horizontal="right" vertical="center"/>
    </xf>
    <xf numFmtId="195" fontId="2" fillId="0" borderId="12" xfId="0" applyNumberFormat="1" applyFont="1" applyBorder="1" applyAlignment="1">
      <alignment horizontal="right" vertical="center"/>
    </xf>
    <xf numFmtId="195" fontId="2" fillId="0" borderId="16" xfId="0" applyNumberFormat="1" applyFont="1" applyBorder="1" applyAlignment="1">
      <alignment horizontal="right" vertical="center"/>
    </xf>
    <xf numFmtId="195" fontId="2" fillId="0" borderId="63" xfId="0" applyNumberFormat="1" applyFont="1" applyBorder="1" applyAlignment="1">
      <alignment horizontal="right" vertical="center" shrinkToFit="1"/>
    </xf>
    <xf numFmtId="176" fontId="2" fillId="0" borderId="64" xfId="92" applyNumberFormat="1" applyFont="1" applyBorder="1" applyAlignment="1">
      <alignment horizontal="right" vertical="center"/>
    </xf>
    <xf numFmtId="0" fontId="2" fillId="38" borderId="13" xfId="0" applyFont="1" applyFill="1" applyBorder="1" applyAlignment="1">
      <alignment horizontal="center" vertical="center" wrapText="1"/>
    </xf>
    <xf numFmtId="0" fontId="2" fillId="38" borderId="14" xfId="0" applyFont="1" applyFill="1" applyBorder="1" applyAlignment="1">
      <alignment horizontal="center" vertical="center" wrapText="1"/>
    </xf>
    <xf numFmtId="0" fontId="2" fillId="38" borderId="22" xfId="0" applyFont="1" applyFill="1" applyBorder="1" applyAlignment="1">
      <alignment horizontal="center" vertical="center" wrapText="1"/>
    </xf>
    <xf numFmtId="0" fontId="2" fillId="38" borderId="23" xfId="0" applyFont="1" applyFill="1" applyBorder="1" applyAlignment="1">
      <alignment horizontal="center" vertical="center" wrapText="1"/>
    </xf>
    <xf numFmtId="0" fontId="5" fillId="0" borderId="16"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195" fontId="2" fillId="0" borderId="11" xfId="0" applyNumberFormat="1" applyFont="1" applyBorder="1" applyAlignment="1">
      <alignment horizontal="right" vertical="center"/>
    </xf>
    <xf numFmtId="195" fontId="2" fillId="0" borderId="10" xfId="0" applyNumberFormat="1" applyFont="1" applyBorder="1" applyAlignment="1">
      <alignment horizontal="right" vertical="center"/>
    </xf>
    <xf numFmtId="0" fontId="48" fillId="0" borderId="0" xfId="0" applyFont="1" applyBorder="1" applyAlignment="1">
      <alignment horizontal="left" vertical="top" wrapText="1" indent="1"/>
    </xf>
    <xf numFmtId="0" fontId="39" fillId="0" borderId="0" xfId="0" applyFont="1" applyBorder="1" applyAlignment="1">
      <alignment horizontal="center" vertical="center"/>
    </xf>
    <xf numFmtId="0" fontId="3" fillId="0" borderId="49"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2" fillId="37" borderId="15" xfId="0" applyFont="1" applyFill="1" applyBorder="1" applyAlignment="1">
      <alignment horizontal="center" vertical="center" wrapText="1"/>
    </xf>
    <xf numFmtId="0" fontId="2" fillId="37" borderId="16" xfId="0" applyFont="1" applyFill="1" applyBorder="1" applyAlignment="1">
      <alignment horizontal="center" vertical="center" wrapText="1"/>
    </xf>
    <xf numFmtId="176" fontId="2" fillId="0" borderId="12" xfId="92" applyNumberFormat="1" applyFont="1" applyBorder="1" applyAlignment="1">
      <alignment horizontal="right" vertical="center"/>
    </xf>
    <xf numFmtId="49" fontId="30" fillId="0" borderId="177" xfId="0" applyNumberFormat="1" applyFont="1" applyBorder="1" applyAlignment="1">
      <alignment horizontal="center" vertical="center" wrapText="1"/>
    </xf>
    <xf numFmtId="49" fontId="30" fillId="0" borderId="188" xfId="0" applyNumberFormat="1" applyFont="1" applyBorder="1" applyAlignment="1">
      <alignment horizontal="center" vertical="center" wrapText="1"/>
    </xf>
    <xf numFmtId="0" fontId="47" fillId="0" borderId="29"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8" xfId="0" applyFont="1" applyBorder="1" applyAlignment="1">
      <alignment horizontal="center" vertical="center" wrapText="1" shrinkToFit="1"/>
    </xf>
    <xf numFmtId="0" fontId="47" fillId="0" borderId="29" xfId="0" applyFont="1" applyBorder="1" applyAlignment="1">
      <alignment horizontal="center" vertical="center" wrapText="1" shrinkToFit="1"/>
    </xf>
    <xf numFmtId="0" fontId="47" fillId="0" borderId="30" xfId="0" applyFont="1" applyBorder="1" applyAlignment="1">
      <alignment horizontal="center" vertical="center" wrapText="1" shrinkToFit="1"/>
    </xf>
    <xf numFmtId="0" fontId="47" fillId="0" borderId="48" xfId="0" applyFont="1" applyBorder="1" applyAlignment="1">
      <alignment horizontal="center" vertical="center" wrapText="1" shrinkToFit="1"/>
    </xf>
    <xf numFmtId="0" fontId="47" fillId="0" borderId="22" xfId="0" applyFont="1" applyBorder="1" applyAlignment="1">
      <alignment horizontal="center" vertical="center" wrapText="1" shrinkToFit="1"/>
    </xf>
    <xf numFmtId="0" fontId="47" fillId="0" borderId="23" xfId="0" applyFont="1" applyBorder="1" applyAlignment="1">
      <alignment horizontal="center" vertical="center" wrapText="1" shrinkToFit="1"/>
    </xf>
    <xf numFmtId="183" fontId="2" fillId="0" borderId="49" xfId="0" applyNumberFormat="1" applyFont="1" applyBorder="1" applyAlignment="1">
      <alignment horizontal="right" vertical="center" shrinkToFit="1"/>
    </xf>
    <xf numFmtId="183" fontId="2" fillId="0" borderId="54" xfId="0" applyNumberFormat="1" applyFont="1" applyBorder="1" applyAlignment="1">
      <alignment horizontal="right" vertical="center" shrinkToFit="1"/>
    </xf>
    <xf numFmtId="183" fontId="2" fillId="0" borderId="32" xfId="0" applyNumberFormat="1" applyFont="1" applyBorder="1" applyAlignment="1">
      <alignment horizontal="right" vertical="center" shrinkToFit="1"/>
    </xf>
    <xf numFmtId="183" fontId="2" fillId="0" borderId="53" xfId="0" applyNumberFormat="1" applyFont="1" applyBorder="1" applyAlignment="1">
      <alignment horizontal="right" vertical="center" shrinkToFit="1"/>
    </xf>
    <xf numFmtId="191" fontId="2" fillId="0" borderId="71" xfId="0" applyNumberFormat="1" applyFont="1" applyBorder="1" applyAlignment="1">
      <alignment horizontal="right" vertical="center" shrinkToFit="1"/>
    </xf>
    <xf numFmtId="191" fontId="2" fillId="0" borderId="69" xfId="0" applyNumberFormat="1" applyFont="1" applyBorder="1" applyAlignment="1">
      <alignment horizontal="right" vertical="center" shrinkToFit="1"/>
    </xf>
    <xf numFmtId="191" fontId="2" fillId="0" borderId="63" xfId="0" applyNumberFormat="1" applyFont="1" applyFill="1" applyBorder="1" applyAlignment="1">
      <alignment horizontal="right" vertical="center" shrinkToFit="1"/>
    </xf>
    <xf numFmtId="191" fontId="2" fillId="0" borderId="69" xfId="0" applyNumberFormat="1" applyFont="1" applyFill="1" applyBorder="1" applyAlignment="1">
      <alignment horizontal="right" vertical="center" shrinkToFit="1"/>
    </xf>
    <xf numFmtId="176" fontId="2" fillId="0" borderId="64" xfId="92" applyNumberFormat="1" applyFont="1" applyBorder="1" applyAlignment="1">
      <alignment horizontal="right" vertical="center" shrinkToFit="1"/>
    </xf>
    <xf numFmtId="191" fontId="2" fillId="0" borderId="11" xfId="0" applyNumberFormat="1" applyFont="1" applyBorder="1" applyAlignment="1">
      <alignment horizontal="right" vertical="center" shrinkToFit="1"/>
    </xf>
    <xf numFmtId="191" fontId="2" fillId="0" borderId="53" xfId="0" applyNumberFormat="1" applyFont="1" applyBorder="1" applyAlignment="1">
      <alignment horizontal="right" vertical="center" shrinkToFit="1"/>
    </xf>
    <xf numFmtId="191" fontId="2" fillId="0" borderId="12" xfId="0" applyNumberFormat="1" applyFont="1" applyBorder="1" applyAlignment="1">
      <alignment horizontal="right" vertical="center" shrinkToFit="1"/>
    </xf>
    <xf numFmtId="191" fontId="2" fillId="0" borderId="54" xfId="0" applyNumberFormat="1" applyFont="1" applyBorder="1" applyAlignment="1">
      <alignment horizontal="right" vertical="center" shrinkToFit="1"/>
    </xf>
    <xf numFmtId="0" fontId="2" fillId="37" borderId="12" xfId="0" applyFont="1" applyFill="1" applyBorder="1" applyAlignment="1">
      <alignment horizontal="center" vertical="center" wrapText="1"/>
    </xf>
    <xf numFmtId="0" fontId="47" fillId="0" borderId="49" xfId="0" applyFont="1" applyBorder="1" applyAlignment="1">
      <alignment horizontal="center" vertical="center" wrapText="1"/>
    </xf>
    <xf numFmtId="0" fontId="47" fillId="0" borderId="16" xfId="0" applyFont="1" applyBorder="1" applyAlignment="1">
      <alignment horizontal="center" vertical="center" wrapText="1"/>
    </xf>
    <xf numFmtId="0" fontId="40" fillId="0" borderId="0" xfId="0" applyFont="1" applyBorder="1" applyAlignment="1">
      <alignment horizontal="center" vertical="center"/>
    </xf>
    <xf numFmtId="0" fontId="40" fillId="0" borderId="13" xfId="0" applyFont="1" applyBorder="1" applyAlignment="1">
      <alignment horizontal="center" vertical="center"/>
    </xf>
    <xf numFmtId="0" fontId="4" fillId="0" borderId="65" xfId="0" applyFont="1" applyBorder="1" applyAlignment="1">
      <alignment horizontal="center" vertical="center" wrapText="1"/>
    </xf>
    <xf numFmtId="0" fontId="63" fillId="0" borderId="223" xfId="0" applyFont="1" applyBorder="1" applyAlignment="1">
      <alignment horizontal="left" vertical="center"/>
    </xf>
    <xf numFmtId="0" fontId="63" fillId="0" borderId="227" xfId="0" applyFont="1" applyBorder="1" applyAlignment="1">
      <alignment horizontal="left" vertical="center"/>
    </xf>
    <xf numFmtId="190" fontId="2" fillId="0" borderId="11" xfId="91" applyNumberFormat="1" applyFont="1" applyBorder="1" applyAlignment="1">
      <alignment horizontal="right" vertical="center" shrinkToFit="1"/>
    </xf>
    <xf numFmtId="190" fontId="2" fillId="0" borderId="201" xfId="91" applyNumberFormat="1" applyFont="1" applyBorder="1" applyAlignment="1">
      <alignment horizontal="right" vertical="center" shrinkToFit="1"/>
    </xf>
    <xf numFmtId="190" fontId="2" fillId="0" borderId="53" xfId="91" applyNumberFormat="1" applyFont="1" applyBorder="1" applyAlignment="1">
      <alignment horizontal="right" vertical="center" shrinkToFit="1"/>
    </xf>
    <xf numFmtId="190" fontId="2" fillId="0" borderId="203" xfId="91" applyNumberFormat="1" applyFont="1" applyBorder="1" applyAlignment="1">
      <alignment horizontal="right" vertical="center" shrinkToFit="1"/>
    </xf>
    <xf numFmtId="190" fontId="2" fillId="0" borderId="195" xfId="91" applyNumberFormat="1" applyFont="1" applyBorder="1" applyAlignment="1">
      <alignment horizontal="right" vertical="center" shrinkToFit="1"/>
    </xf>
    <xf numFmtId="190" fontId="2" fillId="0" borderId="70" xfId="91" applyNumberFormat="1" applyFont="1" applyBorder="1" applyAlignment="1">
      <alignment horizontal="right" vertical="center" shrinkToFit="1"/>
    </xf>
    <xf numFmtId="190" fontId="2" fillId="0" borderId="222" xfId="0" applyNumberFormat="1" applyFont="1" applyFill="1" applyBorder="1" applyAlignment="1">
      <alignment horizontal="right" vertical="center" shrinkToFit="1"/>
    </xf>
    <xf numFmtId="190" fontId="2" fillId="0" borderId="65" xfId="0" applyNumberFormat="1" applyFont="1" applyFill="1" applyBorder="1" applyAlignment="1">
      <alignment horizontal="right" vertical="center" shrinkToFit="1"/>
    </xf>
    <xf numFmtId="190" fontId="2" fillId="0" borderId="69" xfId="0" applyNumberFormat="1" applyFont="1" applyFill="1" applyBorder="1" applyAlignment="1">
      <alignment horizontal="right" vertical="center" shrinkToFit="1"/>
    </xf>
    <xf numFmtId="190" fontId="2" fillId="0" borderId="72" xfId="91" applyNumberFormat="1" applyFont="1" applyBorder="1" applyAlignment="1">
      <alignment vertical="center" shrinkToFit="1"/>
    </xf>
    <xf numFmtId="190" fontId="2" fillId="0" borderId="195" xfId="91" applyNumberFormat="1" applyFont="1" applyBorder="1" applyAlignment="1">
      <alignment vertical="center" shrinkToFit="1"/>
    </xf>
    <xf numFmtId="190" fontId="2" fillId="0" borderId="70" xfId="91" applyNumberFormat="1" applyFont="1" applyBorder="1" applyAlignment="1">
      <alignment vertical="center" shrinkToFit="1"/>
    </xf>
    <xf numFmtId="193" fontId="2" fillId="0" borderId="195" xfId="0" applyNumberFormat="1" applyFont="1" applyBorder="1" applyAlignment="1">
      <alignment vertical="center" shrinkToFit="1"/>
    </xf>
    <xf numFmtId="193" fontId="2" fillId="0" borderId="68" xfId="0" applyNumberFormat="1" applyFont="1" applyBorder="1" applyAlignment="1">
      <alignment vertical="center" shrinkToFit="1"/>
    </xf>
    <xf numFmtId="193" fontId="2" fillId="0" borderId="65" xfId="0" applyNumberFormat="1" applyFont="1" applyBorder="1" applyAlignment="1">
      <alignment vertical="center" shrinkToFit="1"/>
    </xf>
    <xf numFmtId="193" fontId="2" fillId="0" borderId="67" xfId="0" applyNumberFormat="1" applyFont="1" applyBorder="1" applyAlignment="1">
      <alignment vertical="center" shrinkToFit="1"/>
    </xf>
    <xf numFmtId="176" fontId="2" fillId="0" borderId="195" xfId="92" applyNumberFormat="1" applyFont="1" applyBorder="1" applyAlignment="1">
      <alignment horizontal="right" vertical="center" shrinkToFit="1"/>
    </xf>
    <xf numFmtId="0" fontId="2" fillId="38" borderId="230" xfId="0" applyFont="1" applyFill="1" applyBorder="1" applyAlignment="1">
      <alignment horizontal="center" vertical="center"/>
    </xf>
    <xf numFmtId="0" fontId="2" fillId="38" borderId="13" xfId="0" applyFont="1" applyFill="1" applyBorder="1" applyAlignment="1">
      <alignment horizontal="center" vertical="center"/>
    </xf>
    <xf numFmtId="0" fontId="2" fillId="38" borderId="14" xfId="0" applyFont="1" applyFill="1" applyBorder="1" applyAlignment="1">
      <alignment horizontal="center" vertical="center"/>
    </xf>
    <xf numFmtId="0" fontId="2" fillId="38" borderId="59" xfId="0" applyFont="1" applyFill="1" applyBorder="1" applyAlignment="1">
      <alignment horizontal="center" vertical="center"/>
    </xf>
    <xf numFmtId="0" fontId="2" fillId="38" borderId="0" xfId="0" applyFont="1" applyFill="1" applyBorder="1" applyAlignment="1">
      <alignment horizontal="center" vertical="center"/>
    </xf>
    <xf numFmtId="0" fontId="2" fillId="38" borderId="43" xfId="0" applyFont="1" applyFill="1" applyBorder="1" applyAlignment="1">
      <alignment horizontal="center" vertical="center"/>
    </xf>
    <xf numFmtId="0" fontId="2" fillId="38" borderId="61" xfId="0" applyFont="1" applyFill="1" applyBorder="1" applyAlignment="1">
      <alignment horizontal="center" vertical="center"/>
    </xf>
    <xf numFmtId="0" fontId="2" fillId="38" borderId="223" xfId="0" applyFont="1" applyFill="1" applyBorder="1" applyAlignment="1">
      <alignment horizontal="center" vertical="center"/>
    </xf>
    <xf numFmtId="0" fontId="2" fillId="38" borderId="227" xfId="0" applyFont="1" applyFill="1" applyBorder="1" applyAlignment="1">
      <alignment horizontal="center" vertical="center"/>
    </xf>
    <xf numFmtId="0" fontId="63" fillId="0" borderId="222" xfId="0" applyFont="1" applyFill="1" applyBorder="1" applyAlignment="1">
      <alignment horizontal="center" vertical="center" shrinkToFit="1"/>
    </xf>
    <xf numFmtId="0" fontId="63" fillId="0" borderId="11" xfId="0" applyFont="1" applyFill="1" applyBorder="1" applyAlignment="1">
      <alignment horizontal="center" vertical="center" wrapText="1"/>
    </xf>
    <xf numFmtId="0" fontId="63" fillId="0" borderId="201" xfId="0" applyFont="1" applyFill="1" applyBorder="1" applyAlignment="1">
      <alignment horizontal="center" vertical="center" wrapText="1"/>
    </xf>
    <xf numFmtId="0" fontId="63" fillId="0" borderId="211" xfId="0" applyFont="1" applyFill="1" applyBorder="1" applyAlignment="1">
      <alignment horizontal="center" vertical="center" wrapText="1"/>
    </xf>
    <xf numFmtId="0" fontId="2" fillId="0" borderId="211" xfId="0" applyFont="1" applyBorder="1" applyAlignment="1">
      <alignment horizontal="center" vertical="center"/>
    </xf>
    <xf numFmtId="190" fontId="2" fillId="0" borderId="71" xfId="0" applyNumberFormat="1" applyFont="1" applyBorder="1" applyAlignment="1">
      <alignment vertical="center" shrinkToFit="1"/>
    </xf>
    <xf numFmtId="190" fontId="2" fillId="0" borderId="65" xfId="0" applyNumberFormat="1" applyFont="1" applyBorder="1" applyAlignment="1">
      <alignment vertical="center" shrinkToFit="1"/>
    </xf>
    <xf numFmtId="190" fontId="2" fillId="0" borderId="69" xfId="0" applyNumberFormat="1" applyFont="1" applyBorder="1" applyAlignment="1">
      <alignment vertical="center" shrinkToFit="1"/>
    </xf>
    <xf numFmtId="49" fontId="2" fillId="0" borderId="12"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176" fontId="2" fillId="0" borderId="203" xfId="92" applyNumberFormat="1" applyFont="1" applyFill="1" applyBorder="1" applyAlignment="1">
      <alignment horizontal="right" vertical="center" shrinkToFit="1"/>
    </xf>
    <xf numFmtId="176" fontId="2" fillId="0" borderId="195" xfId="92" applyNumberFormat="1" applyFont="1" applyFill="1" applyBorder="1" applyAlignment="1">
      <alignment horizontal="right" vertical="center" shrinkToFi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24" xfId="0" applyFont="1" applyBorder="1" applyAlignment="1">
      <alignment horizontal="center" vertical="center" wrapText="1"/>
    </xf>
    <xf numFmtId="0" fontId="2" fillId="0" borderId="223" xfId="0" applyFont="1" applyBorder="1" applyAlignment="1">
      <alignment horizontal="center" vertical="center" wrapText="1"/>
    </xf>
    <xf numFmtId="0" fontId="2" fillId="0" borderId="227"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44" xfId="0" applyFont="1" applyBorder="1" applyAlignment="1">
      <alignment horizontal="center" vertical="center" wrapText="1"/>
    </xf>
    <xf numFmtId="0" fontId="63" fillId="0" borderId="10"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45" xfId="0" applyFont="1" applyBorder="1" applyAlignment="1">
      <alignment horizontal="center" vertical="center" wrapText="1"/>
    </xf>
    <xf numFmtId="193" fontId="2" fillId="0" borderId="201" xfId="0" applyNumberFormat="1" applyFont="1" applyBorder="1" applyAlignment="1">
      <alignment vertical="center" shrinkToFit="1"/>
    </xf>
    <xf numFmtId="193" fontId="2" fillId="0" borderId="211" xfId="0" applyNumberFormat="1" applyFont="1" applyBorder="1" applyAlignment="1">
      <alignment vertical="center" shrinkToFit="1"/>
    </xf>
    <xf numFmtId="190" fontId="2" fillId="0" borderId="32" xfId="91" applyNumberFormat="1" applyFont="1" applyBorder="1" applyAlignment="1">
      <alignment vertical="center" shrinkToFit="1"/>
    </xf>
    <xf numFmtId="190" fontId="2" fillId="0" borderId="201" xfId="91" applyNumberFormat="1" applyFont="1" applyBorder="1" applyAlignment="1">
      <alignment vertical="center" shrinkToFit="1"/>
    </xf>
    <xf numFmtId="190" fontId="2" fillId="0" borderId="53" xfId="91" applyNumberFormat="1" applyFont="1" applyBorder="1" applyAlignment="1">
      <alignment vertical="center" shrinkToFit="1"/>
    </xf>
    <xf numFmtId="0" fontId="98" fillId="0" borderId="12" xfId="0" applyFont="1" applyBorder="1" applyAlignment="1">
      <alignment horizontal="center" vertical="center" shrinkToFit="1"/>
    </xf>
    <xf numFmtId="0" fontId="98" fillId="0" borderId="13" xfId="0" applyFont="1" applyBorder="1" applyAlignment="1">
      <alignment horizontal="center" vertical="center" shrinkToFit="1"/>
    </xf>
    <xf numFmtId="0" fontId="98" fillId="0" borderId="14" xfId="0" applyFont="1" applyBorder="1" applyAlignment="1">
      <alignment horizontal="center" vertical="center" shrinkToFit="1"/>
    </xf>
    <xf numFmtId="0" fontId="98" fillId="0" borderId="15" xfId="0" applyFont="1" applyBorder="1" applyAlignment="1">
      <alignment horizontal="center" vertical="center" shrinkToFit="1"/>
    </xf>
    <xf numFmtId="0" fontId="98" fillId="0" borderId="0" xfId="0" applyFont="1" applyBorder="1" applyAlignment="1">
      <alignment horizontal="center" vertical="center" shrinkToFit="1"/>
    </xf>
    <xf numFmtId="0" fontId="98" fillId="0" borderId="43" xfId="0" applyFont="1" applyBorder="1" applyAlignment="1">
      <alignment horizontal="center" vertical="center" shrinkToFit="1"/>
    </xf>
    <xf numFmtId="0" fontId="30" fillId="0" borderId="0" xfId="93" applyNumberFormat="1" applyFont="1" applyFill="1" applyAlignment="1">
      <alignment horizontal="left" vertical="center" wrapText="1"/>
    </xf>
    <xf numFmtId="0" fontId="112" fillId="0" borderId="78" xfId="93" applyFont="1" applyFill="1" applyBorder="1" applyAlignment="1">
      <alignment horizontal="center" vertical="center" shrinkToFit="1"/>
    </xf>
    <xf numFmtId="0" fontId="112" fillId="0" borderId="96" xfId="93" applyFont="1" applyFill="1" applyBorder="1" applyAlignment="1">
      <alignment horizontal="center" vertical="center" shrinkToFit="1"/>
    </xf>
    <xf numFmtId="0" fontId="112" fillId="0" borderId="234" xfId="93" applyFont="1" applyFill="1" applyBorder="1" applyAlignment="1">
      <alignment horizontal="center" vertical="center" wrapText="1" shrinkToFit="1"/>
    </xf>
    <xf numFmtId="0" fontId="112" fillId="0" borderId="234" xfId="93" applyFont="1" applyFill="1" applyBorder="1" applyAlignment="1">
      <alignment horizontal="center" vertical="center" shrinkToFit="1"/>
    </xf>
    <xf numFmtId="0" fontId="112" fillId="0" borderId="235" xfId="93" applyFont="1" applyFill="1" applyBorder="1" applyAlignment="1">
      <alignment horizontal="center" vertical="center" shrinkToFit="1"/>
    </xf>
    <xf numFmtId="49" fontId="112" fillId="0" borderId="73" xfId="93" applyNumberFormat="1" applyFont="1" applyFill="1" applyBorder="1" applyAlignment="1">
      <alignment horizontal="center" vertical="center" shrinkToFit="1"/>
    </xf>
    <xf numFmtId="0" fontId="112" fillId="0" borderId="73" xfId="87" applyFont="1" applyFill="1" applyBorder="1" applyAlignment="1">
      <alignment horizontal="center" vertical="center" shrinkToFit="1"/>
    </xf>
    <xf numFmtId="0" fontId="114" fillId="0" borderId="223" xfId="93" applyFont="1" applyFill="1" applyBorder="1" applyAlignment="1">
      <alignment horizontal="left" vertical="center" wrapText="1"/>
    </xf>
    <xf numFmtId="0" fontId="109" fillId="49" borderId="4" xfId="93" applyFont="1" applyFill="1" applyBorder="1" applyAlignment="1">
      <alignment horizontal="center" vertical="center"/>
    </xf>
    <xf numFmtId="0" fontId="109" fillId="49" borderId="8" xfId="93" applyFont="1" applyFill="1" applyBorder="1" applyAlignment="1">
      <alignment horizontal="center" vertical="center"/>
    </xf>
    <xf numFmtId="0" fontId="109" fillId="49" borderId="91" xfId="93" applyFont="1" applyFill="1" applyBorder="1" applyAlignment="1">
      <alignment horizontal="center" vertical="center"/>
    </xf>
    <xf numFmtId="0" fontId="109" fillId="49" borderId="73" xfId="93" applyFont="1" applyFill="1" applyBorder="1" applyAlignment="1">
      <alignment horizontal="center" vertical="center"/>
    </xf>
    <xf numFmtId="0" fontId="109" fillId="49" borderId="18" xfId="93" applyFont="1" applyFill="1" applyBorder="1" applyAlignment="1">
      <alignment horizontal="center" vertical="center"/>
    </xf>
    <xf numFmtId="0" fontId="109" fillId="49" borderId="117" xfId="93" applyFont="1" applyFill="1" applyBorder="1" applyAlignment="1">
      <alignment horizontal="center" vertical="center"/>
    </xf>
    <xf numFmtId="49" fontId="109" fillId="0" borderId="219" xfId="93" applyNumberFormat="1" applyFont="1" applyFill="1" applyBorder="1" applyAlignment="1">
      <alignment horizontal="center" vertical="center"/>
    </xf>
    <xf numFmtId="0" fontId="109" fillId="0" borderId="219" xfId="87" applyFont="1" applyBorder="1" applyAlignment="1">
      <alignment horizontal="center" vertical="center"/>
    </xf>
    <xf numFmtId="6" fontId="109" fillId="49" borderId="4" xfId="95" applyFont="1" applyFill="1" applyBorder="1" applyAlignment="1">
      <alignment horizontal="center" vertical="center"/>
    </xf>
    <xf numFmtId="6" fontId="109" fillId="49" borderId="8" xfId="95" applyFont="1" applyFill="1" applyBorder="1" applyAlignment="1">
      <alignment horizontal="center" vertical="center"/>
    </xf>
    <xf numFmtId="6" fontId="109" fillId="49" borderId="91" xfId="95" applyFont="1" applyFill="1" applyBorder="1" applyAlignment="1">
      <alignment horizontal="center" vertical="center"/>
    </xf>
    <xf numFmtId="0" fontId="109" fillId="0" borderId="73" xfId="93" applyFont="1" applyFill="1" applyBorder="1" applyAlignment="1">
      <alignment horizontal="center" vertical="center"/>
    </xf>
    <xf numFmtId="0" fontId="109" fillId="0" borderId="18" xfId="93" applyFont="1" applyFill="1" applyBorder="1" applyAlignment="1">
      <alignment horizontal="center" vertical="center"/>
    </xf>
    <xf numFmtId="0" fontId="109" fillId="0" borderId="117" xfId="93" applyFont="1" applyFill="1" applyBorder="1" applyAlignment="1">
      <alignment horizontal="center" vertical="center"/>
    </xf>
    <xf numFmtId="0" fontId="57" fillId="0" borderId="228" xfId="87" applyFont="1" applyBorder="1" applyAlignment="1">
      <alignment horizontal="center" vertical="center"/>
    </xf>
    <xf numFmtId="0" fontId="57" fillId="0" borderId="219" xfId="87" applyFont="1" applyBorder="1" applyAlignment="1">
      <alignment horizontal="center" vertical="center"/>
    </xf>
    <xf numFmtId="0" fontId="57" fillId="0" borderId="231" xfId="93" applyFont="1" applyFill="1" applyBorder="1" applyAlignment="1">
      <alignment horizontal="center" vertical="center" wrapText="1"/>
    </xf>
    <xf numFmtId="0" fontId="57" fillId="0" borderId="31" xfId="87" applyFont="1" applyBorder="1" applyAlignment="1">
      <alignment horizontal="center" vertical="center" wrapText="1"/>
    </xf>
    <xf numFmtId="49" fontId="57" fillId="0" borderId="46" xfId="93" applyNumberFormat="1" applyFont="1" applyFill="1" applyBorder="1" applyAlignment="1">
      <alignment horizontal="center" vertical="center"/>
    </xf>
    <xf numFmtId="49" fontId="57" fillId="0" borderId="91" xfId="93" applyNumberFormat="1" applyFont="1" applyFill="1" applyBorder="1" applyAlignment="1">
      <alignment horizontal="center" vertical="center"/>
    </xf>
    <xf numFmtId="0" fontId="57" fillId="0" borderId="0" xfId="93" applyFont="1" applyFill="1" applyBorder="1" applyAlignment="1">
      <alignment horizontal="left" vertical="center" wrapText="1"/>
    </xf>
    <xf numFmtId="0" fontId="83" fillId="0" borderId="46" xfId="87" applyFont="1" applyBorder="1" applyAlignment="1">
      <alignment horizontal="center" vertical="center"/>
    </xf>
    <xf numFmtId="0" fontId="83" fillId="0" borderId="8" xfId="87" applyFont="1" applyBorder="1" applyAlignment="1">
      <alignment horizontal="center" vertical="center"/>
    </xf>
    <xf numFmtId="0" fontId="83" fillId="0" borderId="91" xfId="87" applyFont="1" applyBorder="1" applyAlignment="1">
      <alignment horizontal="center" vertical="center"/>
    </xf>
    <xf numFmtId="0" fontId="57" fillId="0" borderId="56" xfId="87" applyFont="1" applyBorder="1" applyAlignment="1">
      <alignment horizontal="center" vertical="center" wrapText="1" shrinkToFit="1"/>
    </xf>
    <xf numFmtId="0" fontId="57" fillId="0" borderId="220" xfId="87" applyFont="1" applyBorder="1" applyAlignment="1">
      <alignment horizontal="center" vertical="center" wrapText="1" shrinkToFit="1"/>
    </xf>
    <xf numFmtId="0" fontId="83" fillId="0" borderId="107" xfId="93" applyFont="1" applyFill="1" applyBorder="1" applyAlignment="1">
      <alignment horizontal="center" vertical="center" wrapText="1"/>
    </xf>
    <xf numFmtId="0" fontId="83" fillId="0" borderId="166" xfId="93" applyFont="1" applyFill="1" applyBorder="1" applyAlignment="1">
      <alignment horizontal="center" vertical="center" wrapText="1"/>
    </xf>
    <xf numFmtId="0" fontId="83" fillId="0" borderId="107" xfId="87" applyFont="1" applyFill="1" applyBorder="1" applyAlignment="1">
      <alignment horizontal="center" vertical="center" wrapText="1"/>
    </xf>
    <xf numFmtId="0" fontId="83" fillId="0" borderId="166" xfId="87" applyFont="1" applyFill="1" applyBorder="1" applyAlignment="1">
      <alignment horizontal="center" vertical="center" wrapText="1"/>
    </xf>
    <xf numFmtId="178" fontId="83" fillId="0" borderId="107" xfId="93" applyNumberFormat="1" applyFont="1" applyFill="1" applyBorder="1" applyAlignment="1">
      <alignment horizontal="center" vertical="center" wrapText="1"/>
    </xf>
    <xf numFmtId="178" fontId="83" fillId="0" borderId="166" xfId="93" applyNumberFormat="1" applyFont="1" applyFill="1" applyBorder="1" applyAlignment="1">
      <alignment horizontal="center" vertical="center" wrapText="1"/>
    </xf>
    <xf numFmtId="0" fontId="83" fillId="0" borderId="254" xfId="0" applyFont="1" applyBorder="1" applyAlignment="1">
      <alignment horizontal="center" vertical="center" wrapText="1"/>
    </xf>
    <xf numFmtId="185" fontId="83" fillId="40" borderId="198" xfId="92" applyNumberFormat="1" applyFont="1" applyFill="1" applyBorder="1" applyAlignment="1">
      <alignment horizontal="center" vertical="center" wrapText="1" shrinkToFit="1"/>
    </xf>
    <xf numFmtId="185" fontId="83" fillId="40" borderId="94" xfId="92" applyNumberFormat="1" applyFont="1" applyFill="1" applyBorder="1" applyAlignment="1">
      <alignment horizontal="center" vertical="center" shrinkToFit="1"/>
    </xf>
    <xf numFmtId="0" fontId="83" fillId="0" borderId="210" xfId="0" applyFont="1" applyBorder="1" applyAlignment="1">
      <alignment horizontal="center" vertical="center" wrapText="1"/>
    </xf>
    <xf numFmtId="0" fontId="83" fillId="0" borderId="248" xfId="93" applyFont="1" applyFill="1" applyBorder="1" applyAlignment="1">
      <alignment horizontal="center" vertical="center"/>
    </xf>
    <xf numFmtId="0" fontId="83" fillId="0" borderId="211" xfId="93" applyFont="1" applyFill="1" applyBorder="1" applyAlignment="1">
      <alignment horizontal="center" vertical="center"/>
    </xf>
    <xf numFmtId="185" fontId="83" fillId="40" borderId="208" xfId="92" applyNumberFormat="1" applyFont="1" applyFill="1" applyBorder="1" applyAlignment="1">
      <alignment horizontal="center" vertical="center" wrapText="1"/>
    </xf>
    <xf numFmtId="185" fontId="83" fillId="40" borderId="256" xfId="92" applyNumberFormat="1" applyFont="1" applyFill="1" applyBorder="1" applyAlignment="1">
      <alignment horizontal="center" vertical="center" wrapText="1"/>
    </xf>
    <xf numFmtId="185" fontId="83" fillId="40" borderId="47" xfId="92" applyNumberFormat="1" applyFont="1" applyFill="1" applyBorder="1" applyAlignment="1">
      <alignment horizontal="center" vertical="center" wrapText="1" shrinkToFit="1"/>
    </xf>
    <xf numFmtId="185" fontId="83" fillId="40" borderId="198" xfId="92" applyNumberFormat="1" applyFont="1" applyFill="1" applyBorder="1" applyAlignment="1">
      <alignment horizontal="center" vertical="center" shrinkToFit="1"/>
    </xf>
    <xf numFmtId="185" fontId="83" fillId="40" borderId="21" xfId="92" applyNumberFormat="1" applyFont="1" applyFill="1" applyBorder="1" applyAlignment="1">
      <alignment horizontal="center" vertical="center" shrinkToFit="1"/>
    </xf>
    <xf numFmtId="185" fontId="83" fillId="40" borderId="189" xfId="92" applyNumberFormat="1" applyFont="1" applyFill="1" applyBorder="1" applyAlignment="1">
      <alignment horizontal="center" vertical="center" wrapText="1" shrinkToFit="1"/>
    </xf>
    <xf numFmtId="0" fontId="83" fillId="0" borderId="257" xfId="0" applyFont="1" applyBorder="1" applyAlignment="1">
      <alignment horizontal="center" vertical="center" wrapText="1"/>
    </xf>
    <xf numFmtId="0" fontId="83" fillId="0" borderId="258" xfId="0" applyFont="1" applyBorder="1" applyAlignment="1">
      <alignment horizontal="center" vertical="center" wrapText="1"/>
    </xf>
    <xf numFmtId="0" fontId="83" fillId="0" borderId="259" xfId="0" applyFont="1" applyBorder="1" applyAlignment="1">
      <alignment horizontal="center" vertical="center" wrapText="1"/>
    </xf>
    <xf numFmtId="176" fontId="83" fillId="0" borderId="254" xfId="0" applyNumberFormat="1" applyFont="1" applyBorder="1" applyAlignment="1">
      <alignment horizontal="center" vertical="center" wrapText="1"/>
    </xf>
    <xf numFmtId="0" fontId="32" fillId="0" borderId="97" xfId="93" applyFont="1" applyFill="1" applyBorder="1" applyAlignment="1">
      <alignment horizontal="center" vertical="center"/>
    </xf>
    <xf numFmtId="0" fontId="32" fillId="0" borderId="97" xfId="0" applyFont="1" applyBorder="1" applyAlignment="1">
      <alignment horizontal="center" vertical="center"/>
    </xf>
    <xf numFmtId="0" fontId="84" fillId="0" borderId="116" xfId="93" applyFont="1" applyFill="1" applyBorder="1" applyAlignment="1">
      <alignment horizontal="center" vertical="center"/>
    </xf>
    <xf numFmtId="0" fontId="84" fillId="0" borderId="119" xfId="93" applyFont="1" applyFill="1" applyBorder="1" applyAlignment="1">
      <alignment horizontal="center" vertical="center"/>
    </xf>
    <xf numFmtId="0" fontId="84" fillId="0" borderId="122" xfId="93" applyFont="1" applyFill="1" applyBorder="1" applyAlignment="1">
      <alignment horizontal="center" vertical="center"/>
    </xf>
    <xf numFmtId="0" fontId="84" fillId="0" borderId="176" xfId="93" applyFont="1" applyFill="1" applyBorder="1" applyAlignment="1">
      <alignment horizontal="center" vertical="center"/>
    </xf>
    <xf numFmtId="0" fontId="84" fillId="0" borderId="97" xfId="93" applyFont="1" applyFill="1" applyBorder="1" applyAlignment="1">
      <alignment horizontal="center" vertical="center"/>
    </xf>
    <xf numFmtId="0" fontId="84" fillId="0" borderId="209" xfId="93" applyFont="1" applyFill="1" applyBorder="1" applyAlignment="1">
      <alignment horizontal="center" vertical="center"/>
    </xf>
    <xf numFmtId="0" fontId="83" fillId="0" borderId="260" xfId="93" applyFont="1" applyFill="1" applyBorder="1" applyAlignment="1">
      <alignment horizontal="center" vertical="center"/>
    </xf>
    <xf numFmtId="0" fontId="83" fillId="0" borderId="267" xfId="0" applyFont="1" applyBorder="1" applyAlignment="1">
      <alignment horizontal="center" vertical="center" wrapText="1"/>
    </xf>
    <xf numFmtId="0" fontId="83" fillId="0" borderId="262" xfId="0" applyFont="1" applyBorder="1" applyAlignment="1">
      <alignment horizontal="center" vertical="center" wrapText="1"/>
    </xf>
    <xf numFmtId="0" fontId="45" fillId="0" borderId="241" xfId="93" applyFont="1" applyFill="1" applyBorder="1" applyAlignment="1">
      <alignment horizontal="center" vertical="center"/>
    </xf>
    <xf numFmtId="0" fontId="45" fillId="0" borderId="268" xfId="93" applyFont="1" applyFill="1" applyBorder="1" applyAlignment="1">
      <alignment horizontal="center" vertical="center"/>
    </xf>
    <xf numFmtId="176" fontId="83" fillId="0" borderId="267" xfId="0" applyNumberFormat="1" applyFont="1" applyBorder="1" applyAlignment="1">
      <alignment horizontal="center" vertical="center" wrapText="1"/>
    </xf>
    <xf numFmtId="176" fontId="83" fillId="0" borderId="266" xfId="0" applyNumberFormat="1" applyFont="1" applyBorder="1" applyAlignment="1">
      <alignment horizontal="center" vertical="center" wrapText="1"/>
    </xf>
    <xf numFmtId="176" fontId="83" fillId="0" borderId="269" xfId="0" applyNumberFormat="1" applyFont="1" applyBorder="1" applyAlignment="1">
      <alignment horizontal="center" vertical="center" wrapText="1"/>
    </xf>
    <xf numFmtId="176" fontId="83" fillId="0" borderId="270" xfId="0" applyNumberFormat="1" applyFont="1" applyBorder="1" applyAlignment="1">
      <alignment horizontal="center" vertical="center" wrapText="1"/>
    </xf>
    <xf numFmtId="0" fontId="45" fillId="0" borderId="260" xfId="93" applyFont="1" applyFill="1" applyBorder="1" applyAlignment="1">
      <alignment horizontal="center" vertical="center"/>
    </xf>
    <xf numFmtId="0" fontId="78" fillId="0" borderId="236" xfId="94" applyFont="1" applyFill="1" applyBorder="1" applyAlignment="1">
      <alignment horizontal="center" vertical="center" wrapText="1"/>
    </xf>
    <xf numFmtId="0" fontId="78" fillId="0" borderId="236" xfId="87" applyFont="1" applyFill="1" applyBorder="1" applyAlignment="1">
      <alignment horizontal="center" vertical="center" wrapText="1"/>
    </xf>
    <xf numFmtId="0" fontId="78" fillId="0" borderId="217" xfId="87" applyFont="1" applyFill="1" applyBorder="1" applyAlignment="1">
      <alignment horizontal="center" vertical="center" wrapText="1"/>
    </xf>
    <xf numFmtId="0" fontId="77" fillId="0" borderId="0" xfId="87" applyFont="1" applyFill="1" applyBorder="1" applyAlignment="1">
      <alignment horizontal="right" vertical="center" wrapText="1"/>
    </xf>
    <xf numFmtId="0" fontId="77" fillId="0" borderId="223" xfId="87" applyFont="1" applyFill="1" applyBorder="1" applyAlignment="1">
      <alignment vertical="center" wrapText="1"/>
    </xf>
    <xf numFmtId="0" fontId="78" fillId="0" borderId="224" xfId="94" applyFont="1" applyFill="1" applyBorder="1" applyAlignment="1">
      <alignment horizontal="center" vertical="center" wrapText="1"/>
    </xf>
    <xf numFmtId="0" fontId="32" fillId="0" borderId="225" xfId="87" applyFont="1" applyFill="1" applyBorder="1" applyAlignment="1">
      <alignment horizontal="center" vertical="center"/>
    </xf>
    <xf numFmtId="0" fontId="78" fillId="0" borderId="216" xfId="94" applyFont="1" applyFill="1" applyBorder="1" applyAlignment="1">
      <alignment horizontal="center" vertical="center" wrapText="1"/>
    </xf>
    <xf numFmtId="0" fontId="78" fillId="0" borderId="238" xfId="94" applyFont="1" applyFill="1" applyBorder="1" applyAlignment="1">
      <alignment horizontal="center" vertical="center" wrapText="1"/>
    </xf>
    <xf numFmtId="0" fontId="78" fillId="0" borderId="18" xfId="87" applyFont="1" applyFill="1" applyBorder="1" applyAlignment="1">
      <alignment horizontal="justify" vertical="center" wrapText="1"/>
    </xf>
    <xf numFmtId="0" fontId="78" fillId="0" borderId="19" xfId="87" applyFont="1" applyFill="1" applyBorder="1" applyAlignment="1">
      <alignment horizontal="justify" vertical="center" wrapText="1"/>
    </xf>
    <xf numFmtId="0" fontId="78" fillId="0" borderId="46" xfId="87" applyFont="1" applyFill="1" applyBorder="1" applyAlignment="1">
      <alignment horizontal="justify" vertical="center" wrapText="1"/>
    </xf>
    <xf numFmtId="0" fontId="78" fillId="0" borderId="214" xfId="87" applyFont="1" applyFill="1" applyBorder="1" applyAlignment="1">
      <alignment horizontal="justify" vertical="center" wrapText="1"/>
    </xf>
    <xf numFmtId="0" fontId="78" fillId="0" borderId="213" xfId="87" applyFont="1" applyFill="1" applyBorder="1" applyAlignment="1">
      <alignment horizontal="justify" vertical="center" wrapText="1"/>
    </xf>
    <xf numFmtId="0" fontId="78" fillId="0" borderId="18" xfId="87" applyFont="1" applyFill="1" applyBorder="1" applyAlignment="1">
      <alignment vertical="center" wrapText="1"/>
    </xf>
    <xf numFmtId="0" fontId="78" fillId="0" borderId="19" xfId="87" applyFont="1" applyFill="1" applyBorder="1" applyAlignment="1">
      <alignment vertical="center" wrapText="1"/>
    </xf>
    <xf numFmtId="0" fontId="78" fillId="0" borderId="17" xfId="87" applyFont="1" applyFill="1" applyBorder="1" applyAlignment="1">
      <alignment horizontal="justify" vertical="center" wrapText="1"/>
    </xf>
    <xf numFmtId="0" fontId="78" fillId="0" borderId="17" xfId="87" applyFont="1" applyFill="1" applyBorder="1" applyAlignment="1">
      <alignment horizontal="left" vertical="center" wrapText="1"/>
    </xf>
    <xf numFmtId="0" fontId="78" fillId="0" borderId="18" xfId="87" applyFont="1" applyFill="1" applyBorder="1" applyAlignment="1">
      <alignment horizontal="left" vertical="center" wrapText="1"/>
    </xf>
    <xf numFmtId="0" fontId="78" fillId="0" borderId="19" xfId="87" applyFont="1" applyFill="1" applyBorder="1" applyAlignment="1">
      <alignment horizontal="left" vertical="center" wrapText="1"/>
    </xf>
    <xf numFmtId="0" fontId="78" fillId="0" borderId="21" xfId="94" applyFont="1" applyFill="1" applyBorder="1" applyAlignment="1">
      <alignment horizontal="left" vertical="center" wrapText="1"/>
    </xf>
    <xf numFmtId="0" fontId="78" fillId="0" borderId="9" xfId="94" applyFont="1" applyFill="1" applyBorder="1" applyAlignment="1">
      <alignment horizontal="left" vertical="center" wrapText="1"/>
    </xf>
    <xf numFmtId="0" fontId="78" fillId="0" borderId="7" xfId="94" applyFont="1" applyFill="1" applyBorder="1" applyAlignment="1">
      <alignment horizontal="left" vertical="center" wrapText="1"/>
    </xf>
    <xf numFmtId="0" fontId="78" fillId="0" borderId="223" xfId="87" applyFont="1" applyFill="1" applyBorder="1" applyAlignment="1">
      <alignment horizontal="left" vertical="center" wrapText="1"/>
    </xf>
    <xf numFmtId="0" fontId="78" fillId="0" borderId="227" xfId="87" applyFont="1" applyFill="1" applyBorder="1" applyAlignment="1">
      <alignment horizontal="left" vertical="center" wrapText="1"/>
    </xf>
    <xf numFmtId="0" fontId="78" fillId="0" borderId="21" xfId="87" applyFont="1" applyFill="1" applyBorder="1" applyAlignment="1">
      <alignment horizontal="justify" vertical="center" wrapText="1"/>
    </xf>
    <xf numFmtId="0" fontId="78" fillId="0" borderId="9" xfId="87" applyFont="1" applyFill="1" applyBorder="1" applyAlignment="1">
      <alignment horizontal="justify" vertical="center" wrapText="1"/>
    </xf>
    <xf numFmtId="0" fontId="78" fillId="0" borderId="7" xfId="87" applyFont="1" applyFill="1" applyBorder="1" applyAlignment="1">
      <alignment horizontal="justify" vertical="center" wrapText="1"/>
    </xf>
    <xf numFmtId="0" fontId="78" fillId="0" borderId="18" xfId="94" applyFont="1" applyFill="1" applyBorder="1" applyAlignment="1">
      <alignment horizontal="left" vertical="center" wrapText="1"/>
    </xf>
    <xf numFmtId="0" fontId="78" fillId="0" borderId="19" xfId="94" applyFont="1" applyFill="1" applyBorder="1" applyAlignment="1">
      <alignment horizontal="left" vertical="center" wrapText="1"/>
    </xf>
    <xf numFmtId="0" fontId="78" fillId="0" borderId="46" xfId="87" applyFont="1" applyFill="1" applyBorder="1" applyAlignment="1">
      <alignment vertical="center" wrapText="1"/>
    </xf>
    <xf numFmtId="0" fontId="78" fillId="0" borderId="214" xfId="87" applyFont="1" applyFill="1" applyBorder="1" applyAlignment="1">
      <alignment vertical="center" wrapText="1"/>
    </xf>
    <xf numFmtId="0" fontId="78" fillId="0" borderId="213" xfId="87" applyFont="1" applyFill="1" applyBorder="1" applyAlignment="1">
      <alignment vertical="center" wrapText="1"/>
    </xf>
    <xf numFmtId="0" fontId="78" fillId="0" borderId="51" xfId="87" applyFont="1" applyFill="1" applyBorder="1" applyAlignment="1">
      <alignment horizontal="justify" vertical="center" wrapText="1"/>
    </xf>
    <xf numFmtId="0" fontId="78" fillId="0" borderId="52" xfId="87" applyFont="1" applyFill="1" applyBorder="1" applyAlignment="1">
      <alignment horizontal="justify" vertical="center" wrapText="1"/>
    </xf>
    <xf numFmtId="0" fontId="78" fillId="0" borderId="218" xfId="87" applyFont="1" applyFill="1" applyBorder="1" applyAlignment="1">
      <alignment horizontal="justify" vertical="center" wrapText="1"/>
    </xf>
    <xf numFmtId="0" fontId="78" fillId="0" borderId="231" xfId="87" applyFont="1" applyFill="1" applyBorder="1" applyAlignment="1">
      <alignment horizontal="justify" vertical="center" wrapText="1"/>
    </xf>
    <xf numFmtId="0" fontId="78" fillId="0" borderId="239" xfId="87" applyFont="1" applyFill="1" applyBorder="1" applyAlignment="1">
      <alignment horizontal="justify" vertical="center" wrapText="1"/>
    </xf>
    <xf numFmtId="0" fontId="78" fillId="0" borderId="47" xfId="87" applyFont="1" applyFill="1" applyBorder="1" applyAlignment="1">
      <alignment horizontal="justify" vertical="center" wrapText="1"/>
    </xf>
    <xf numFmtId="0" fontId="78" fillId="0" borderId="198" xfId="87" applyFont="1" applyFill="1" applyBorder="1" applyAlignment="1">
      <alignment horizontal="justify" vertical="center" wrapText="1"/>
    </xf>
    <xf numFmtId="0" fontId="78" fillId="0" borderId="94" xfId="87" applyFont="1" applyFill="1" applyBorder="1" applyAlignment="1">
      <alignment horizontal="justify" vertical="center" wrapText="1"/>
    </xf>
  </cellXfs>
  <cellStyles count="96">
    <cellStyle name="20% - アクセント 1 2" xfId="2"/>
    <cellStyle name="20% - アクセント 1 3" xfId="3"/>
    <cellStyle name="20% - アクセント 2 2" xfId="4"/>
    <cellStyle name="20% - アクセント 2 3" xfId="5"/>
    <cellStyle name="20% - アクセント 3 2" xfId="6"/>
    <cellStyle name="20% - アクセント 3 3" xfId="7"/>
    <cellStyle name="20% - アクセント 4 2" xfId="8"/>
    <cellStyle name="20% - アクセント 4 3" xfId="9"/>
    <cellStyle name="20% - アクセント 5 2" xfId="10"/>
    <cellStyle name="20% - アクセント 5 3" xfId="11"/>
    <cellStyle name="20% - アクセント 6 2" xfId="12"/>
    <cellStyle name="20% - アクセント 6 3" xfId="13"/>
    <cellStyle name="40% - アクセント 1 2" xfId="14"/>
    <cellStyle name="40% - アクセント 1 3" xfId="15"/>
    <cellStyle name="40% - アクセント 2 2" xfId="16"/>
    <cellStyle name="40% - アクセント 2 3"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アクセント 1 2" xfId="38"/>
    <cellStyle name="アクセント 1 3" xfId="39"/>
    <cellStyle name="アクセント 2 2" xfId="40"/>
    <cellStyle name="アクセント 2 3" xfId="41"/>
    <cellStyle name="アクセント 3 2" xfId="42"/>
    <cellStyle name="アクセント 3 3" xfId="43"/>
    <cellStyle name="アクセント 4 2" xfId="44"/>
    <cellStyle name="アクセント 4 3" xfId="45"/>
    <cellStyle name="アクセント 5 2" xfId="46"/>
    <cellStyle name="アクセント 5 3" xfId="47"/>
    <cellStyle name="アクセント 6 2" xfId="48"/>
    <cellStyle name="アクセント 6 3" xfId="49"/>
    <cellStyle name="タイトル 2" xfId="50"/>
    <cellStyle name="タイトル 3" xfId="51"/>
    <cellStyle name="チェック セル 2" xfId="52"/>
    <cellStyle name="チェック セル 3" xfId="53"/>
    <cellStyle name="どちらでもない 2" xfId="54"/>
    <cellStyle name="どちらでもない 3" xfId="55"/>
    <cellStyle name="パーセント" xfId="92" builtinId="5"/>
    <cellStyle name="ハイパーリンク" xfId="90" builtinId="8"/>
    <cellStyle name="メモ 2" xfId="56"/>
    <cellStyle name="メモ 3" xfId="57"/>
    <cellStyle name="リンク セル 2" xfId="58"/>
    <cellStyle name="リンク セル 3" xfId="59"/>
    <cellStyle name="悪い 2" xfId="60"/>
    <cellStyle name="悪い 3" xfId="61"/>
    <cellStyle name="計算 2" xfId="62"/>
    <cellStyle name="計算 3" xfId="63"/>
    <cellStyle name="警告文 2" xfId="64"/>
    <cellStyle name="警告文 3" xfId="65"/>
    <cellStyle name="桁区切り" xfId="91" builtinId="6"/>
    <cellStyle name="桁区切り 2" xfId="88"/>
    <cellStyle name="見出し 1 2" xfId="66"/>
    <cellStyle name="見出し 1 3" xfId="67"/>
    <cellStyle name="見出し 2 2" xfId="68"/>
    <cellStyle name="見出し 2 3" xfId="69"/>
    <cellStyle name="見出し 3 2" xfId="70"/>
    <cellStyle name="見出し 3 3" xfId="71"/>
    <cellStyle name="見出し 4 2" xfId="72"/>
    <cellStyle name="見出し 4 3" xfId="73"/>
    <cellStyle name="集計 2" xfId="74"/>
    <cellStyle name="集計 3" xfId="75"/>
    <cellStyle name="出力 2" xfId="76"/>
    <cellStyle name="出力 3" xfId="77"/>
    <cellStyle name="説明文 2" xfId="78"/>
    <cellStyle name="説明文 3" xfId="79"/>
    <cellStyle name="通貨 2" xfId="95"/>
    <cellStyle name="入力 2" xfId="80"/>
    <cellStyle name="入力 3" xfId="81"/>
    <cellStyle name="標準" xfId="0" builtinId="0"/>
    <cellStyle name="標準 2" xfId="1"/>
    <cellStyle name="標準 2 2" xfId="89"/>
    <cellStyle name="標準 3" xfId="82"/>
    <cellStyle name="標準 4" xfId="83"/>
    <cellStyle name="標準 5" xfId="87"/>
    <cellStyle name="標準_31経営分析⑫" xfId="93"/>
    <cellStyle name="標準_私学会計と財務分析(西井原稿)" xfId="94"/>
    <cellStyle name="未定義" xfId="84"/>
    <cellStyle name="良い 2" xfId="85"/>
    <cellStyle name="良い 3" xfId="86"/>
  </cellStyles>
  <dxfs count="507">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C00"/>
        </patternFill>
      </fill>
    </dxf>
    <dxf>
      <fill>
        <patternFill>
          <bgColor rgb="FFFFCC00"/>
        </patternFill>
      </fill>
    </dxf>
    <dxf>
      <fill>
        <patternFill>
          <bgColor rgb="FFFFCC00"/>
        </patternFill>
      </fill>
    </dxf>
    <dxf>
      <fill>
        <patternFill>
          <bgColor rgb="FFFFCC00"/>
        </patternFill>
      </fill>
    </dxf>
    <dxf>
      <fill>
        <patternFill>
          <bgColor rgb="FFFFC000"/>
        </patternFill>
      </fill>
    </dxf>
    <dxf>
      <font>
        <color rgb="FFFFC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C000"/>
      </font>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99"/>
      <color rgb="FFCCFFFF"/>
      <color rgb="FFCCFFCC"/>
      <color rgb="FFFFCC00"/>
      <color rgb="FFFFCCFF"/>
      <color rgb="FF00FFFF"/>
      <color rgb="FF66FFFF"/>
      <color rgb="FFFFFFCC"/>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26917052750622"/>
          <c:y val="0.22019950022408633"/>
          <c:w val="0.73239782944187259"/>
          <c:h val="0.59304504620056209"/>
        </c:manualLayout>
      </c:layout>
      <c:radarChart>
        <c:radarStyle val="marker"/>
        <c:varyColors val="0"/>
        <c:ser>
          <c:idx val="0"/>
          <c:order val="0"/>
          <c:tx>
            <c:v>絶対評価</c:v>
          </c:tx>
          <c:spPr>
            <a:ln w="38100">
              <a:solidFill>
                <a:srgbClr val="0000FF"/>
              </a:solidFill>
            </a:ln>
          </c:spPr>
          <c:marker>
            <c:symbol val="square"/>
            <c:size val="6"/>
            <c:spPr>
              <a:solidFill>
                <a:schemeClr val="bg1"/>
              </a:solidFill>
              <a:ln>
                <a:solidFill>
                  <a:srgbClr val="0000FF"/>
                </a:solidFill>
              </a:ln>
            </c:spPr>
          </c:marker>
          <c:cat>
            <c:strRef>
              <c:f>'総括表(法人全体)'!$BP$9:$BP$13</c:f>
              <c:strCache>
                <c:ptCount val="5"/>
                <c:pt idx="0">
                  <c:v>①</c:v>
                </c:pt>
                <c:pt idx="1">
                  <c:v>②</c:v>
                </c:pt>
                <c:pt idx="2">
                  <c:v>③</c:v>
                </c:pt>
                <c:pt idx="3">
                  <c:v>④</c:v>
                </c:pt>
                <c:pt idx="4">
                  <c:v>⑤</c:v>
                </c:pt>
              </c:strCache>
            </c:strRef>
          </c:cat>
          <c:val>
            <c:numRef>
              <c:f>'総括表(法人全体)'!$BQ$9:$BQ$13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455-4401-B267-175229BDD748}"/>
            </c:ext>
          </c:extLst>
        </c:ser>
        <c:ser>
          <c:idx val="2"/>
          <c:order val="1"/>
          <c:tx>
            <c:v>趨勢評価</c:v>
          </c:tx>
          <c:spPr>
            <a:ln w="38100">
              <a:solidFill>
                <a:srgbClr val="008000"/>
              </a:solidFill>
            </a:ln>
          </c:spPr>
          <c:marker>
            <c:symbol val="triangle"/>
            <c:size val="6"/>
            <c:spPr>
              <a:solidFill>
                <a:schemeClr val="bg1"/>
              </a:solidFill>
              <a:ln>
                <a:solidFill>
                  <a:srgbClr val="008000"/>
                </a:solidFill>
              </a:ln>
            </c:spPr>
          </c:marker>
          <c:cat>
            <c:strRef>
              <c:f>'総括表(法人全体)'!$BP$9:$BP$13</c:f>
              <c:strCache>
                <c:ptCount val="5"/>
                <c:pt idx="0">
                  <c:v>①</c:v>
                </c:pt>
                <c:pt idx="1">
                  <c:v>②</c:v>
                </c:pt>
                <c:pt idx="2">
                  <c:v>③</c:v>
                </c:pt>
                <c:pt idx="3">
                  <c:v>④</c:v>
                </c:pt>
                <c:pt idx="4">
                  <c:v>⑤</c:v>
                </c:pt>
              </c:strCache>
            </c:strRef>
          </c:cat>
          <c:val>
            <c:numRef>
              <c:f>'総括表(法人全体)'!$BR$9:$BR$13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455-4401-B267-175229BDD748}"/>
            </c:ext>
          </c:extLst>
        </c:ser>
        <c:ser>
          <c:idx val="1"/>
          <c:order val="2"/>
          <c:tx>
            <c:v>相対評価</c:v>
          </c:tx>
          <c:spPr>
            <a:ln w="38100">
              <a:solidFill>
                <a:srgbClr val="FF0000"/>
              </a:solidFill>
            </a:ln>
          </c:spPr>
          <c:marker>
            <c:symbol val="circle"/>
            <c:size val="6"/>
            <c:spPr>
              <a:solidFill>
                <a:schemeClr val="bg1"/>
              </a:solidFill>
            </c:spPr>
          </c:marker>
          <c:dLbls>
            <c:dLbl>
              <c:idx val="0"/>
              <c:layout>
                <c:manualLayout>
                  <c:x val="-5.3605630901943298E-17"/>
                  <c:y val="-4.850481095838087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800-4E5F-A4BB-CC4BE5E17AA8}"/>
                </c:ext>
              </c:extLst>
            </c:dLbl>
            <c:dLbl>
              <c:idx val="1"/>
              <c:layout>
                <c:manualLayout>
                  <c:x val="-2.0819038296257961E-2"/>
                  <c:y val="6.4703887724319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800-4E5F-A4BB-CC4BE5E17AA8}"/>
                </c:ext>
              </c:extLst>
            </c:dLbl>
            <c:dLbl>
              <c:idx val="2"/>
              <c:layout>
                <c:manualLayout>
                  <c:x val="3.6743377836271962E-2"/>
                  <c:y val="-6.84885651115656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A3-487F-B372-341367EDB0B8}"/>
                </c:ext>
              </c:extLst>
            </c:dLbl>
            <c:dLbl>
              <c:idx val="3"/>
              <c:layout>
                <c:manualLayout>
                  <c:x val="-6.2492242624931794E-3"/>
                  <c:y val="1.7284561433501518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A3-487F-B372-341367EDB0B8}"/>
                </c:ext>
              </c:extLst>
            </c:dLbl>
            <c:dLbl>
              <c:idx val="4"/>
              <c:layout>
                <c:manualLayout>
                  <c:x val="-1.5322250142267331E-2"/>
                  <c:y val="-2.482863093253416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A3-487F-B372-341367EDB0B8}"/>
                </c:ext>
              </c:extLst>
            </c:dLbl>
            <c:spPr>
              <a:solidFill>
                <a:srgbClr val="FFFFCC"/>
              </a:solidFill>
              <a:ln>
                <a:solidFill>
                  <a:schemeClr val="tx1"/>
                </a:solidFill>
              </a:ln>
              <a:effectLst>
                <a:outerShdw dist="35560" dir="2700000" algn="tl" rotWithShape="0">
                  <a:schemeClr val="tx1"/>
                </a:outerShdw>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'総括表(法人全体)'!$BP$9:$BP$13</c:f>
              <c:strCache>
                <c:ptCount val="5"/>
                <c:pt idx="0">
                  <c:v>①</c:v>
                </c:pt>
                <c:pt idx="1">
                  <c:v>②</c:v>
                </c:pt>
                <c:pt idx="2">
                  <c:v>③</c:v>
                </c:pt>
                <c:pt idx="3">
                  <c:v>④</c:v>
                </c:pt>
                <c:pt idx="4">
                  <c:v>⑤</c:v>
                </c:pt>
              </c:strCache>
            </c:strRef>
          </c:cat>
          <c:val>
            <c:numRef>
              <c:f>'総括表(法人全体)'!$BS$9:$BS$13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455-4401-B267-175229BDD748}"/>
            </c:ext>
          </c:extLst>
        </c:ser>
        <c:dLbls>
          <c:showLegendKey val="0"/>
          <c:showVal val="0"/>
          <c:showCatName val="0"/>
          <c:showSerName val="0"/>
          <c:showPercent val="0"/>
          <c:showBubbleSize val="0"/>
        </c:dLbls>
        <c:axId val="105859328"/>
        <c:axId val="107995520"/>
      </c:radarChart>
      <c:catAx>
        <c:axId val="105859328"/>
        <c:scaling>
          <c:orientation val="minMax"/>
        </c:scaling>
        <c:delete val="1"/>
        <c:axPos val="b"/>
        <c:majorGridlines/>
        <c:numFmt formatCode="General" sourceLinked="0"/>
        <c:majorTickMark val="out"/>
        <c:minorTickMark val="none"/>
        <c:tickLblPos val="nextTo"/>
        <c:crossAx val="107995520"/>
        <c:crosses val="autoZero"/>
        <c:auto val="1"/>
        <c:lblAlgn val="ctr"/>
        <c:lblOffset val="100"/>
        <c:noMultiLvlLbl val="0"/>
      </c:catAx>
      <c:valAx>
        <c:axId val="107995520"/>
        <c:scaling>
          <c:orientation val="minMax"/>
          <c:max val="10"/>
          <c:min val="0"/>
        </c:scaling>
        <c:delete val="0"/>
        <c:axPos val="l"/>
        <c:majorGridlines>
          <c:spPr>
            <a:ln w="9525">
              <a:solidFill>
                <a:srgbClr val="000000"/>
              </a:solidFill>
            </a:ln>
          </c:spPr>
        </c:majorGridlines>
        <c:numFmt formatCode="General" sourceLinked="1"/>
        <c:majorTickMark val="cross"/>
        <c:minorTickMark val="none"/>
        <c:tickLblPos val="nextTo"/>
        <c:spPr>
          <a:ln>
            <a:solidFill>
              <a:srgbClr val="000000"/>
            </a:solidFill>
          </a:ln>
        </c:spPr>
        <c:txPr>
          <a:bodyPr/>
          <a:lstStyle/>
          <a:p>
            <a:pPr>
              <a:defRPr sz="900" b="1"/>
            </a:pPr>
            <a:endParaRPr lang="ja-JP"/>
          </a:p>
        </c:txPr>
        <c:crossAx val="105859328"/>
        <c:crosses val="autoZero"/>
        <c:crossBetween val="between"/>
        <c:majorUnit val="1"/>
      </c:valAx>
    </c:plotArea>
    <c:legend>
      <c:legendPos val="b"/>
      <c:layout>
        <c:manualLayout>
          <c:xMode val="edge"/>
          <c:yMode val="edge"/>
          <c:x val="2.3733486147600069E-2"/>
          <c:y val="1.9772170192266823E-2"/>
          <c:w val="0.88891188675044575"/>
          <c:h val="3.9595048773267132E-2"/>
        </c:manualLayout>
      </c:layout>
      <c:overlay val="0"/>
      <c:spPr>
        <a:ln>
          <a:solidFill>
            <a:schemeClr val="tx1"/>
          </a:solidFill>
        </a:ln>
        <a:effectLst>
          <a:outerShdw dist="50800" dir="2700000" algn="tl" rotWithShape="0">
            <a:prstClr val="black"/>
          </a:outerShdw>
        </a:effectLst>
      </c:spPr>
      <c:txPr>
        <a:bodyPr/>
        <a:lstStyle/>
        <a:p>
          <a:pPr>
            <a:defRPr sz="900"/>
          </a:pPr>
          <a:endParaRPr lang="ja-JP"/>
        </a:p>
      </c:txPr>
    </c:legend>
    <c:plotVisOnly val="1"/>
    <c:dispBlanksAs val="gap"/>
    <c:showDLblsOverMax val="0"/>
  </c:chart>
  <c:spPr>
    <a:noFill/>
    <a:ln w="3175">
      <a:solidFill>
        <a:schemeClr val="tx1"/>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316395759930318"/>
          <c:y val="0.22361305048758326"/>
          <c:w val="0.49263174146575334"/>
          <c:h val="0.86478289398607777"/>
        </c:manualLayout>
      </c:layout>
      <c:radarChart>
        <c:radarStyle val="marker"/>
        <c:varyColors val="0"/>
        <c:ser>
          <c:idx val="0"/>
          <c:order val="0"/>
          <c:tx>
            <c:v>絶対評価</c:v>
          </c:tx>
          <c:spPr>
            <a:ln w="38100">
              <a:solidFill>
                <a:srgbClr val="0000FF"/>
              </a:solidFill>
            </a:ln>
          </c:spPr>
          <c:marker>
            <c:symbol val="square"/>
            <c:size val="6"/>
            <c:spPr>
              <a:solidFill>
                <a:schemeClr val="bg1"/>
              </a:solidFill>
              <a:ln>
                <a:solidFill>
                  <a:srgbClr val="0000FF"/>
                </a:solidFill>
              </a:ln>
            </c:spPr>
          </c:marker>
          <c:cat>
            <c:numLit>
              <c:formatCode>General</c:formatCode>
              <c:ptCount val="5"/>
            </c:numLit>
          </c:cat>
          <c:val>
            <c:numRef>
              <c:f>'総括表 (部門)'!$CS$11:$CS$15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C24-453D-9436-4CDEBFD3939B}"/>
            </c:ext>
          </c:extLst>
        </c:ser>
        <c:ser>
          <c:idx val="2"/>
          <c:order val="1"/>
          <c:tx>
            <c:v>趨勢評価</c:v>
          </c:tx>
          <c:spPr>
            <a:ln w="38100">
              <a:solidFill>
                <a:srgbClr val="008000"/>
              </a:solidFill>
            </a:ln>
          </c:spPr>
          <c:marker>
            <c:symbol val="triangle"/>
            <c:size val="6"/>
            <c:spPr>
              <a:solidFill>
                <a:schemeClr val="bg1"/>
              </a:solidFill>
              <a:ln>
                <a:solidFill>
                  <a:srgbClr val="008000"/>
                </a:solidFill>
              </a:ln>
            </c:spPr>
          </c:marker>
          <c:cat>
            <c:numLit>
              <c:formatCode>General</c:formatCode>
              <c:ptCount val="5"/>
            </c:numLit>
          </c:cat>
          <c:val>
            <c:numRef>
              <c:f>'総括表 (部門)'!$CT$11:$CT$15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C24-453D-9436-4CDEBFD3939B}"/>
            </c:ext>
          </c:extLst>
        </c:ser>
        <c:ser>
          <c:idx val="1"/>
          <c:order val="2"/>
          <c:tx>
            <c:v>相対評価</c:v>
          </c:tx>
          <c:spPr>
            <a:ln w="38100">
              <a:solidFill>
                <a:srgbClr val="FF0000"/>
              </a:solidFill>
            </a:ln>
          </c:spPr>
          <c:marker>
            <c:symbol val="circle"/>
            <c:size val="6"/>
            <c:spPr>
              <a:solidFill>
                <a:schemeClr val="bg1"/>
              </a:solidFill>
            </c:spPr>
          </c:marker>
          <c:dLbls>
            <c:dLbl>
              <c:idx val="1"/>
              <c:layout>
                <c:manualLayout>
                  <c:x val="-2.4696167039547725E-3"/>
                  <c:y val="-2.2885828301303491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40-4ACB-84F5-05E37CDAB58E}"/>
                </c:ext>
              </c:extLst>
            </c:dLbl>
            <c:dLbl>
              <c:idx val="2"/>
              <c:layout>
                <c:manualLayout>
                  <c:x val="-1.2797311380227778E-3"/>
                  <c:y val="-3.80046762101359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40-4ACB-84F5-05E37CDAB58E}"/>
                </c:ext>
              </c:extLst>
            </c:dLbl>
            <c:dLbl>
              <c:idx val="4"/>
              <c:layout>
                <c:manualLayout>
                  <c:x val="4.0190041928331866E-3"/>
                  <c:y val="2.03751236690443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040-4ACB-84F5-05E37CDAB58E}"/>
                </c:ext>
              </c:extLst>
            </c:dLbl>
            <c:spPr>
              <a:solidFill>
                <a:srgbClr val="FFFFCC"/>
              </a:solidFill>
              <a:ln>
                <a:solidFill>
                  <a:schemeClr val="tx1"/>
                </a:solidFill>
              </a:ln>
              <a:effectLst>
                <a:outerShdw dist="35560" dir="2700000" algn="tl" rotWithShape="0">
                  <a:schemeClr val="tx1"/>
                </a:outerShdw>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Lit>
              <c:formatCode>General</c:formatCode>
              <c:ptCount val="5"/>
            </c:numLit>
          </c:cat>
          <c:val>
            <c:numRef>
              <c:f>'総括表 (部門)'!$CU$11:$CU$15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C24-453D-9436-4CDEBFD3939B}"/>
            </c:ext>
          </c:extLst>
        </c:ser>
        <c:dLbls>
          <c:showLegendKey val="0"/>
          <c:showVal val="0"/>
          <c:showCatName val="0"/>
          <c:showSerName val="0"/>
          <c:showPercent val="0"/>
          <c:showBubbleSize val="0"/>
        </c:dLbls>
        <c:axId val="44600704"/>
        <c:axId val="44606592"/>
      </c:radarChart>
      <c:catAx>
        <c:axId val="44600704"/>
        <c:scaling>
          <c:orientation val="minMax"/>
        </c:scaling>
        <c:delete val="1"/>
        <c:axPos val="b"/>
        <c:majorGridlines/>
        <c:numFmt formatCode="General" sourceLinked="0"/>
        <c:majorTickMark val="out"/>
        <c:minorTickMark val="none"/>
        <c:tickLblPos val="nextTo"/>
        <c:crossAx val="44606592"/>
        <c:crosses val="autoZero"/>
        <c:auto val="1"/>
        <c:lblAlgn val="ctr"/>
        <c:lblOffset val="100"/>
        <c:noMultiLvlLbl val="0"/>
      </c:catAx>
      <c:valAx>
        <c:axId val="44606592"/>
        <c:scaling>
          <c:orientation val="minMax"/>
          <c:max val="10"/>
          <c:min val="0"/>
        </c:scaling>
        <c:delete val="0"/>
        <c:axPos val="l"/>
        <c:majorGridlines>
          <c:spPr>
            <a:ln w="9525">
              <a:solidFill>
                <a:srgbClr val="000000"/>
              </a:solidFill>
            </a:ln>
          </c:spPr>
        </c:majorGridlines>
        <c:numFmt formatCode="General" sourceLinked="1"/>
        <c:majorTickMark val="cross"/>
        <c:minorTickMark val="none"/>
        <c:tickLblPos val="nextTo"/>
        <c:spPr>
          <a:ln>
            <a:solidFill>
              <a:srgbClr val="000000"/>
            </a:solidFill>
          </a:ln>
        </c:spPr>
        <c:txPr>
          <a:bodyPr/>
          <a:lstStyle/>
          <a:p>
            <a:pPr>
              <a:defRPr sz="900" b="1"/>
            </a:pPr>
            <a:endParaRPr lang="ja-JP"/>
          </a:p>
        </c:txPr>
        <c:crossAx val="44600704"/>
        <c:crosses val="autoZero"/>
        <c:crossBetween val="between"/>
        <c:majorUnit val="1"/>
      </c:valAx>
    </c:plotArea>
    <c:legend>
      <c:legendPos val="b"/>
      <c:layout>
        <c:manualLayout>
          <c:xMode val="edge"/>
          <c:yMode val="edge"/>
          <c:x val="8.7711895483146302E-3"/>
          <c:y val="2.1168817849047155E-2"/>
          <c:w val="0.40935371956877376"/>
          <c:h val="5.415785856328547E-2"/>
        </c:manualLayout>
      </c:layout>
      <c:overlay val="0"/>
      <c:spPr>
        <a:ln>
          <a:solidFill>
            <a:schemeClr val="tx1"/>
          </a:solidFill>
        </a:ln>
        <a:effectLst>
          <a:outerShdw dist="50800" dir="2700000" algn="tl" rotWithShape="0">
            <a:prstClr val="black"/>
          </a:outerShdw>
        </a:effectLst>
      </c:spPr>
      <c:txPr>
        <a:bodyPr/>
        <a:lstStyle/>
        <a:p>
          <a:pPr>
            <a:defRPr sz="900"/>
          </a:pPr>
          <a:endParaRPr lang="ja-JP"/>
        </a:p>
      </c:txPr>
    </c:legend>
    <c:plotVisOnly val="1"/>
    <c:dispBlanksAs val="gap"/>
    <c:showDLblsOverMax val="0"/>
  </c:chart>
  <c:spPr>
    <a:noFill/>
    <a:ln w="3175">
      <a:solidFill>
        <a:schemeClr val="tx1"/>
      </a:solidFill>
    </a:ln>
  </c:spPr>
  <c:printSettings>
    <c:headerFooter/>
    <c:pageMargins b="0.75" l="0.7" r="0.7" t="0.75" header="0.3" footer="0.3"/>
    <c:pageSetup orientation="portrait"/>
  </c:printSettings>
  <c:userShapes r:id="rId1"/>
</c:chartSpace>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0</xdr:colOff>
      <xdr:row>21</xdr:row>
      <xdr:rowOff>47625</xdr:rowOff>
    </xdr:from>
    <xdr:to>
      <xdr:col>14</xdr:col>
      <xdr:colOff>219075</xdr:colOff>
      <xdr:row>22</xdr:row>
      <xdr:rowOff>104775</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rot="10800000">
          <a:off x="3086100" y="3457575"/>
          <a:ext cx="457200" cy="219075"/>
        </a:xfrm>
        <a:prstGeom prst="triangle">
          <a:avLst>
            <a:gd name="adj" fmla="val 50000"/>
          </a:avLst>
        </a:prstGeom>
        <a:solidFill>
          <a:srgbClr xmlns:mc="http://schemas.openxmlformats.org/markup-compatibility/2006" xmlns:a14="http://schemas.microsoft.com/office/drawing/2010/main" val="99CC00" mc:Ignorable="a14" a14:legacySpreadsheetColorIndex="5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28</xdr:row>
      <xdr:rowOff>47625</xdr:rowOff>
    </xdr:from>
    <xdr:to>
      <xdr:col>14</xdr:col>
      <xdr:colOff>219075</xdr:colOff>
      <xdr:row>29</xdr:row>
      <xdr:rowOff>104775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rot="10800000">
          <a:off x="3086100" y="4591050"/>
          <a:ext cx="457200" cy="219075"/>
        </a:xfrm>
        <a:prstGeom prst="triangle">
          <a:avLst>
            <a:gd name="adj" fmla="val 50000"/>
          </a:avLst>
        </a:prstGeom>
        <a:solidFill>
          <a:srgbClr xmlns:mc="http://schemas.openxmlformats.org/markup-compatibility/2006" xmlns:a14="http://schemas.microsoft.com/office/drawing/2010/main" val="99CC00" mc:Ignorable="a14" a14:legacySpreadsheetColorIndex="5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9525</xdr:colOff>
      <xdr:row>35</xdr:row>
      <xdr:rowOff>57150</xdr:rowOff>
    </xdr:from>
    <xdr:to>
      <xdr:col>14</xdr:col>
      <xdr:colOff>228600</xdr:colOff>
      <xdr:row>36</xdr:row>
      <xdr:rowOff>114300</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rot="10800000">
          <a:off x="3095625" y="5734050"/>
          <a:ext cx="457200" cy="219075"/>
        </a:xfrm>
        <a:prstGeom prst="triangle">
          <a:avLst>
            <a:gd name="adj" fmla="val 50000"/>
          </a:avLst>
        </a:prstGeom>
        <a:solidFill>
          <a:srgbClr xmlns:mc="http://schemas.openxmlformats.org/markup-compatibility/2006" xmlns:a14="http://schemas.microsoft.com/office/drawing/2010/main" val="99CC00" mc:Ignorable="a14" a14:legacySpreadsheetColorIndex="5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0</xdr:row>
      <xdr:rowOff>76200</xdr:rowOff>
    </xdr:from>
    <xdr:to>
      <xdr:col>20</xdr:col>
      <xdr:colOff>352425</xdr:colOff>
      <xdr:row>1</xdr:row>
      <xdr:rowOff>19050</xdr:rowOff>
    </xdr:to>
    <xdr:sp macro="" textlink="">
      <xdr:nvSpPr>
        <xdr:cNvPr id="2" name="AutoShape 2">
          <a:extLst>
            <a:ext uri="{FF2B5EF4-FFF2-40B4-BE49-F238E27FC236}">
              <a16:creationId xmlns:a16="http://schemas.microsoft.com/office/drawing/2014/main" id="{00000000-0008-0000-2500-000002000000}"/>
            </a:ext>
          </a:extLst>
        </xdr:cNvPr>
        <xdr:cNvSpPr>
          <a:spLocks noChangeArrowheads="1"/>
        </xdr:cNvSpPr>
      </xdr:nvSpPr>
      <xdr:spPr bwMode="auto">
        <a:xfrm>
          <a:off x="4391025" y="76200"/>
          <a:ext cx="5829300" cy="361950"/>
        </a:xfrm>
        <a:prstGeom prst="roundRect">
          <a:avLst>
            <a:gd name="adj" fmla="val 16667"/>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 ２.　管理運営等に関するチェックリスト</a:t>
          </a:r>
        </a:p>
      </xdr:txBody>
    </xdr:sp>
    <xdr:clientData/>
  </xdr:twoCellAnchor>
  <xdr:twoCellAnchor>
    <xdr:from>
      <xdr:col>6</xdr:col>
      <xdr:colOff>171450</xdr:colOff>
      <xdr:row>1</xdr:row>
      <xdr:rowOff>152400</xdr:rowOff>
    </xdr:from>
    <xdr:to>
      <xdr:col>22</xdr:col>
      <xdr:colOff>390525</xdr:colOff>
      <xdr:row>2</xdr:row>
      <xdr:rowOff>609600</xdr:rowOff>
    </xdr:to>
    <xdr:sp macro="" textlink="">
      <xdr:nvSpPr>
        <xdr:cNvPr id="3" name="Rectangle 7">
          <a:extLst>
            <a:ext uri="{FF2B5EF4-FFF2-40B4-BE49-F238E27FC236}">
              <a16:creationId xmlns:a16="http://schemas.microsoft.com/office/drawing/2014/main" id="{00000000-0008-0000-2500-000003000000}"/>
            </a:ext>
          </a:extLst>
        </xdr:cNvPr>
        <xdr:cNvSpPr>
          <a:spLocks noChangeArrowheads="1"/>
        </xdr:cNvSpPr>
      </xdr:nvSpPr>
      <xdr:spPr bwMode="auto">
        <a:xfrm>
          <a:off x="3705225" y="571500"/>
          <a:ext cx="7410450" cy="6381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4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 下記の項目の内、当てはまると思う項目について、チェック欄に「○」を付ける。</a:t>
          </a:r>
        </a:p>
        <a:p>
          <a:pPr algn="l" rtl="0">
            <a:lnSpc>
              <a:spcPts val="1200"/>
            </a:lnSpc>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 チェック欄に「○」が付かない項目については、その原因を分析し、改善策を検討し実行することが必要である。</a:t>
          </a:r>
        </a:p>
      </xdr:txBody>
    </xdr:sp>
    <xdr:clientData/>
  </xdr:twoCellAnchor>
  <xdr:twoCellAnchor>
    <xdr:from>
      <xdr:col>0</xdr:col>
      <xdr:colOff>51088</xdr:colOff>
      <xdr:row>25</xdr:row>
      <xdr:rowOff>36368</xdr:rowOff>
    </xdr:from>
    <xdr:to>
      <xdr:col>0</xdr:col>
      <xdr:colOff>1272020</xdr:colOff>
      <xdr:row>25</xdr:row>
      <xdr:rowOff>242454</xdr:rowOff>
    </xdr:to>
    <xdr:sp macro="" textlink="">
      <xdr:nvSpPr>
        <xdr:cNvPr id="4" name="テキスト ボックス 3">
          <a:extLst>
            <a:ext uri="{FF2B5EF4-FFF2-40B4-BE49-F238E27FC236}">
              <a16:creationId xmlns:a16="http://schemas.microsoft.com/office/drawing/2014/main" id="{00000000-0008-0000-2500-000004000000}"/>
            </a:ext>
          </a:extLst>
        </xdr:cNvPr>
        <xdr:cNvSpPr txBox="1"/>
      </xdr:nvSpPr>
      <xdr:spPr>
        <a:xfrm>
          <a:off x="51088" y="738014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0</xdr:col>
      <xdr:colOff>108238</xdr:colOff>
      <xdr:row>17</xdr:row>
      <xdr:rowOff>74468</xdr:rowOff>
    </xdr:from>
    <xdr:to>
      <xdr:col>0</xdr:col>
      <xdr:colOff>1329170</xdr:colOff>
      <xdr:row>17</xdr:row>
      <xdr:rowOff>280554</xdr:rowOff>
    </xdr:to>
    <xdr:sp macro="" textlink="">
      <xdr:nvSpPr>
        <xdr:cNvPr id="5" name="テキスト ボックス 4">
          <a:extLst>
            <a:ext uri="{FF2B5EF4-FFF2-40B4-BE49-F238E27FC236}">
              <a16:creationId xmlns:a16="http://schemas.microsoft.com/office/drawing/2014/main" id="{00000000-0008-0000-2500-000005000000}"/>
            </a:ext>
          </a:extLst>
        </xdr:cNvPr>
        <xdr:cNvSpPr txBox="1"/>
      </xdr:nvSpPr>
      <xdr:spPr>
        <a:xfrm>
          <a:off x="108238" y="51512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0</xdr:col>
      <xdr:colOff>70138</xdr:colOff>
      <xdr:row>30</xdr:row>
      <xdr:rowOff>55418</xdr:rowOff>
    </xdr:from>
    <xdr:to>
      <xdr:col>0</xdr:col>
      <xdr:colOff>1291070</xdr:colOff>
      <xdr:row>30</xdr:row>
      <xdr:rowOff>261504</xdr:rowOff>
    </xdr:to>
    <xdr:sp macro="" textlink="">
      <xdr:nvSpPr>
        <xdr:cNvPr id="6" name="テキスト ボックス 5">
          <a:extLst>
            <a:ext uri="{FF2B5EF4-FFF2-40B4-BE49-F238E27FC236}">
              <a16:creationId xmlns:a16="http://schemas.microsoft.com/office/drawing/2014/main" id="{00000000-0008-0000-2500-000006000000}"/>
            </a:ext>
          </a:extLst>
        </xdr:cNvPr>
        <xdr:cNvSpPr txBox="1"/>
      </xdr:nvSpPr>
      <xdr:spPr>
        <a:xfrm>
          <a:off x="70138" y="901844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89188</xdr:colOff>
      <xdr:row>9</xdr:row>
      <xdr:rowOff>141143</xdr:rowOff>
    </xdr:from>
    <xdr:to>
      <xdr:col>16</xdr:col>
      <xdr:colOff>1310120</xdr:colOff>
      <xdr:row>9</xdr:row>
      <xdr:rowOff>347229</xdr:rowOff>
    </xdr:to>
    <xdr:sp macro="" textlink="">
      <xdr:nvSpPr>
        <xdr:cNvPr id="7" name="テキスト ボックス 6">
          <a:extLst>
            <a:ext uri="{FF2B5EF4-FFF2-40B4-BE49-F238E27FC236}">
              <a16:creationId xmlns:a16="http://schemas.microsoft.com/office/drawing/2014/main" id="{00000000-0008-0000-2500-000007000000}"/>
            </a:ext>
          </a:extLst>
        </xdr:cNvPr>
        <xdr:cNvSpPr txBox="1"/>
      </xdr:nvSpPr>
      <xdr:spPr>
        <a:xfrm>
          <a:off x="7280563" y="3274868"/>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60613</xdr:colOff>
      <xdr:row>29</xdr:row>
      <xdr:rowOff>74468</xdr:rowOff>
    </xdr:from>
    <xdr:to>
      <xdr:col>16</xdr:col>
      <xdr:colOff>1281545</xdr:colOff>
      <xdr:row>29</xdr:row>
      <xdr:rowOff>280554</xdr:rowOff>
    </xdr:to>
    <xdr:sp macro="" textlink="">
      <xdr:nvSpPr>
        <xdr:cNvPr id="8" name="テキスト ボックス 7">
          <a:extLst>
            <a:ext uri="{FF2B5EF4-FFF2-40B4-BE49-F238E27FC236}">
              <a16:creationId xmlns:a16="http://schemas.microsoft.com/office/drawing/2014/main" id="{00000000-0008-0000-2500-000008000000}"/>
            </a:ext>
          </a:extLst>
        </xdr:cNvPr>
        <xdr:cNvSpPr txBox="1"/>
      </xdr:nvSpPr>
      <xdr:spPr>
        <a:xfrm>
          <a:off x="7251988" y="96851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79663</xdr:colOff>
      <xdr:row>17</xdr:row>
      <xdr:rowOff>45893</xdr:rowOff>
    </xdr:from>
    <xdr:to>
      <xdr:col>16</xdr:col>
      <xdr:colOff>1300595</xdr:colOff>
      <xdr:row>17</xdr:row>
      <xdr:rowOff>251979</xdr:rowOff>
    </xdr:to>
    <xdr:sp macro="" textlink="">
      <xdr:nvSpPr>
        <xdr:cNvPr id="9" name="テキスト ボックス 8">
          <a:extLst>
            <a:ext uri="{FF2B5EF4-FFF2-40B4-BE49-F238E27FC236}">
              <a16:creationId xmlns:a16="http://schemas.microsoft.com/office/drawing/2014/main" id="{00000000-0008-0000-2500-000009000000}"/>
            </a:ext>
          </a:extLst>
        </xdr:cNvPr>
        <xdr:cNvSpPr txBox="1"/>
      </xdr:nvSpPr>
      <xdr:spPr>
        <a:xfrm>
          <a:off x="7271038" y="5770418"/>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89188</xdr:colOff>
      <xdr:row>22</xdr:row>
      <xdr:rowOff>74468</xdr:rowOff>
    </xdr:from>
    <xdr:to>
      <xdr:col>16</xdr:col>
      <xdr:colOff>1310120</xdr:colOff>
      <xdr:row>22</xdr:row>
      <xdr:rowOff>280554</xdr:rowOff>
    </xdr:to>
    <xdr:sp macro="" textlink="">
      <xdr:nvSpPr>
        <xdr:cNvPr id="10" name="テキスト ボックス 9">
          <a:extLst>
            <a:ext uri="{FF2B5EF4-FFF2-40B4-BE49-F238E27FC236}">
              <a16:creationId xmlns:a16="http://schemas.microsoft.com/office/drawing/2014/main" id="{00000000-0008-0000-2500-00000A000000}"/>
            </a:ext>
          </a:extLst>
        </xdr:cNvPr>
        <xdr:cNvSpPr txBox="1"/>
      </xdr:nvSpPr>
      <xdr:spPr>
        <a:xfrm>
          <a:off x="7280563" y="741824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twoCellAnchor>
    <xdr:from>
      <xdr:col>16</xdr:col>
      <xdr:colOff>98713</xdr:colOff>
      <xdr:row>27</xdr:row>
      <xdr:rowOff>74468</xdr:rowOff>
    </xdr:from>
    <xdr:to>
      <xdr:col>16</xdr:col>
      <xdr:colOff>1319645</xdr:colOff>
      <xdr:row>27</xdr:row>
      <xdr:rowOff>280554</xdr:rowOff>
    </xdr:to>
    <xdr:sp macro="" textlink="">
      <xdr:nvSpPr>
        <xdr:cNvPr id="11" name="テキスト ボックス 10">
          <a:extLst>
            <a:ext uri="{FF2B5EF4-FFF2-40B4-BE49-F238E27FC236}">
              <a16:creationId xmlns:a16="http://schemas.microsoft.com/office/drawing/2014/main" id="{00000000-0008-0000-2500-00000B000000}"/>
            </a:ext>
          </a:extLst>
        </xdr:cNvPr>
        <xdr:cNvSpPr txBox="1"/>
      </xdr:nvSpPr>
      <xdr:spPr>
        <a:xfrm>
          <a:off x="7290088" y="9037493"/>
          <a:ext cx="1220932" cy="206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該当する○の数は･･･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438150</xdr:colOff>
      <xdr:row>2</xdr:row>
      <xdr:rowOff>0</xdr:rowOff>
    </xdr:from>
    <xdr:to>
      <xdr:col>15</xdr:col>
      <xdr:colOff>219075</xdr:colOff>
      <xdr:row>6</xdr:row>
      <xdr:rowOff>247650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bwMode="auto">
        <a:xfrm>
          <a:off x="7829550" y="285750"/>
          <a:ext cx="8134350" cy="1190625"/>
        </a:xfrm>
        <a:prstGeom prst="round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horzOverflow="clip" wrap="square" lIns="90000" tIns="46800" rIns="90000" bIns="46800" rtlCol="0" anchor="t" anchorCtr="0" upright="1"/>
        <a:lstStyle/>
        <a:p>
          <a:pPr algn="l" rtl="0">
            <a:lnSpc>
              <a:spcPct val="100000"/>
            </a:lnSpc>
          </a:pPr>
          <a:r>
            <a:rPr kumimoji="1" lang="en-US" altLang="ja-JP" sz="1100" b="0" i="0" u="none" strike="noStrike" baseline="0">
              <a:solidFill>
                <a:srgbClr val="000000"/>
              </a:solidFill>
              <a:latin typeface="ＭＳ Ｐゴシック"/>
              <a:ea typeface="+mn-ea"/>
            </a:rPr>
            <a:t>《</a:t>
          </a:r>
          <a:r>
            <a:rPr kumimoji="1" lang="ja-JP" altLang="en-US" sz="1100" b="0" i="0" u="none" strike="noStrike" baseline="0">
              <a:solidFill>
                <a:srgbClr val="000000"/>
              </a:solidFill>
              <a:latin typeface="ＭＳ Ｐゴシック"/>
              <a:ea typeface="+mn-ea"/>
            </a:rPr>
            <a:t>入力について</a:t>
          </a:r>
          <a:r>
            <a:rPr kumimoji="1" lang="en-US" altLang="ja-JP" sz="1100" b="0" i="0" u="none" strike="noStrike" baseline="0">
              <a:solidFill>
                <a:srgbClr val="000000"/>
              </a:solidFill>
              <a:latin typeface="ＭＳ Ｐゴシック"/>
              <a:ea typeface="+mn-ea"/>
            </a:rPr>
            <a:t>》</a:t>
          </a:r>
          <a:r>
            <a:rPr kumimoji="1" lang="ja-JP" altLang="en-US" sz="1100" b="0" i="0" u="none" strike="noStrike" baseline="0">
              <a:solidFill>
                <a:srgbClr val="000000"/>
              </a:solidFill>
              <a:latin typeface="ＭＳ Ｐゴシック"/>
              <a:ea typeface="+mn-ea"/>
            </a:rPr>
            <a:t>　</a:t>
          </a:r>
          <a:r>
            <a:rPr kumimoji="1" lang="ja-JP" altLang="en-US" sz="1100" b="1" i="0" u="none" strike="noStrike" baseline="0">
              <a:solidFill>
                <a:srgbClr val="FF0000"/>
              </a:solidFill>
              <a:latin typeface="ＭＳ Ｐゴシック"/>
              <a:ea typeface="+mn-ea"/>
            </a:rPr>
            <a:t>このシートは高等学校法人専用（法人番号が**</a:t>
          </a:r>
          <a:r>
            <a:rPr kumimoji="1" lang="en-US" altLang="ja-JP" sz="1100" b="1" i="0" u="none" strike="noStrike" baseline="0">
              <a:solidFill>
                <a:srgbClr val="FF0000"/>
              </a:solidFill>
              <a:latin typeface="ＭＳ Ｐゴシック"/>
              <a:ea typeface="+mn-ea"/>
            </a:rPr>
            <a:t>4</a:t>
          </a:r>
          <a:r>
            <a:rPr kumimoji="1" lang="ja-JP" altLang="en-US" sz="1100" b="1" i="0" u="none" strike="noStrike" baseline="0">
              <a:solidFill>
                <a:srgbClr val="FF0000"/>
              </a:solidFill>
              <a:latin typeface="ＭＳ Ｐゴシック"/>
              <a:ea typeface="+mn-ea"/>
            </a:rPr>
            <a:t>***）の入力シートです。大学・短期大学法人の法人全体を診断する場合は、別途掲載しております大学・短期大学法人用のチェックリストをご利用ください。</a:t>
          </a:r>
          <a:endParaRPr kumimoji="1" lang="en-US" altLang="ja-JP" sz="1100" b="1" i="0" u="none" strike="noStrike" baseline="0">
            <a:solidFill>
              <a:srgbClr val="FF0000"/>
            </a:solidFill>
            <a:latin typeface="ＭＳ Ｐゴシック"/>
            <a:ea typeface="+mn-ea"/>
          </a:endParaRPr>
        </a:p>
        <a:p>
          <a:pPr algn="l" rtl="0">
            <a:lnSpc>
              <a:spcPct val="100000"/>
            </a:lnSpc>
          </a:pPr>
          <a:r>
            <a:rPr kumimoji="1" lang="ja-JP" altLang="en-US" sz="1100" b="0" i="0" u="none" strike="noStrike" baseline="0">
              <a:solidFill>
                <a:srgbClr val="000000"/>
              </a:solidFill>
              <a:latin typeface="ＭＳ Ｐゴシック"/>
              <a:ea typeface="+mn-ea"/>
            </a:rPr>
            <a:t>①決算書等を参考に、黄色</a:t>
          </a:r>
          <a:r>
            <a:rPr kumimoji="1" lang="ja-JP" altLang="en-US" sz="1100" b="0" i="0" u="none" strike="noStrike" baseline="0">
              <a:solidFill>
                <a:sysClr val="windowText" lastClr="000000"/>
              </a:solidFill>
              <a:latin typeface="ＭＳ Ｐゴシック"/>
              <a:ea typeface="+mn-ea"/>
            </a:rPr>
            <a:t>のセルに円単位で入力してください。入力された数値は各分析シートの該当箇所に自動的</a:t>
          </a:r>
          <a:endParaRPr kumimoji="1" lang="en-US" altLang="ja-JP" sz="1100" b="0" i="0" u="none" strike="noStrike" baseline="0">
            <a:solidFill>
              <a:sysClr val="windowText" lastClr="000000"/>
            </a:solidFill>
            <a:latin typeface="ＭＳ Ｐゴシック"/>
            <a:ea typeface="+mn-ea"/>
          </a:endParaRPr>
        </a:p>
        <a:p>
          <a:pPr algn="l" rtl="0">
            <a:lnSpc>
              <a:spcPct val="100000"/>
            </a:lnSpc>
          </a:pPr>
          <a:r>
            <a:rPr kumimoji="1" lang="en-US" altLang="ja-JP" sz="1100" b="0" i="0" u="none" strike="noStrike" baseline="0">
              <a:solidFill>
                <a:sysClr val="windowText" lastClr="000000"/>
              </a:solidFill>
              <a:latin typeface="ＭＳ Ｐゴシック"/>
              <a:ea typeface="+mn-ea"/>
            </a:rPr>
            <a:t>   </a:t>
          </a:r>
          <a:r>
            <a:rPr kumimoji="1" lang="ja-JP" altLang="en-US" sz="1100" b="0" i="0" u="none" strike="noStrike" baseline="0">
              <a:solidFill>
                <a:sysClr val="windowText" lastClr="000000"/>
              </a:solidFill>
              <a:latin typeface="ＭＳ Ｐゴシック"/>
              <a:ea typeface="+mn-ea"/>
            </a:rPr>
            <a:t>に転記されます。</a:t>
          </a:r>
          <a:endParaRPr kumimoji="1" lang="en-US" altLang="ja-JP" sz="1100" b="0" i="0" u="none" strike="noStrike" baseline="0">
            <a:solidFill>
              <a:sysClr val="windowText" lastClr="000000"/>
            </a:solidFill>
            <a:latin typeface="ＭＳ Ｐゴシック"/>
            <a:ea typeface="+mn-ea"/>
          </a:endParaRPr>
        </a:p>
        <a:p>
          <a:pPr algn="l" rtl="0">
            <a:lnSpc>
              <a:spcPct val="100000"/>
            </a:lnSpc>
          </a:pPr>
          <a:r>
            <a:rPr kumimoji="1" lang="ja-JP" altLang="en-US" sz="1100" b="0" i="0" u="none" strike="noStrike" baseline="0">
              <a:solidFill>
                <a:sysClr val="windowText" lastClr="000000"/>
              </a:solidFill>
              <a:latin typeface="ＭＳ Ｐゴシック"/>
              <a:ea typeface="ＭＳ Ｐゴシック"/>
            </a:rPr>
            <a:t>②グレーのセルには演算式が入っているので入力の必要はありません。</a:t>
          </a:r>
          <a:endParaRPr kumimoji="1"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1</xdr:row>
      <xdr:rowOff>219075</xdr:rowOff>
    </xdr:from>
    <xdr:to>
      <xdr:col>16</xdr:col>
      <xdr:colOff>819149</xdr:colOff>
      <xdr:row>8</xdr:row>
      <xdr:rowOff>76200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8867775" y="314325"/>
          <a:ext cx="7553324" cy="1485900"/>
        </a:xfrm>
        <a:prstGeom prst="round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horzOverflow="clip" wrap="square" lIns="90000" tIns="46800" rIns="90000" bIns="46800" rtlCol="0" anchor="t" anchorCtr="0" upright="1"/>
        <a:lstStyle/>
        <a:p>
          <a:pPr algn="l" rtl="0">
            <a:lnSpc>
              <a:spcPct val="100000"/>
            </a:lnSpc>
          </a:pPr>
          <a:r>
            <a:rPr kumimoji="1" lang="en-US" altLang="ja-JP" sz="1100" b="0" i="0" u="none" strike="noStrike" baseline="0">
              <a:solidFill>
                <a:srgbClr val="000000"/>
              </a:solidFill>
              <a:latin typeface="ＭＳ Ｐゴシック"/>
              <a:ea typeface="+mn-ea"/>
            </a:rPr>
            <a:t>《</a:t>
          </a:r>
          <a:r>
            <a:rPr kumimoji="1" lang="ja-JP" altLang="en-US" sz="1100" b="0" i="0" u="none" strike="noStrike" baseline="0">
              <a:solidFill>
                <a:srgbClr val="000000"/>
              </a:solidFill>
              <a:latin typeface="ＭＳ Ｐゴシック"/>
              <a:ea typeface="+mn-ea"/>
            </a:rPr>
            <a:t>入力について</a:t>
          </a:r>
          <a:r>
            <a:rPr kumimoji="1" lang="en-US" altLang="ja-JP" sz="1100" b="0" i="0" u="none" strike="noStrike" baseline="0">
              <a:solidFill>
                <a:srgbClr val="000000"/>
              </a:solidFill>
              <a:latin typeface="ＭＳ Ｐゴシック"/>
              <a:ea typeface="+mn-ea"/>
            </a:rPr>
            <a:t>》</a:t>
          </a:r>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algn="l" rtl="0">
            <a:lnSpc>
              <a:spcPct val="100000"/>
            </a:lnSpc>
          </a:pPr>
          <a:endParaRPr kumimoji="1" lang="en-US" altLang="ja-JP" sz="1100" b="0" i="0" u="none" strike="noStrike" baseline="0">
            <a:solidFill>
              <a:srgbClr val="FF0000"/>
            </a:solidFill>
            <a:latin typeface="ＭＳ Ｐゴシック"/>
            <a:ea typeface="+mn-ea"/>
          </a:endParaRPr>
        </a:p>
        <a:p>
          <a:pPr algn="l" rtl="0">
            <a:lnSpc>
              <a:spcPct val="100000"/>
            </a:lnSpc>
          </a:pPr>
          <a:r>
            <a:rPr kumimoji="1" lang="ja-JP" altLang="en-US" sz="1100" b="0" i="0" u="none" strike="noStrike" baseline="0">
              <a:solidFill>
                <a:srgbClr val="000000"/>
              </a:solidFill>
              <a:latin typeface="ＭＳ Ｐゴシック"/>
              <a:ea typeface="+mn-ea"/>
            </a:rPr>
            <a:t>①決算書等を参考に、</a:t>
          </a:r>
          <a:r>
            <a:rPr kumimoji="1" lang="ja-JP" altLang="en-US" sz="1100" b="0" i="0" u="none" strike="noStrike" baseline="0">
              <a:solidFill>
                <a:sysClr val="windowText" lastClr="000000"/>
              </a:solidFill>
              <a:latin typeface="ＭＳ Ｐゴシック"/>
              <a:ea typeface="+mn-ea"/>
            </a:rPr>
            <a:t>黄色のセルに円単位で入力</a:t>
          </a:r>
          <a:r>
            <a:rPr kumimoji="1" lang="ja-JP" altLang="en-US" sz="1100" b="0" i="0" u="none" strike="noStrike" baseline="0">
              <a:solidFill>
                <a:srgbClr val="000000"/>
              </a:solidFill>
              <a:latin typeface="ＭＳ Ｐゴシック"/>
              <a:ea typeface="+mn-ea"/>
            </a:rPr>
            <a:t>してください。入力された数値は各分析シートの該当箇所に</a:t>
          </a:r>
          <a:endParaRPr kumimoji="1" lang="en-US" altLang="ja-JP" sz="1100" b="0" i="0" u="none" strike="noStrike" baseline="0">
            <a:solidFill>
              <a:srgbClr val="000000"/>
            </a:solidFill>
            <a:latin typeface="ＭＳ Ｐゴシック"/>
            <a:ea typeface="+mn-ea"/>
          </a:endParaRPr>
        </a:p>
        <a:p>
          <a:pPr algn="l" rtl="0">
            <a:lnSpc>
              <a:spcPct val="100000"/>
            </a:lnSpc>
          </a:pPr>
          <a:r>
            <a:rPr kumimoji="1" lang="en-US" altLang="ja-JP" sz="1100" b="0" i="0" u="none" strike="noStrike" baseline="0">
              <a:solidFill>
                <a:srgbClr val="000000"/>
              </a:solidFill>
              <a:latin typeface="ＭＳ Ｐゴシック"/>
              <a:ea typeface="+mn-ea"/>
            </a:rPr>
            <a:t>   </a:t>
          </a:r>
          <a:r>
            <a:rPr kumimoji="1" lang="ja-JP" altLang="en-US" sz="1100" b="0" i="0" u="none" strike="noStrike" baseline="0">
              <a:solidFill>
                <a:srgbClr val="000000"/>
              </a:solidFill>
              <a:latin typeface="ＭＳ Ｐゴシック"/>
              <a:ea typeface="+mn-ea"/>
            </a:rPr>
            <a:t>自動的に転記されます。</a:t>
          </a:r>
        </a:p>
        <a:p>
          <a:pPr algn="l" rtl="0">
            <a:lnSpc>
              <a:spcPct val="100000"/>
            </a:lnSpc>
          </a:pPr>
          <a:r>
            <a:rPr kumimoji="1" lang="ja-JP" altLang="en-US" sz="1100" b="0" i="0" u="none" strike="noStrike" baseline="0">
              <a:solidFill>
                <a:srgbClr val="000000"/>
              </a:solidFill>
              <a:latin typeface="ＭＳ Ｐゴシック"/>
              <a:ea typeface="ＭＳ Ｐゴシック"/>
            </a:rPr>
            <a:t>②グレーのセルには演算式が入っているので入力の必要はありません。</a:t>
          </a:r>
          <a:endParaRPr kumimoji="1"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3175</xdr:colOff>
      <xdr:row>107</xdr:row>
      <xdr:rowOff>0</xdr:rowOff>
    </xdr:from>
    <xdr:to>
      <xdr:col>7</xdr:col>
      <xdr:colOff>0</xdr:colOff>
      <xdr:row>107</xdr:row>
      <xdr:rowOff>276225</xdr:rowOff>
    </xdr:to>
    <xdr:sp macro="" textlink="">
      <xdr:nvSpPr>
        <xdr:cNvPr id="2" name="AutoShape 2">
          <a:extLst>
            <a:ext uri="{FF2B5EF4-FFF2-40B4-BE49-F238E27FC236}">
              <a16:creationId xmlns:a16="http://schemas.microsoft.com/office/drawing/2014/main" id="{00000000-0008-0000-0400-000002000000}"/>
            </a:ext>
          </a:extLst>
        </xdr:cNvPr>
        <xdr:cNvSpPr>
          <a:spLocks noChangeArrowheads="1"/>
        </xdr:cNvSpPr>
      </xdr:nvSpPr>
      <xdr:spPr bwMode="auto">
        <a:xfrm>
          <a:off x="4130675" y="30632400"/>
          <a:ext cx="720725" cy="276225"/>
        </a:xfrm>
        <a:prstGeom prst="rightArrow">
          <a:avLst>
            <a:gd name="adj1" fmla="val 50000"/>
            <a:gd name="adj2" fmla="val 3240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409575</xdr:colOff>
      <xdr:row>82</xdr:row>
      <xdr:rowOff>66675</xdr:rowOff>
    </xdr:from>
    <xdr:to>
      <xdr:col>15</xdr:col>
      <xdr:colOff>742950</xdr:colOff>
      <xdr:row>83</xdr:row>
      <xdr:rowOff>47625</xdr:rowOff>
    </xdr:to>
    <xdr:sp macro="" textlink="">
      <xdr:nvSpPr>
        <xdr:cNvPr id="3" name="AutoShape 3">
          <a:extLst>
            <a:ext uri="{FF2B5EF4-FFF2-40B4-BE49-F238E27FC236}">
              <a16:creationId xmlns:a16="http://schemas.microsoft.com/office/drawing/2014/main" id="{00000000-0008-0000-0400-000003000000}"/>
            </a:ext>
          </a:extLst>
        </xdr:cNvPr>
        <xdr:cNvSpPr>
          <a:spLocks noChangeArrowheads="1"/>
        </xdr:cNvSpPr>
      </xdr:nvSpPr>
      <xdr:spPr bwMode="auto">
        <a:xfrm>
          <a:off x="10639425" y="21669375"/>
          <a:ext cx="333375" cy="257175"/>
        </a:xfrm>
        <a:prstGeom prst="rightArrow">
          <a:avLst>
            <a:gd name="adj1" fmla="val 50000"/>
            <a:gd name="adj2" fmla="val 3240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63500</xdr:colOff>
      <xdr:row>0</xdr:row>
      <xdr:rowOff>215900</xdr:rowOff>
    </xdr:from>
    <xdr:to>
      <xdr:col>20</xdr:col>
      <xdr:colOff>673100</xdr:colOff>
      <xdr:row>12</xdr:row>
      <xdr:rowOff>266700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bwMode="auto">
        <a:xfrm>
          <a:off x="4914900" y="215900"/>
          <a:ext cx="9753600" cy="3467100"/>
        </a:xfrm>
        <a:prstGeom prst="roundRect">
          <a:avLst/>
        </a:prstGeom>
        <a:ln>
          <a:headEnd/>
          <a:tailEnd/>
        </a:ln>
      </xdr:spPr>
      <xdr:style>
        <a:lnRef idx="2">
          <a:schemeClr val="accent3"/>
        </a:lnRef>
        <a:fillRef idx="1">
          <a:schemeClr val="lt1"/>
        </a:fillRef>
        <a:effectRef idx="0">
          <a:schemeClr val="accent3"/>
        </a:effectRef>
        <a:fontRef idx="minor">
          <a:schemeClr val="dk1"/>
        </a:fontRef>
      </xdr:style>
      <xdr:txBody>
        <a:bodyPr vertOverflow="clip" horzOverflow="clip" wrap="square" lIns="90000" tIns="46800" rIns="90000" bIns="46800" rtlCol="0" anchor="t" anchorCtr="0" upright="1"/>
        <a:lstStyle/>
        <a:p>
          <a:pPr algn="l" rtl="0">
            <a:lnSpc>
              <a:spcPct val="100000"/>
            </a:lnSpc>
          </a:pPr>
          <a:r>
            <a:rPr kumimoji="1" lang="en-US" altLang="ja-JP" sz="1800" b="1" i="0" u="none" strike="noStrike" baseline="0">
              <a:solidFill>
                <a:srgbClr val="000000"/>
              </a:solidFill>
              <a:latin typeface="ＭＳ Ｐゴシック"/>
              <a:ea typeface="+mn-ea"/>
            </a:rPr>
            <a:t>《</a:t>
          </a:r>
          <a:r>
            <a:rPr kumimoji="1" lang="ja-JP" altLang="en-US" sz="1800" b="1" i="0" u="none" strike="noStrike" baseline="0">
              <a:solidFill>
                <a:srgbClr val="000000"/>
              </a:solidFill>
              <a:latin typeface="ＭＳ Ｐゴシック"/>
              <a:ea typeface="+mn-ea"/>
            </a:rPr>
            <a:t>絶対評価について</a:t>
          </a:r>
          <a:r>
            <a:rPr kumimoji="1" lang="en-US" altLang="ja-JP" sz="1800" b="1" i="0" u="none" strike="noStrike" baseline="0">
              <a:solidFill>
                <a:srgbClr val="000000"/>
              </a:solidFill>
              <a:latin typeface="ＭＳ Ｐゴシック"/>
              <a:ea typeface="+mn-ea"/>
            </a:rPr>
            <a:t>》</a:t>
          </a:r>
        </a:p>
        <a:p>
          <a:pPr algn="l" rtl="0">
            <a:lnSpc>
              <a:spcPct val="100000"/>
            </a:lnSpc>
          </a:pPr>
          <a:endParaRPr kumimoji="1" lang="en-US" altLang="ja-JP" sz="1800" b="1" i="0" u="none" strike="noStrike" baseline="0">
            <a:solidFill>
              <a:srgbClr val="000000"/>
            </a:solidFill>
            <a:latin typeface="ＭＳ Ｐゴシック"/>
            <a:ea typeface="+mn-ea"/>
          </a:endParaRPr>
        </a:p>
        <a:p>
          <a:pPr algn="l" rtl="0">
            <a:lnSpc>
              <a:spcPct val="100000"/>
            </a:lnSpc>
          </a:pPr>
          <a:r>
            <a:rPr kumimoji="1" lang="ja-JP" altLang="en-US" sz="1800" b="1" i="0" u="none" strike="noStrike" baseline="0">
              <a:solidFill>
                <a:srgbClr val="000000"/>
              </a:solidFill>
              <a:latin typeface="ＭＳ Ｐゴシック"/>
              <a:ea typeface="+mn-ea"/>
            </a:rPr>
            <a:t>①目標値入力シートにない「目標値」や階層の刻み等に変更を加えたい場合は、この「絶対評価シート」で編集が可能です。各分析シートの絶対評価に反映されます。</a:t>
          </a:r>
        </a:p>
        <a:p>
          <a:pPr algn="l" rtl="0">
            <a:lnSpc>
              <a:spcPct val="100000"/>
            </a:lnSpc>
          </a:pPr>
          <a:endParaRPr kumimoji="1" lang="ja-JP" altLang="en-US" sz="1800" b="1" i="0" u="none" strike="noStrike" baseline="0">
            <a:solidFill>
              <a:srgbClr val="000000"/>
            </a:solidFill>
            <a:latin typeface="ＭＳ Ｐゴシック"/>
            <a:ea typeface="+mn-ea"/>
          </a:endParaRPr>
        </a:p>
        <a:p>
          <a:pPr algn="l" rtl="0">
            <a:lnSpc>
              <a:spcPct val="100000"/>
            </a:lnSpc>
          </a:pPr>
          <a:r>
            <a:rPr kumimoji="1" lang="ja-JP" altLang="en-US" sz="1800" b="1" i="0" u="none" strike="noStrike" baseline="0">
              <a:solidFill>
                <a:srgbClr val="000000"/>
              </a:solidFill>
              <a:latin typeface="ＭＳ Ｐゴシック"/>
              <a:ea typeface="+mn-ea"/>
            </a:rPr>
            <a:t>②各分析シートの評価表の表示は自動的に変わらないので注意してください。</a:t>
          </a:r>
        </a:p>
        <a:p>
          <a:pPr algn="l" rtl="0">
            <a:lnSpc>
              <a:spcPct val="100000"/>
            </a:lnSpc>
          </a:pPr>
          <a:r>
            <a:rPr kumimoji="1" lang="ja-JP" altLang="en-US" sz="1800" b="1" i="0" u="none" strike="noStrike" baseline="0">
              <a:solidFill>
                <a:srgbClr val="000000"/>
              </a:solidFill>
              <a:latin typeface="ＭＳ Ｐゴシック"/>
              <a:ea typeface="+mn-ea"/>
            </a:rPr>
            <a:t>（例）経常収支差額比率の基準を</a:t>
          </a:r>
          <a:r>
            <a:rPr kumimoji="1" lang="en-US" altLang="ja-JP" sz="1800" b="1" i="0" u="none" strike="noStrike" baseline="0">
              <a:solidFill>
                <a:srgbClr val="000000"/>
              </a:solidFill>
              <a:latin typeface="ＭＳ Ｐゴシック"/>
              <a:ea typeface="+mn-ea"/>
            </a:rPr>
            <a:t>10</a:t>
          </a:r>
          <a:r>
            <a:rPr kumimoji="1" lang="ja-JP" altLang="en-US" sz="1800" b="1" i="0" u="none" strike="noStrike" baseline="0">
              <a:solidFill>
                <a:srgbClr val="000000"/>
              </a:solidFill>
              <a:latin typeface="ＭＳ Ｐゴシック"/>
              <a:ea typeface="+mn-ea"/>
            </a:rPr>
            <a:t>％から</a:t>
          </a:r>
          <a:r>
            <a:rPr kumimoji="1" lang="en-US" altLang="ja-JP" sz="1800" b="1" i="0" u="none" strike="noStrike" baseline="0">
              <a:solidFill>
                <a:srgbClr val="000000"/>
              </a:solidFill>
              <a:latin typeface="ＭＳ Ｐゴシック"/>
              <a:ea typeface="+mn-ea"/>
            </a:rPr>
            <a:t>5</a:t>
          </a:r>
          <a:r>
            <a:rPr kumimoji="1" lang="ja-JP" altLang="en-US" sz="1800" b="1" i="0" u="none" strike="noStrike" baseline="0">
              <a:solidFill>
                <a:srgbClr val="000000"/>
              </a:solidFill>
              <a:latin typeface="ＭＳ Ｐゴシック"/>
              <a:ea typeface="+mn-ea"/>
            </a:rPr>
            <a:t>％に変更した。→評価は</a:t>
          </a:r>
          <a:r>
            <a:rPr kumimoji="1" lang="en-US" altLang="ja-JP" sz="1800" b="1" i="0" u="none" strike="noStrike" baseline="0">
              <a:solidFill>
                <a:srgbClr val="000000"/>
              </a:solidFill>
              <a:latin typeface="ＭＳ Ｐゴシック"/>
              <a:ea typeface="+mn-ea"/>
            </a:rPr>
            <a:t>5</a:t>
          </a:r>
          <a:r>
            <a:rPr kumimoji="1" lang="ja-JP" altLang="en-US" sz="1800" b="1" i="0" u="none" strike="noStrike" baseline="0">
              <a:solidFill>
                <a:srgbClr val="000000"/>
              </a:solidFill>
              <a:latin typeface="ＭＳ Ｐゴシック"/>
              <a:ea typeface="+mn-ea"/>
            </a:rPr>
            <a:t>％を基準に算出されますが、当該シートの評価表は</a:t>
          </a:r>
          <a:r>
            <a:rPr kumimoji="1" lang="en-US" altLang="ja-JP" sz="1800" b="1" i="0" u="none" strike="noStrike" baseline="0">
              <a:solidFill>
                <a:srgbClr val="000000"/>
              </a:solidFill>
              <a:latin typeface="ＭＳ Ｐゴシック"/>
              <a:ea typeface="+mn-ea"/>
            </a:rPr>
            <a:t>10</a:t>
          </a:r>
          <a:r>
            <a:rPr kumimoji="1" lang="ja-JP" altLang="en-US" sz="1800" b="1" i="0" u="none" strike="noStrike" baseline="0">
              <a:solidFill>
                <a:srgbClr val="000000"/>
              </a:solidFill>
              <a:latin typeface="ＭＳ Ｐゴシック"/>
              <a:ea typeface="+mn-ea"/>
            </a:rPr>
            <a:t>％の表示のままです。「</a:t>
          </a:r>
          <a:r>
            <a:rPr kumimoji="1" lang="en-US" altLang="ja-JP" sz="1800" b="1" i="0" u="none" strike="noStrike" baseline="0">
              <a:solidFill>
                <a:srgbClr val="000000"/>
              </a:solidFill>
              <a:latin typeface="ＭＳ Ｐゴシック"/>
              <a:ea typeface="+mn-ea"/>
            </a:rPr>
            <a:t>2</a:t>
          </a:r>
          <a:r>
            <a:rPr kumimoji="1" lang="ja-JP" altLang="en-US" sz="1800" b="1" i="0" u="none" strike="noStrike" baseline="0">
              <a:solidFill>
                <a:srgbClr val="000000"/>
              </a:solidFill>
              <a:latin typeface="ＭＳ Ｐゴシック"/>
              <a:ea typeface="+mn-ea"/>
            </a:rPr>
            <a:t>年連続</a:t>
          </a:r>
          <a:r>
            <a:rPr kumimoji="1" lang="en-US" altLang="ja-JP" sz="1800" b="1" i="0" u="none" strike="noStrike" baseline="0">
              <a:solidFill>
                <a:srgbClr val="000000"/>
              </a:solidFill>
              <a:latin typeface="ＭＳ Ｐゴシック"/>
              <a:ea typeface="+mn-ea"/>
            </a:rPr>
            <a:t>10%</a:t>
          </a:r>
          <a:r>
            <a:rPr kumimoji="1" lang="ja-JP" altLang="en-US" sz="1800" b="1" i="0" u="none" strike="noStrike" baseline="0">
              <a:solidFill>
                <a:srgbClr val="000000"/>
              </a:solidFill>
              <a:latin typeface="ＭＳ Ｐゴシック"/>
              <a:ea typeface="+mn-ea"/>
            </a:rPr>
            <a:t>以上」は「</a:t>
          </a:r>
          <a:r>
            <a:rPr kumimoji="1" lang="en-US" altLang="ja-JP" sz="1800" b="1" i="0" u="none" strike="noStrike" baseline="0">
              <a:solidFill>
                <a:srgbClr val="000000"/>
              </a:solidFill>
              <a:latin typeface="ＭＳ Ｐゴシック"/>
              <a:ea typeface="+mn-ea"/>
            </a:rPr>
            <a:t>2</a:t>
          </a:r>
          <a:r>
            <a:rPr kumimoji="1" lang="ja-JP" altLang="en-US" sz="1800" b="1" i="0" u="none" strike="noStrike" baseline="0">
              <a:solidFill>
                <a:srgbClr val="000000"/>
              </a:solidFill>
              <a:latin typeface="ＭＳ Ｐゴシック"/>
              <a:ea typeface="+mn-ea"/>
            </a:rPr>
            <a:t>年連続</a:t>
          </a:r>
          <a:r>
            <a:rPr kumimoji="1" lang="en-US" altLang="ja-JP" sz="1800" b="1" i="0" u="none" strike="noStrike" baseline="0">
              <a:solidFill>
                <a:srgbClr val="000000"/>
              </a:solidFill>
              <a:latin typeface="ＭＳ Ｐゴシック"/>
              <a:ea typeface="+mn-ea"/>
            </a:rPr>
            <a:t>5</a:t>
          </a:r>
          <a:r>
            <a:rPr kumimoji="1" lang="ja-JP" altLang="en-US" sz="1800" b="1" i="0" u="none" strike="noStrike" baseline="0">
              <a:solidFill>
                <a:srgbClr val="000000"/>
              </a:solidFill>
              <a:latin typeface="ＭＳ Ｐゴシック"/>
              <a:ea typeface="+mn-ea"/>
            </a:rPr>
            <a:t>％以上」とは表示されません。</a:t>
          </a:r>
        </a:p>
        <a:p>
          <a:pPr algn="l" rtl="0">
            <a:lnSpc>
              <a:spcPct val="100000"/>
            </a:lnSpc>
          </a:pPr>
          <a:endParaRPr kumimoji="1" lang="ja-JP" altLang="en-US" sz="1400" b="0" i="0" u="none" strike="noStrike" baseline="0">
            <a:solidFill>
              <a:srgbClr val="000000"/>
            </a:solidFill>
            <a:latin typeface="ＭＳ Ｐゴシック"/>
            <a:ea typeface="+mn-ea"/>
          </a:endParaRPr>
        </a:p>
        <a:p>
          <a:pPr algn="l" rtl="0">
            <a:lnSpc>
              <a:spcPct val="100000"/>
            </a:lnSpc>
          </a:pPr>
          <a:endParaRPr kumimoji="1" lang="en-US" altLang="ja-JP" sz="1400" b="0" i="0" u="none" strike="noStrike" baseline="0">
            <a:solidFill>
              <a:srgbClr val="000000"/>
            </a:solidFill>
            <a:latin typeface="ＭＳ Ｐゴシック"/>
            <a:ea typeface="ＭＳ Ｐゴシック"/>
          </a:endParaRPr>
        </a:p>
        <a:p>
          <a:pPr algn="l" rtl="0">
            <a:lnSpc>
              <a:spcPct val="100000"/>
            </a:lnSpc>
          </a:pPr>
          <a:endParaRPr kumimoji="1" lang="en-US" altLang="ja-JP" sz="12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en-US" altLang="ja-JP" sz="1000" b="0" i="0" u="none" strike="noStrike" baseline="0">
            <a:solidFill>
              <a:srgbClr val="000000"/>
            </a:solidFill>
            <a:latin typeface="ＭＳ Ｐゴシック"/>
            <a:ea typeface="ＭＳ Ｐゴシック"/>
          </a:endParaRPr>
        </a:p>
        <a:p>
          <a:pPr algn="l" rtl="0">
            <a:lnSpc>
              <a:spcPct val="100000"/>
            </a:lnSpc>
          </a:pPr>
          <a:endParaRPr kumimoji="1"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18</xdr:col>
      <xdr:colOff>485775</xdr:colOff>
      <xdr:row>7</xdr:row>
      <xdr:rowOff>39831</xdr:rowOff>
    </xdr:to>
    <xdr:sp macro="" textlink="">
      <xdr:nvSpPr>
        <xdr:cNvPr id="2" name="AutoShape 4">
          <a:extLst>
            <a:ext uri="{FF2B5EF4-FFF2-40B4-BE49-F238E27FC236}">
              <a16:creationId xmlns:a16="http://schemas.microsoft.com/office/drawing/2014/main" id="{00000000-0008-0000-0600-000002000000}"/>
            </a:ext>
          </a:extLst>
        </xdr:cNvPr>
        <xdr:cNvSpPr>
          <a:spLocks noChangeArrowheads="1"/>
        </xdr:cNvSpPr>
      </xdr:nvSpPr>
      <xdr:spPr bwMode="auto">
        <a:xfrm flipH="1">
          <a:off x="676275" y="114300"/>
          <a:ext cx="12153900" cy="112568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90000" tIns="46800" rIns="90000" bIns="46800" anchor="ctr" anchorCtr="0" upright="1"/>
        <a:lstStyle/>
        <a:p>
          <a:pPr algn="ctr" rtl="0">
            <a:lnSpc>
              <a:spcPts val="2800"/>
            </a:lnSpc>
            <a:defRPr sz="1000"/>
          </a:pPr>
          <a:r>
            <a:rPr lang="ja-JP" altLang="en-US" sz="2600" b="0" i="0" u="none" strike="noStrike" baseline="0">
              <a:solidFill>
                <a:srgbClr val="000000"/>
              </a:solidFill>
              <a:latin typeface="ＭＳ Ｐゴシック"/>
              <a:ea typeface="ＭＳ Ｐゴシック"/>
            </a:rPr>
            <a:t> </a:t>
          </a:r>
          <a:r>
            <a:rPr lang="ja-JP" altLang="en-US" sz="2200" b="0" i="0" u="none" strike="noStrike" baseline="0">
              <a:solidFill>
                <a:srgbClr val="000000"/>
              </a:solidFill>
              <a:latin typeface="ＭＳ Ｐゴシック"/>
              <a:ea typeface="ＭＳ Ｐゴシック"/>
            </a:rPr>
            <a:t>自 己 診 断 チ ェ ッ ク リ ス ト</a:t>
          </a:r>
          <a:r>
            <a:rPr lang="ja-JP" altLang="en-US" sz="2000" b="0" i="0" u="none" strike="noStrike" baseline="0">
              <a:solidFill>
                <a:srgbClr val="000000"/>
              </a:solidFill>
              <a:latin typeface="ＭＳ Ｐゴシック"/>
              <a:ea typeface="ＭＳ Ｐゴシック"/>
            </a:rPr>
            <a:t>（高等学校編） </a:t>
          </a:r>
          <a:r>
            <a:rPr lang="en-US" altLang="ja-JP" sz="2000" b="0" i="0" u="none" strike="noStrike" baseline="0">
              <a:solidFill>
                <a:sysClr val="windowText" lastClr="000000"/>
              </a:solidFill>
              <a:latin typeface="ＭＳ Ｐゴシック"/>
              <a:ea typeface="ＭＳ Ｐゴシック"/>
            </a:rPr>
            <a:t>2023</a:t>
          </a:r>
          <a:r>
            <a:rPr lang="ja-JP" altLang="en-US" sz="2000" b="0" i="0" u="none" strike="noStrike" baseline="0">
              <a:solidFill>
                <a:srgbClr val="000000"/>
              </a:solidFill>
              <a:latin typeface="ＭＳ Ｐゴシック"/>
              <a:ea typeface="ＭＳ Ｐゴシック"/>
            </a:rPr>
            <a:t>年度版</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1</xdr:colOff>
      <xdr:row>7</xdr:row>
      <xdr:rowOff>142872</xdr:rowOff>
    </xdr:from>
    <xdr:to>
      <xdr:col>18</xdr:col>
      <xdr:colOff>657225</xdr:colOff>
      <xdr:row>54</xdr:row>
      <xdr:rowOff>76200</xdr:rowOff>
    </xdr:to>
    <xdr:sp macro="" textlink="">
      <xdr:nvSpPr>
        <xdr:cNvPr id="3" name="Rectangle 5">
          <a:extLst>
            <a:ext uri="{FF2B5EF4-FFF2-40B4-BE49-F238E27FC236}">
              <a16:creationId xmlns:a16="http://schemas.microsoft.com/office/drawing/2014/main" id="{00000000-0008-0000-0600-000003000000}"/>
            </a:ext>
          </a:extLst>
        </xdr:cNvPr>
        <xdr:cNvSpPr>
          <a:spLocks noChangeArrowheads="1"/>
        </xdr:cNvSpPr>
      </xdr:nvSpPr>
      <xdr:spPr bwMode="auto">
        <a:xfrm>
          <a:off x="685801" y="1343022"/>
          <a:ext cx="12315824" cy="79914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r>
            <a:rPr lang="ja-JP" altLang="ja-JP" sz="1400" b="0" i="0" baseline="0">
              <a:effectLst/>
              <a:latin typeface="+mn-lt"/>
              <a:ea typeface="+mn-ea"/>
              <a:cs typeface="+mn-cs"/>
            </a:rPr>
            <a:t>　　　</a:t>
          </a:r>
          <a:r>
            <a:rPr lang="ja-JP" altLang="en-US" sz="1400" b="0" i="0" u="none" strike="noStrike" baseline="0">
              <a:solidFill>
                <a:srgbClr val="000000"/>
              </a:solidFill>
              <a:latin typeface="ＭＳ Ｐゴシック"/>
              <a:ea typeface="ＭＳ Ｐゴシック"/>
            </a:rPr>
            <a:t>① この「自己診断チェックリスト」は、学校法人が自らの経営状態の問題点を発見し、取り組み課題を早期に認識するために作成するチェックリ</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ストです。</a:t>
          </a:r>
          <a:r>
            <a:rPr lang="ja-JP" altLang="en-US" sz="1400" b="0" i="0" u="none" strike="noStrike" baseline="0">
              <a:solidFill>
                <a:srgbClr val="000000"/>
              </a:solidFill>
              <a:latin typeface="ＭＳ Ｐゴシック"/>
              <a:ea typeface="+mn-ea"/>
            </a:rPr>
            <a:t>ただし、ここで挙げている項目と内容は１つの参考例であり、各学校法人がこれを基礎に適宜、修正追加するなど、更に実態にあ</a:t>
          </a:r>
          <a:endParaRPr lang="en-US" altLang="ja-JP" sz="1400" b="0" i="0" u="none" strike="noStrike" baseline="0">
            <a:solidFill>
              <a:srgbClr val="000000"/>
            </a:solidFill>
            <a:latin typeface="ＭＳ Ｐゴシック"/>
            <a:ea typeface="+mn-ea"/>
          </a:endParaRPr>
        </a:p>
        <a:p>
          <a:pPr algn="l" rtl="0">
            <a:lnSpc>
              <a:spcPts val="1400"/>
            </a:lnSpc>
            <a:defRPr sz="1000"/>
          </a:pPr>
          <a:r>
            <a:rPr lang="ja-JP" altLang="en-US" sz="1400" b="0" i="0" u="none" strike="noStrike" baseline="0">
              <a:solidFill>
                <a:srgbClr val="000000"/>
              </a:solidFill>
              <a:latin typeface="ＭＳ Ｐゴシック"/>
              <a:ea typeface="+mn-ea"/>
            </a:rPr>
            <a:t>　　　　　った分析を行うことが望まれます。</a:t>
          </a:r>
        </a:p>
        <a:p>
          <a:pPr algn="l" rtl="0">
            <a:lnSpc>
              <a:spcPts val="1400"/>
            </a:lnSpc>
            <a:defRPr sz="1000"/>
          </a:pPr>
          <a:endParaRPr lang="ja-JP" altLang="en-US"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② 「自己診断チェックリスト」は以下の２種類で構成されます。</a:t>
          </a:r>
        </a:p>
        <a:p>
          <a:pPr algn="l" rtl="0">
            <a:lnSpc>
              <a:spcPts val="1400"/>
            </a:lnSpc>
            <a:defRPr sz="1000"/>
          </a:pPr>
          <a:endParaRPr lang="ja-JP" altLang="en-US"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a:t>
          </a:r>
          <a:r>
            <a:rPr lang="ja-JP" altLang="en-US" sz="1600" b="0" i="0" u="none" strike="noStrike" baseline="0">
              <a:solidFill>
                <a:srgbClr val="000000"/>
              </a:solidFill>
              <a:latin typeface="ＭＳ Ｐゴシック"/>
              <a:ea typeface="ＭＳ Ｐゴシック"/>
            </a:rPr>
            <a:t>　</a:t>
          </a:r>
          <a:r>
            <a:rPr lang="ja-JP" altLang="en-US" sz="1600" b="1" i="0" u="sng" strike="noStrike" baseline="0">
              <a:solidFill>
                <a:srgbClr val="000000"/>
              </a:solidFill>
              <a:latin typeface="ＭＳ Ｐゴシック"/>
              <a:ea typeface="ＭＳ Ｐゴシック"/>
            </a:rPr>
            <a:t>　「１．財務比率等に関するチェックリスト」</a:t>
          </a:r>
          <a:endParaRPr lang="en-US" altLang="ja-JP" sz="1600" b="1" i="0" u="sng"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財務比率等の数値データによる</a:t>
          </a:r>
          <a:r>
            <a:rPr lang="ja-JP" altLang="en-US" sz="1400" b="0" i="0" u="sng" strike="noStrike" baseline="0">
              <a:solidFill>
                <a:srgbClr val="000000"/>
              </a:solidFill>
              <a:latin typeface="ＭＳ Ｐゴシック"/>
              <a:ea typeface="ＭＳ Ｐゴシック"/>
            </a:rPr>
            <a:t>定量的な判断</a:t>
          </a:r>
          <a:r>
            <a:rPr lang="ja-JP" altLang="en-US" sz="1400" b="0" i="0" u="none" strike="noStrike" baseline="0">
              <a:solidFill>
                <a:srgbClr val="000000"/>
              </a:solidFill>
              <a:latin typeface="ＭＳ Ｐゴシック"/>
              <a:ea typeface="ＭＳ Ｐゴシック"/>
            </a:rPr>
            <a:t>を行うためのもの</a:t>
          </a:r>
          <a:endParaRPr lang="en-US" altLang="ja-JP" sz="1400" b="0" i="0" u="none" strike="noStrike" baseline="0">
            <a:solidFill>
              <a:srgbClr val="000000"/>
            </a:solidFill>
            <a:latin typeface="ＭＳ Ｐゴシック"/>
            <a:ea typeface="ＭＳ Ｐゴシック"/>
          </a:endParaRPr>
        </a:p>
        <a:p>
          <a:pPr algn="l" rtl="0">
            <a:lnSpc>
              <a:spcPts val="14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400" b="0" i="0" u="none" strike="noStrike" baseline="0">
              <a:solidFill>
                <a:sysClr val="windowText" lastClr="000000"/>
              </a:solidFill>
              <a:latin typeface="ＭＳ Ｐゴシック"/>
              <a:ea typeface="+mn-ea"/>
            </a:rPr>
            <a:t>　　　　　</a:t>
          </a:r>
          <a:r>
            <a:rPr lang="ja-JP" altLang="en-US" sz="1400" b="0" i="0" u="none" strike="noStrike" baseline="0">
              <a:solidFill>
                <a:sysClr val="windowText" lastClr="000000"/>
              </a:solidFill>
              <a:latin typeface="+mn-ea"/>
              <a:ea typeface="+mn-ea"/>
            </a:rPr>
            <a:t> （</a:t>
          </a:r>
          <a:r>
            <a:rPr lang="en-US" altLang="ja-JP" sz="1400" b="0" i="0" u="none" strike="noStrike" baseline="0">
              <a:solidFill>
                <a:sysClr val="windowText" lastClr="000000"/>
              </a:solidFill>
              <a:latin typeface="+mn-ea"/>
              <a:ea typeface="+mn-ea"/>
            </a:rPr>
            <a:t>1</a:t>
          </a:r>
          <a:r>
            <a:rPr lang="ja-JP" altLang="en-US" sz="1400" b="0" i="0" u="none" strike="noStrike" baseline="0">
              <a:solidFill>
                <a:sysClr val="windowText" lastClr="000000"/>
              </a:solidFill>
              <a:latin typeface="+mn-ea"/>
              <a:ea typeface="+mn-ea"/>
            </a:rPr>
            <a:t>）収支状況を「</a:t>
          </a:r>
          <a:r>
            <a:rPr lang="en-US" altLang="ja-JP" sz="1400" b="0" i="0" u="none" strike="noStrike" baseline="0">
              <a:solidFill>
                <a:sysClr val="windowText" lastClr="000000"/>
              </a:solidFill>
              <a:latin typeface="+mn-ea"/>
              <a:ea typeface="+mn-ea"/>
            </a:rPr>
            <a:t>Ⅰ</a:t>
          </a:r>
          <a:r>
            <a:rPr lang="ja-JP" altLang="en-US" sz="1400" b="0" i="0" u="none" strike="noStrike" baseline="0">
              <a:solidFill>
                <a:sysClr val="windowText" lastClr="000000"/>
              </a:solidFill>
              <a:latin typeface="+mn-ea"/>
              <a:ea typeface="+mn-ea"/>
            </a:rPr>
            <a:t>事業活動収支状況（法人全体）」と「</a:t>
          </a:r>
          <a:r>
            <a:rPr lang="en-US" altLang="ja-JP" sz="1400" b="0" i="0" u="none" strike="noStrike" baseline="0">
              <a:solidFill>
                <a:sysClr val="windowText" lastClr="000000"/>
              </a:solidFill>
              <a:latin typeface="+mn-ea"/>
              <a:ea typeface="+mn-ea"/>
            </a:rPr>
            <a:t>Ⅱ</a:t>
          </a:r>
          <a:r>
            <a:rPr lang="ja-JP" altLang="en-US" sz="1400" b="0" i="0" u="none" strike="noStrike" baseline="0">
              <a:solidFill>
                <a:sysClr val="windowText" lastClr="000000"/>
              </a:solidFill>
              <a:latin typeface="+mn-ea"/>
              <a:ea typeface="+mn-ea"/>
            </a:rPr>
            <a:t>資金収支状況」でチェックします。</a:t>
          </a:r>
          <a:endParaRPr lang="en-US" altLang="ja-JP" sz="1400" b="0" i="0" u="none" strike="noStrike" baseline="0">
            <a:solidFill>
              <a:sysClr val="windowText" lastClr="000000"/>
            </a:solidFill>
            <a:latin typeface="+mn-ea"/>
            <a:ea typeface="+mn-ea"/>
          </a:endParaRPr>
        </a:p>
        <a:p>
          <a:pPr algn="l" rtl="0">
            <a:lnSpc>
              <a:spcPts val="1400"/>
            </a:lnSpc>
            <a:defRPr sz="1000"/>
          </a:pPr>
          <a:r>
            <a:rPr lang="ja-JP" altLang="en-US" sz="1400" b="0" i="0" u="none" strike="noStrike" baseline="0">
              <a:solidFill>
                <a:sysClr val="windowText" lastClr="000000"/>
              </a:solidFill>
              <a:latin typeface="+mn-ea"/>
              <a:ea typeface="+mn-ea"/>
            </a:rPr>
            <a:t>　　　　　　　  収支が赤字であれば、過去の運用資産の蓄えが十分かを「</a:t>
          </a:r>
          <a:r>
            <a:rPr lang="en-US" altLang="ja-JP" sz="1400" b="0" i="0" u="none" strike="noStrike" baseline="0">
              <a:solidFill>
                <a:sysClr val="windowText" lastClr="000000"/>
              </a:solidFill>
              <a:latin typeface="+mn-ea"/>
              <a:ea typeface="+mn-ea"/>
            </a:rPr>
            <a:t>Ⅲ</a:t>
          </a:r>
          <a:r>
            <a:rPr lang="ja-JP" altLang="en-US" sz="1400" b="0" i="0" u="none" strike="noStrike" baseline="0">
              <a:solidFill>
                <a:sysClr val="windowText" lastClr="000000"/>
              </a:solidFill>
              <a:latin typeface="+mn-ea"/>
              <a:ea typeface="+mn-ea"/>
            </a:rPr>
            <a:t>運用資産の状況」でチェックし、収支が黒字であれば、外部負債が返済可</a:t>
          </a:r>
          <a:endParaRPr lang="en-US" altLang="ja-JP" sz="1400" b="0" i="0" u="none" strike="noStrike" baseline="0">
            <a:solidFill>
              <a:sysClr val="windowText" lastClr="000000"/>
            </a:solidFill>
            <a:latin typeface="+mn-ea"/>
            <a:ea typeface="+mn-ea"/>
          </a:endParaRPr>
        </a:p>
        <a:p>
          <a:pPr algn="l" rtl="0">
            <a:lnSpc>
              <a:spcPts val="1400"/>
            </a:lnSpc>
            <a:defRPr sz="1000"/>
          </a:pPr>
          <a:r>
            <a:rPr lang="en-US" altLang="ja-JP" sz="1400" b="0" i="0" u="none" strike="noStrike" baseline="0">
              <a:solidFill>
                <a:sysClr val="windowText" lastClr="000000"/>
              </a:solidFill>
              <a:latin typeface="+mn-ea"/>
              <a:ea typeface="+mn-ea"/>
            </a:rPr>
            <a:t>                 </a:t>
          </a:r>
          <a:r>
            <a:rPr lang="ja-JP" altLang="en-US" sz="1400" b="0" i="0" u="none" strike="noStrike" baseline="0">
              <a:solidFill>
                <a:sysClr val="windowText" lastClr="000000"/>
              </a:solidFill>
              <a:latin typeface="+mn-ea"/>
              <a:ea typeface="+mn-ea"/>
            </a:rPr>
            <a:t>能な程度かを「</a:t>
          </a:r>
          <a:r>
            <a:rPr lang="en-US" altLang="ja-JP" sz="1400" b="0" i="0" u="none" strike="noStrike" baseline="0">
              <a:solidFill>
                <a:sysClr val="windowText" lastClr="000000"/>
              </a:solidFill>
              <a:latin typeface="+mn-ea"/>
              <a:ea typeface="+mn-ea"/>
            </a:rPr>
            <a:t>Ⅳ</a:t>
          </a:r>
          <a:r>
            <a:rPr lang="ja-JP" altLang="en-US" sz="1400" b="0" i="0" u="none" strike="noStrike" baseline="0">
              <a:solidFill>
                <a:sysClr val="windowText" lastClr="000000"/>
              </a:solidFill>
              <a:latin typeface="+mn-ea"/>
              <a:ea typeface="+mn-ea"/>
            </a:rPr>
            <a:t>外部負債状況」でチェックします。以上により、学校法人の経営状態を認識することを目的としています。</a:t>
          </a:r>
          <a:endParaRPr lang="en-US" altLang="ja-JP" sz="1400" b="0" i="0" u="none" strike="noStrike" baseline="0">
            <a:solidFill>
              <a:sysClr val="windowText" lastClr="000000"/>
            </a:solidFill>
            <a:latin typeface="+mn-ea"/>
            <a:ea typeface="+mn-ea"/>
          </a:endParaRPr>
        </a:p>
        <a:p>
          <a:pPr algn="l" rtl="0">
            <a:lnSpc>
              <a:spcPts val="1400"/>
            </a:lnSpc>
            <a:defRPr sz="1000"/>
          </a:pPr>
          <a:r>
            <a:rPr lang="ja-JP" altLang="en-US" sz="1400" b="0" i="0" u="none" strike="noStrike" baseline="0">
              <a:solidFill>
                <a:sysClr val="windowText" lastClr="000000"/>
              </a:solidFill>
              <a:latin typeface="+mn-ea"/>
              <a:ea typeface="+mn-ea"/>
            </a:rPr>
            <a:t>　　　　　      なお、「</a:t>
          </a:r>
          <a:r>
            <a:rPr lang="en-US" altLang="ja-JP" sz="1400" b="0" i="0" u="none" strike="noStrike" baseline="0">
              <a:solidFill>
                <a:sysClr val="windowText" lastClr="000000"/>
              </a:solidFill>
              <a:latin typeface="+mn-ea"/>
              <a:ea typeface="+mn-ea"/>
            </a:rPr>
            <a:t>Ⅴ</a:t>
          </a:r>
          <a:r>
            <a:rPr lang="ja-JP" altLang="en-US" sz="1400" b="0" i="0" u="none" strike="noStrike" baseline="0">
              <a:solidFill>
                <a:sysClr val="windowText" lastClr="000000"/>
              </a:solidFill>
              <a:latin typeface="+mn-ea"/>
              <a:ea typeface="+mn-ea"/>
            </a:rPr>
            <a:t>事業活動収支状況（学校単位）」、「</a:t>
          </a:r>
          <a:r>
            <a:rPr lang="en-US" altLang="ja-JP" sz="1400" b="0" i="0" u="none" strike="noStrike" baseline="0">
              <a:solidFill>
                <a:sysClr val="windowText" lastClr="000000"/>
              </a:solidFill>
              <a:latin typeface="+mn-ea"/>
              <a:ea typeface="+mn-ea"/>
            </a:rPr>
            <a:t>Ⅵ</a:t>
          </a:r>
          <a:r>
            <a:rPr lang="ja-JP" altLang="en-US" sz="1400" b="0" i="0" u="none" strike="noStrike" baseline="0">
              <a:solidFill>
                <a:sysClr val="windowText" lastClr="000000"/>
              </a:solidFill>
              <a:latin typeface="+mn-ea"/>
              <a:ea typeface="+mn-ea"/>
            </a:rPr>
            <a:t>学生数関係」、「</a:t>
          </a:r>
          <a:r>
            <a:rPr lang="en-US" altLang="ja-JP" sz="1400" b="0" i="0" u="none" strike="noStrike" baseline="0">
              <a:solidFill>
                <a:sysClr val="windowText" lastClr="000000"/>
              </a:solidFill>
              <a:latin typeface="+mn-ea"/>
              <a:ea typeface="+mn-ea"/>
            </a:rPr>
            <a:t>Ⅶ</a:t>
          </a:r>
          <a:r>
            <a:rPr lang="ja-JP" altLang="en-US" sz="1400" b="0" i="0" u="none" strike="noStrike" baseline="0">
              <a:solidFill>
                <a:sysClr val="windowText" lastClr="000000"/>
              </a:solidFill>
              <a:latin typeface="+mn-ea"/>
              <a:ea typeface="+mn-ea"/>
            </a:rPr>
            <a:t>教職員関係」、「</a:t>
          </a:r>
          <a:r>
            <a:rPr lang="en-US" altLang="ja-JP" sz="1400" b="0" i="0" u="none" strike="noStrike" baseline="0">
              <a:solidFill>
                <a:sysClr val="windowText" lastClr="000000"/>
              </a:solidFill>
              <a:latin typeface="+mn-ea"/>
              <a:ea typeface="+mn-ea"/>
            </a:rPr>
            <a:t>Ⅷ</a:t>
          </a:r>
          <a:r>
            <a:rPr lang="ja-JP" altLang="en-US" sz="1400" b="0" i="0" u="none" strike="noStrike" baseline="0">
              <a:solidFill>
                <a:sysClr val="windowText" lastClr="000000"/>
              </a:solidFill>
              <a:latin typeface="+mn-ea"/>
              <a:ea typeface="+mn-ea"/>
            </a:rPr>
            <a:t>経費関係」では、収支を構成する要因を学校単位で</a:t>
          </a:r>
          <a:endParaRPr lang="en-US" altLang="ja-JP" sz="1400" b="0" i="0" u="none" strike="noStrike" baseline="0">
            <a:solidFill>
              <a:sysClr val="windowText" lastClr="000000"/>
            </a:solidFill>
            <a:latin typeface="+mn-ea"/>
            <a:ea typeface="+mn-ea"/>
          </a:endParaRPr>
        </a:p>
        <a:p>
          <a:pPr algn="l" rtl="0">
            <a:lnSpc>
              <a:spcPts val="1400"/>
            </a:lnSpc>
            <a:defRPr sz="1000"/>
          </a:pPr>
          <a:r>
            <a:rPr lang="ja-JP" altLang="en-US" sz="1400" b="0" i="0" u="none" strike="noStrike" baseline="0">
              <a:solidFill>
                <a:sysClr val="windowText" lastClr="000000"/>
              </a:solidFill>
              <a:latin typeface="+mn-ea"/>
              <a:ea typeface="+mn-ea"/>
            </a:rPr>
            <a:t>　　　　　　　 分析することにより、収支を悪化させている原因等の把握と改善すべき点を明らかにすることを目的としています。</a:t>
          </a:r>
          <a:endParaRPr lang="en-US" altLang="ja-JP" sz="1400" b="0" i="0" u="none" strike="noStrike" baseline="0">
            <a:solidFill>
              <a:sysClr val="windowText" lastClr="000000"/>
            </a:solidFill>
            <a:latin typeface="+mn-ea"/>
            <a:ea typeface="+mn-ea"/>
          </a:endParaRPr>
        </a:p>
        <a:p>
          <a:pPr algn="l" rtl="0">
            <a:lnSpc>
              <a:spcPts val="1400"/>
            </a:lnSpc>
            <a:defRPr sz="1000"/>
          </a:pPr>
          <a:endParaRPr lang="en-US" altLang="ja-JP" sz="1400" b="0" i="0" u="none" strike="noStrike" baseline="0">
            <a:solidFill>
              <a:sysClr val="windowText" lastClr="000000"/>
            </a:solidFill>
            <a:latin typeface="+mn-ea"/>
            <a:ea typeface="+mn-ea"/>
          </a:endParaRPr>
        </a:p>
        <a:p>
          <a:pPr rtl="0"/>
          <a:r>
            <a:rPr lang="ja-JP" altLang="en-US" sz="1400" b="0" i="0" u="none" strike="noStrike" baseline="0">
              <a:solidFill>
                <a:sysClr val="windowText" lastClr="000000"/>
              </a:solidFill>
              <a:latin typeface="+mn-ea"/>
              <a:ea typeface="+mn-ea"/>
            </a:rPr>
            <a:t>　　　　　</a:t>
          </a:r>
          <a:r>
            <a:rPr lang="ja-JP" altLang="ja-JP" sz="1400" b="0" i="0" baseline="0">
              <a:solidFill>
                <a:sysClr val="windowText" lastClr="000000"/>
              </a:solidFill>
              <a:effectLst/>
              <a:latin typeface="+mn-ea"/>
              <a:ea typeface="+mn-ea"/>
              <a:cs typeface="+mn-cs"/>
            </a:rPr>
            <a:t>（</a:t>
          </a:r>
          <a:r>
            <a:rPr lang="en-US" altLang="ja-JP" sz="1400" b="0" i="0" baseline="0">
              <a:solidFill>
                <a:sysClr val="windowText" lastClr="000000"/>
              </a:solidFill>
              <a:effectLst/>
              <a:latin typeface="+mn-ea"/>
              <a:ea typeface="+mn-ea"/>
              <a:cs typeface="+mn-cs"/>
            </a:rPr>
            <a:t>2</a:t>
          </a:r>
          <a:r>
            <a:rPr lang="ja-JP" altLang="ja-JP" sz="1400" b="0" i="0" baseline="0">
              <a:solidFill>
                <a:sysClr val="windowText" lastClr="000000"/>
              </a:solidFill>
              <a:effectLst/>
              <a:latin typeface="+mn-ea"/>
              <a:ea typeface="+mn-ea"/>
              <a:cs typeface="+mn-cs"/>
            </a:rPr>
            <a:t>）各比率ごとに、</a:t>
          </a:r>
          <a:r>
            <a:rPr lang="ja-JP" altLang="en-US" sz="1400" b="0" i="0" baseline="0">
              <a:solidFill>
                <a:sysClr val="windowText" lastClr="000000"/>
              </a:solidFill>
              <a:effectLst/>
              <a:latin typeface="+mn-ea"/>
              <a:ea typeface="+mn-ea"/>
              <a:cs typeface="+mn-cs"/>
            </a:rPr>
            <a:t>「絶対評価」、</a:t>
          </a:r>
          <a:r>
            <a:rPr lang="ja-JP" altLang="ja-JP" sz="1400" b="0" i="0" baseline="0">
              <a:solidFill>
                <a:sysClr val="windowText" lastClr="000000"/>
              </a:solidFill>
              <a:effectLst/>
              <a:latin typeface="+mn-ea"/>
              <a:ea typeface="+mn-ea"/>
              <a:cs typeface="+mn-cs"/>
            </a:rPr>
            <a:t>「趨勢評価」、「相対評価」の３つの観点から評価を行います。</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a:t>
          </a:r>
          <a:r>
            <a:rPr lang="en-US" altLang="ja-JP" sz="1400" b="0" i="0" baseline="0">
              <a:solidFill>
                <a:sysClr val="windowText" lastClr="000000"/>
              </a:solidFill>
              <a:effectLst/>
              <a:latin typeface="+mn-ea"/>
              <a:ea typeface="+mn-ea"/>
              <a:cs typeface="+mn-cs"/>
            </a:rPr>
            <a:t>【</a:t>
          </a:r>
          <a:r>
            <a:rPr lang="ja-JP" altLang="en-US" sz="1400" b="0" i="0" baseline="0">
              <a:solidFill>
                <a:sysClr val="windowText" lastClr="000000"/>
              </a:solidFill>
              <a:effectLst/>
              <a:latin typeface="+mn-ea"/>
              <a:ea typeface="+mn-ea"/>
              <a:cs typeface="+mn-cs"/>
            </a:rPr>
            <a:t>絶対評価</a:t>
          </a:r>
          <a:r>
            <a:rPr lang="en-US" altLang="ja-JP" sz="1400" b="0" i="0" baseline="0">
              <a:solidFill>
                <a:sysClr val="windowText" lastClr="000000"/>
              </a:solidFill>
              <a:effectLst/>
              <a:latin typeface="+mn-ea"/>
              <a:ea typeface="+mn-ea"/>
              <a:cs typeface="+mn-cs"/>
            </a:rPr>
            <a:t>】</a:t>
          </a:r>
          <a:r>
            <a:rPr lang="ja-JP" altLang="en-US" sz="1400" b="0" i="0" baseline="0">
              <a:solidFill>
                <a:sysClr val="windowText" lastClr="000000"/>
              </a:solidFill>
              <a:effectLst/>
              <a:latin typeface="+mn-ea"/>
              <a:ea typeface="+mn-ea"/>
              <a:cs typeface="+mn-cs"/>
            </a:rPr>
            <a:t>指標ごとの適正値や法人自ら設定した目標値を基に、その達成度を５段階（２、４、６、８、１０）で評価します。</a:t>
          </a:r>
        </a:p>
        <a:p>
          <a:pPr rtl="0"/>
          <a:r>
            <a:rPr lang="ja-JP" altLang="en-US" sz="1400" b="0" i="0" baseline="0">
              <a:solidFill>
                <a:sysClr val="windowText" lastClr="000000"/>
              </a:solidFill>
              <a:effectLst/>
              <a:latin typeface="+mn-ea"/>
              <a:ea typeface="+mn-ea"/>
              <a:cs typeface="+mn-cs"/>
            </a:rPr>
            <a:t>　　　　　　　　  　　　　　 　絶対評価は原則、各学校法人で目標値を設定することが望ましく、法人の財務戦略や過去のデータに示した系統別の平均</a:t>
          </a:r>
          <a:endParaRPr lang="en-US" altLang="ja-JP" sz="1400" b="0" i="0" baseline="0">
            <a:solidFill>
              <a:sysClr val="windowText" lastClr="000000"/>
            </a:solidFill>
            <a:effectLst/>
            <a:latin typeface="+mn-ea"/>
            <a:ea typeface="+mn-ea"/>
            <a:cs typeface="+mn-cs"/>
          </a:endParaRPr>
        </a:p>
        <a:p>
          <a:pPr rtl="0"/>
          <a:r>
            <a:rPr lang="en-US" altLang="ja-JP" sz="1400" b="0" i="0" baseline="0">
              <a:solidFill>
                <a:sysClr val="windowText" lastClr="000000"/>
              </a:solidFill>
              <a:effectLst/>
              <a:latin typeface="+mn-ea"/>
              <a:ea typeface="+mn-ea"/>
              <a:cs typeface="+mn-cs"/>
            </a:rPr>
            <a:t>                                 </a:t>
          </a:r>
          <a:r>
            <a:rPr lang="ja-JP" altLang="en-US" sz="1400" b="0" i="0" baseline="0">
              <a:solidFill>
                <a:sysClr val="windowText" lastClr="000000"/>
              </a:solidFill>
              <a:effectLst/>
              <a:latin typeface="+mn-ea"/>
              <a:ea typeface="+mn-ea"/>
              <a:cs typeface="+mn-cs"/>
            </a:rPr>
            <a:t>値などを参考に適切な数値を設定します。また、望ましい値がある比率については、具体的に示しています。</a:t>
          </a:r>
          <a:endParaRPr lang="en-US" altLang="ja-JP" sz="1400" b="0" i="0" baseline="0">
            <a:solidFill>
              <a:sysClr val="windowText" lastClr="000000"/>
            </a:solidFill>
            <a:effectLst/>
            <a:latin typeface="+mn-ea"/>
            <a:ea typeface="+mn-ea"/>
            <a:cs typeface="+mn-cs"/>
          </a:endParaRPr>
        </a:p>
        <a:p>
          <a:pPr rtl="0"/>
          <a:r>
            <a:rPr lang="en-US" altLang="ja-JP" sz="1400" b="0" i="0" baseline="0">
              <a:solidFill>
                <a:sysClr val="windowText" lastClr="000000"/>
              </a:solidFill>
              <a:effectLst/>
              <a:latin typeface="+mn-ea"/>
              <a:ea typeface="+mn-ea"/>
              <a:cs typeface="+mn-cs"/>
            </a:rPr>
            <a:t>                 【</a:t>
          </a:r>
          <a:r>
            <a:rPr lang="ja-JP" altLang="ja-JP" sz="1400" b="0" i="0" baseline="0">
              <a:solidFill>
                <a:sysClr val="windowText" lastClr="000000"/>
              </a:solidFill>
              <a:effectLst/>
              <a:latin typeface="+mn-ea"/>
              <a:ea typeface="+mn-ea"/>
              <a:cs typeface="+mn-cs"/>
            </a:rPr>
            <a:t>趨勢評価</a:t>
          </a:r>
          <a:r>
            <a:rPr lang="en-US" altLang="ja-JP" sz="1400" b="0" i="0" baseline="0">
              <a:solidFill>
                <a:sysClr val="windowText" lastClr="000000"/>
              </a:solidFill>
              <a:effectLst/>
              <a:latin typeface="+mn-ea"/>
              <a:ea typeface="+mn-ea"/>
              <a:cs typeface="+mn-cs"/>
            </a:rPr>
            <a:t>】</a:t>
          </a:r>
          <a:r>
            <a:rPr lang="ja-JP" altLang="ja-JP" sz="1400" b="0" i="0" baseline="0">
              <a:solidFill>
                <a:sysClr val="windowText" lastClr="000000"/>
              </a:solidFill>
              <a:effectLst/>
              <a:latin typeface="+mn-ea"/>
              <a:ea typeface="+mn-ea"/>
              <a:cs typeface="+mn-cs"/>
            </a:rPr>
            <a:t>４年前と比較して現在の数値が改善したか否かを５段階（</a:t>
          </a:r>
          <a:r>
            <a:rPr lang="ja-JP" altLang="en-US" sz="1400" b="0" i="0" baseline="0">
              <a:solidFill>
                <a:sysClr val="windowText" lastClr="000000"/>
              </a:solidFill>
              <a:effectLst/>
              <a:latin typeface="+mn-ea"/>
              <a:ea typeface="+mn-ea"/>
              <a:cs typeface="+mn-cs"/>
            </a:rPr>
            <a:t>２、４、６、８、１０）</a:t>
          </a:r>
          <a:r>
            <a:rPr lang="ja-JP" altLang="ja-JP" sz="1400" b="0" i="0" baseline="0">
              <a:solidFill>
                <a:sysClr val="windowText" lastClr="000000"/>
              </a:solidFill>
              <a:effectLst/>
              <a:latin typeface="+mn-ea"/>
              <a:ea typeface="+mn-ea"/>
              <a:cs typeface="+mn-cs"/>
            </a:rPr>
            <a:t>で評価します。</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原則として、率により判定している項目は「増減」で、実数で判定しているものは「伸び率（</a:t>
          </a:r>
          <a:r>
            <a:rPr lang="en-US" altLang="ja-JP" sz="1400" b="0" i="0" baseline="0">
              <a:solidFill>
                <a:sysClr val="windowText" lastClr="000000"/>
              </a:solidFill>
              <a:effectLst/>
              <a:latin typeface="+mn-ea"/>
              <a:ea typeface="+mn-ea"/>
              <a:cs typeface="+mn-cs"/>
            </a:rPr>
            <a:t>%</a:t>
          </a:r>
          <a:r>
            <a:rPr lang="ja-JP" altLang="en-US" sz="1400" b="0" i="0" baseline="0">
              <a:solidFill>
                <a:sysClr val="windowText" lastClr="000000"/>
              </a:solidFill>
              <a:effectLst/>
              <a:latin typeface="+mn-ea"/>
              <a:ea typeface="+mn-ea"/>
              <a:cs typeface="+mn-cs"/>
            </a:rPr>
            <a:t>）」で評価します。</a:t>
          </a:r>
          <a:endParaRPr lang="en-US" altLang="ja-JP" sz="1400" b="0" i="0" baseline="0">
            <a:solidFill>
              <a:sysClr val="windowText" lastClr="000000"/>
            </a:solidFill>
            <a:effectLst/>
            <a:latin typeface="+mn-ea"/>
            <a:ea typeface="+mn-ea"/>
            <a:cs typeface="+mn-cs"/>
          </a:endParaRPr>
        </a:p>
        <a:p>
          <a:pPr rtl="0"/>
          <a:r>
            <a:rPr lang="ja-JP" altLang="en-US" sz="1400" b="0" i="0" baseline="0">
              <a:solidFill>
                <a:sysClr val="windowText" lastClr="000000"/>
              </a:solidFill>
              <a:effectLst/>
              <a:latin typeface="+mn-ea"/>
              <a:ea typeface="+mn-ea"/>
              <a:cs typeface="+mn-cs"/>
            </a:rPr>
            <a:t>　　　　　　　　</a:t>
          </a:r>
          <a:r>
            <a:rPr lang="en-US" altLang="ja-JP" sz="1400">
              <a:solidFill>
                <a:sysClr val="windowText" lastClr="000000"/>
              </a:solidFill>
              <a:effectLst/>
              <a:latin typeface="+mn-ea"/>
              <a:ea typeface="+mn-ea"/>
            </a:rPr>
            <a:t>【</a:t>
          </a:r>
          <a:r>
            <a:rPr lang="ja-JP" altLang="en-US" sz="1400">
              <a:solidFill>
                <a:sysClr val="windowText" lastClr="000000"/>
              </a:solidFill>
              <a:effectLst/>
              <a:latin typeface="+mn-ea"/>
              <a:ea typeface="+mn-ea"/>
            </a:rPr>
            <a:t>相対評価</a:t>
          </a:r>
          <a:r>
            <a:rPr lang="en-US" altLang="ja-JP" sz="1400">
              <a:solidFill>
                <a:sysClr val="windowText" lastClr="000000"/>
              </a:solidFill>
              <a:effectLst/>
              <a:latin typeface="+mn-ea"/>
              <a:ea typeface="+mn-ea"/>
            </a:rPr>
            <a:t>】</a:t>
          </a:r>
          <a:r>
            <a:rPr lang="ja-JP" altLang="en-US" sz="1400">
              <a:solidFill>
                <a:sysClr val="windowText" lastClr="000000"/>
              </a:solidFill>
              <a:effectLst/>
              <a:latin typeface="+mn-ea"/>
              <a:ea typeface="+mn-ea"/>
            </a:rPr>
            <a:t>全法人（学校）の中での自法人（学校）の位置を財務比率等の階層区分に応じ１０の階層（１～１０）に分けて評価をします。</a:t>
          </a:r>
          <a:endParaRPr lang="en-US" altLang="ja-JP" sz="1400">
            <a:solidFill>
              <a:sysClr val="windowText" lastClr="000000"/>
            </a:solidFill>
            <a:effectLst/>
            <a:latin typeface="+mn-ea"/>
            <a:ea typeface="+mn-ea"/>
          </a:endParaRPr>
        </a:p>
        <a:p>
          <a:pPr algn="l" rtl="0">
            <a:lnSpc>
              <a:spcPts val="1400"/>
            </a:lnSpc>
            <a:defRPr sz="1000"/>
          </a:pPr>
          <a:endParaRPr lang="ja-JP" altLang="en-US" sz="1400" b="0" i="0" u="none" strike="noStrike" baseline="0">
            <a:solidFill>
              <a:sysClr val="windowText" lastClr="000000"/>
            </a:solidFill>
            <a:latin typeface="+mn-ea"/>
            <a:ea typeface="+mn-ea"/>
          </a:endParaRPr>
        </a:p>
        <a:p>
          <a:pPr algn="l" rtl="0">
            <a:lnSpc>
              <a:spcPts val="1400"/>
            </a:lnSpc>
            <a:defRPr sz="1000"/>
          </a:pPr>
          <a:endParaRPr lang="ja-JP" altLang="en-US" sz="14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400" b="0" i="0" u="none" strike="noStrike" baseline="0">
              <a:solidFill>
                <a:sysClr val="windowText" lastClr="000000"/>
              </a:solidFill>
              <a:latin typeface="ＭＳ Ｐゴシック"/>
              <a:ea typeface="ＭＳ Ｐゴシック"/>
            </a:rPr>
            <a:t>　　　　</a:t>
          </a:r>
          <a:r>
            <a:rPr lang="ja-JP" altLang="en-US" sz="1600" b="1" i="0" u="sng" strike="noStrike" baseline="0">
              <a:solidFill>
                <a:sysClr val="windowText" lastClr="000000"/>
              </a:solidFill>
              <a:latin typeface="ＭＳ Ｐゴシック"/>
              <a:ea typeface="ＭＳ Ｐゴシック"/>
            </a:rPr>
            <a:t>　「２．管理運営等に関するチェックリスト」　</a:t>
          </a:r>
          <a:endParaRPr lang="en-US" altLang="ja-JP" sz="1600" b="1" i="0" u="sng" strike="noStrike" baseline="0">
            <a:solidFill>
              <a:sysClr val="windowText" lastClr="000000"/>
            </a:solidFill>
            <a:latin typeface="ＭＳ Ｐゴシック"/>
            <a:ea typeface="ＭＳ Ｐゴシック"/>
          </a:endParaRPr>
        </a:p>
        <a:p>
          <a:pPr algn="l" rtl="0">
            <a:lnSpc>
              <a:spcPts val="1400"/>
            </a:lnSpc>
            <a:defRPr sz="1000"/>
          </a:pPr>
          <a:r>
            <a:rPr lang="ja-JP" altLang="en-US" sz="1400" b="0" i="0" u="none" strike="noStrike" baseline="0">
              <a:solidFill>
                <a:sysClr val="windowText" lastClr="000000"/>
              </a:solidFill>
              <a:latin typeface="ＭＳ Ｐゴシック"/>
              <a:ea typeface="ＭＳ Ｐゴシック"/>
            </a:rPr>
            <a:t>　　　　　学校法人の管理運営等についての</a:t>
          </a:r>
          <a:r>
            <a:rPr lang="ja-JP" altLang="en-US" sz="1400" b="0" i="0" u="sng" strike="noStrike" baseline="0">
              <a:solidFill>
                <a:sysClr val="windowText" lastClr="000000"/>
              </a:solidFill>
              <a:latin typeface="ＭＳ Ｐゴシック"/>
              <a:ea typeface="ＭＳ Ｐゴシック"/>
            </a:rPr>
            <a:t>定性的な判断</a:t>
          </a:r>
          <a:r>
            <a:rPr lang="ja-JP" altLang="en-US" sz="1400" b="0" i="0" u="none" strike="noStrike" baseline="0">
              <a:solidFill>
                <a:sysClr val="windowText" lastClr="000000"/>
              </a:solidFill>
              <a:latin typeface="ＭＳ Ｐゴシック"/>
              <a:ea typeface="ＭＳ Ｐゴシック"/>
            </a:rPr>
            <a:t>を行うためのもの</a:t>
          </a:r>
          <a:endParaRPr lang="en-US" altLang="ja-JP" sz="14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「１．</a:t>
          </a:r>
          <a:r>
            <a:rPr kumimoji="1" lang="ja-JP" altLang="en-US" sz="1400">
              <a:solidFill>
                <a:sysClr val="windowText" lastClr="000000"/>
              </a:solidFill>
              <a:effectLst/>
              <a:latin typeface="+mn-lt"/>
              <a:ea typeface="+mn-ea"/>
              <a:cs typeface="+mn-cs"/>
            </a:rPr>
            <a:t>ガバナンスの確立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「２．</a:t>
          </a:r>
          <a:r>
            <a:rPr kumimoji="1" lang="ja-JP" altLang="en-US" sz="1400">
              <a:solidFill>
                <a:sysClr val="windowText" lastClr="000000"/>
              </a:solidFill>
              <a:effectLst/>
              <a:latin typeface="+mn-lt"/>
              <a:ea typeface="+mn-ea"/>
              <a:cs typeface="+mn-cs"/>
            </a:rPr>
            <a:t>経営理念と戦略の策定</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「３．組織運営の円滑化」</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「４．</a:t>
          </a:r>
          <a:r>
            <a:rPr kumimoji="1" lang="ja-JP" altLang="en-US" sz="1400">
              <a:solidFill>
                <a:sysClr val="windowText" lastClr="000000"/>
              </a:solidFill>
              <a:effectLst/>
              <a:latin typeface="+mn-lt"/>
              <a:ea typeface="+mn-ea"/>
              <a:cs typeface="+mn-cs"/>
            </a:rPr>
            <a:t>リスク</a:t>
          </a:r>
          <a:r>
            <a:rPr kumimoji="1" lang="ja-JP" altLang="ja-JP" sz="1400">
              <a:solidFill>
                <a:sysClr val="windowText" lastClr="000000"/>
              </a:solidFill>
              <a:effectLst/>
              <a:latin typeface="+mn-lt"/>
              <a:ea typeface="+mn-ea"/>
              <a:cs typeface="+mn-cs"/>
            </a:rPr>
            <a:t>管理体制の構築」</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「５．財務体質の改善」</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「６．</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教学内容の改善」</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「７．</a:t>
          </a:r>
          <a:r>
            <a:rPr kumimoji="1" lang="ja-JP" altLang="en-US" sz="1400">
              <a:solidFill>
                <a:sysClr val="windowText" lastClr="000000"/>
              </a:solidFill>
              <a:effectLst/>
              <a:latin typeface="+mn-lt"/>
              <a:ea typeface="+mn-ea"/>
              <a:cs typeface="+mn-cs"/>
            </a:rPr>
            <a:t>生徒</a:t>
          </a:r>
          <a:r>
            <a:rPr kumimoji="1" lang="ja-JP" altLang="ja-JP" sz="1400">
              <a:solidFill>
                <a:sysClr val="windowText" lastClr="000000"/>
              </a:solidFill>
              <a:effectLst/>
              <a:latin typeface="+mn-lt"/>
              <a:ea typeface="+mn-ea"/>
              <a:cs typeface="+mn-cs"/>
            </a:rPr>
            <a:t>への支援」</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「８．情報</a:t>
          </a:r>
          <a:r>
            <a:rPr kumimoji="1" lang="ja-JP" altLang="en-US" sz="1400">
              <a:solidFill>
                <a:sysClr val="windowText" lastClr="000000"/>
              </a:solidFill>
              <a:effectLst/>
              <a:latin typeface="+mn-lt"/>
              <a:ea typeface="+mn-ea"/>
              <a:cs typeface="+mn-cs"/>
            </a:rPr>
            <a:t>の公表</a:t>
          </a:r>
          <a:r>
            <a:rPr kumimoji="1" lang="ja-JP" altLang="ja-JP" sz="1400">
              <a:solidFill>
                <a:sysClr val="windowText" lastClr="000000"/>
              </a:solidFill>
              <a:effectLst/>
              <a:latin typeface="+mn-lt"/>
              <a:ea typeface="+mn-ea"/>
              <a:cs typeface="+mn-cs"/>
            </a:rPr>
            <a:t>と地域貢献」の８区分について学校法人が本来実施すべき、ポイント項目を全部で５</a:t>
          </a:r>
          <a:r>
            <a:rPr kumimoji="1" lang="ja-JP" altLang="en-US" sz="1400">
              <a:solidFill>
                <a:sysClr val="windowText" lastClr="000000"/>
              </a:solidFill>
              <a:effectLst/>
              <a:latin typeface="+mn-lt"/>
              <a:ea typeface="+mn-ea"/>
              <a:cs typeface="+mn-cs"/>
            </a:rPr>
            <a:t>３</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項目用意して一覧表にしたものです。この５</a:t>
          </a:r>
          <a:r>
            <a:rPr kumimoji="1" lang="ja-JP" altLang="en-US" sz="1400">
              <a:solidFill>
                <a:sysClr val="windowText" lastClr="000000"/>
              </a:solidFill>
              <a:effectLst/>
              <a:latin typeface="+mn-lt"/>
              <a:ea typeface="+mn-ea"/>
              <a:cs typeface="+mn-cs"/>
            </a:rPr>
            <a:t>３</a:t>
          </a:r>
          <a:r>
            <a:rPr kumimoji="1" lang="ja-JP" altLang="ja-JP" sz="1400">
              <a:solidFill>
                <a:sysClr val="windowText" lastClr="000000"/>
              </a:solidFill>
              <a:effectLst/>
              <a:latin typeface="+mn-lt"/>
              <a:ea typeface="+mn-ea"/>
              <a:cs typeface="+mn-cs"/>
            </a:rPr>
            <a:t>項目の</a:t>
          </a:r>
          <a:r>
            <a:rPr kumimoji="1" lang="ja-JP" altLang="en-US" sz="1400">
              <a:solidFill>
                <a:sysClr val="windowText" lastClr="000000"/>
              </a:solidFill>
              <a:effectLst/>
              <a:latin typeface="+mn-lt"/>
              <a:ea typeface="+mn-ea"/>
              <a:cs typeface="+mn-cs"/>
            </a:rPr>
            <a:t>一つひとつ</a:t>
          </a:r>
          <a:r>
            <a:rPr kumimoji="1" lang="ja-JP" altLang="ja-JP" sz="1400">
              <a:solidFill>
                <a:sysClr val="windowText" lastClr="000000"/>
              </a:solidFill>
              <a:effectLst/>
              <a:latin typeface="+mn-lt"/>
              <a:ea typeface="+mn-ea"/>
              <a:cs typeface="+mn-cs"/>
            </a:rPr>
            <a:t>について自法人ではどの項目が当てはまらないのかを確認することで問題の</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把握と改革の糸口を見つけ出すことができます。チェック欄に「○」が付かない項目については、早めにその原因を分析し、改善策を検討する</a:t>
          </a:r>
          <a:endParaRPr kumimoji="1" lang="en-US" altLang="ja-JP" sz="1400">
            <a:solidFill>
              <a:sysClr val="windowText" lastClr="000000"/>
            </a:solidFill>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ことをお勧めします。</a:t>
          </a:r>
          <a:endParaRPr lang="ja-JP" altLang="ja-JP" sz="1400">
            <a:solidFill>
              <a:sysClr val="windowText" lastClr="000000"/>
            </a:solidFill>
            <a:effectLst/>
          </a:endParaRPr>
        </a:p>
        <a:p>
          <a:pPr algn="l" rtl="0">
            <a:lnSpc>
              <a:spcPts val="1400"/>
            </a:lnSpc>
            <a:defRPr sz="1000"/>
          </a:pPr>
          <a:endParaRPr lang="ja-JP" altLang="en-US" sz="1400" b="0" i="0" u="none" strike="noStrike" baseline="0">
            <a:solidFill>
              <a:sysClr val="windowText" lastClr="000000"/>
            </a:solidFill>
            <a:latin typeface="ＭＳ Ｐゴシック"/>
            <a:ea typeface="ＭＳ Ｐゴシック"/>
          </a:endParaRPr>
        </a:p>
        <a:p>
          <a:pPr rtl="0"/>
          <a:r>
            <a:rPr lang="ja-JP" altLang="en-US" sz="1400" b="0" i="0" u="none" strike="noStrike" baseline="0">
              <a:solidFill>
                <a:sysClr val="windowText" lastClr="000000"/>
              </a:solidFill>
              <a:latin typeface="HGSｺﾞｼｯｸE" panose="020B0900000000000000" pitchFamily="50" charset="-128"/>
              <a:ea typeface="HGSｺﾞｼｯｸE" panose="020B0900000000000000" pitchFamily="50" charset="-128"/>
            </a:rPr>
            <a:t>     </a:t>
          </a:r>
          <a:r>
            <a:rPr lang="ja-JP" altLang="en-US" sz="1400" b="0" i="0" u="none" strike="noStrike" baseline="0">
              <a:solidFill>
                <a:sysClr val="windowText" lastClr="000000"/>
              </a:solidFill>
              <a:effectLst/>
              <a:latin typeface="+mn-lt"/>
              <a:ea typeface="+mn-ea"/>
              <a:cs typeface="+mn-cs"/>
            </a:rPr>
            <a:t>③</a:t>
          </a:r>
          <a:r>
            <a:rPr lang="ja-JP" altLang="ja-JP" sz="1400" b="0" i="0" baseline="0">
              <a:solidFill>
                <a:sysClr val="windowText" lastClr="000000"/>
              </a:solidFill>
              <a:effectLst/>
              <a:latin typeface="+mn-lt"/>
              <a:ea typeface="+mn-ea"/>
              <a:cs typeface="+mn-cs"/>
            </a:rPr>
            <a:t>絶対評価、趨勢評価で「４」や「２」又は相対評価で「４」以下の評価が多かった場合</a:t>
          </a:r>
          <a:r>
            <a:rPr lang="ja-JP" altLang="en-US" sz="1400" b="0" i="0" baseline="0">
              <a:solidFill>
                <a:sysClr val="windowText" lastClr="000000"/>
              </a:solidFill>
              <a:effectLst/>
              <a:latin typeface="+mn-lt"/>
              <a:ea typeface="+mn-ea"/>
              <a:cs typeface="+mn-cs"/>
            </a:rPr>
            <a:t>、あるいは管理運営等に関するチェックリストで問題が明確に</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なった場合</a:t>
          </a:r>
          <a:r>
            <a:rPr lang="ja-JP" altLang="ja-JP" sz="1400" b="0" i="0" baseline="0">
              <a:solidFill>
                <a:sysClr val="windowText" lastClr="000000"/>
              </a:solidFill>
              <a:effectLst/>
              <a:latin typeface="+mn-lt"/>
              <a:ea typeface="+mn-ea"/>
              <a:cs typeface="+mn-cs"/>
            </a:rPr>
            <a:t>には、自ら改善の取</a:t>
          </a:r>
          <a:r>
            <a:rPr lang="ja-JP" altLang="en-US" sz="1400" b="0" i="0" baseline="0">
              <a:solidFill>
                <a:sysClr val="windowText" lastClr="000000"/>
              </a:solidFill>
              <a:effectLst/>
              <a:latin typeface="+mn-lt"/>
              <a:ea typeface="+mn-ea"/>
              <a:cs typeface="+mn-cs"/>
            </a:rPr>
            <a:t>り</a:t>
          </a:r>
          <a:r>
            <a:rPr lang="ja-JP" altLang="ja-JP" sz="1400" b="0" i="0" baseline="0">
              <a:solidFill>
                <a:sysClr val="windowText" lastClr="000000"/>
              </a:solidFill>
              <a:effectLst/>
              <a:latin typeface="+mn-lt"/>
              <a:ea typeface="+mn-ea"/>
              <a:cs typeface="+mn-cs"/>
            </a:rPr>
            <a:t>組みを進めるとともに、更に悪化する前に、日本私立学校振興・共済事業団等に相談する等の対応が望まれま</a:t>
          </a:r>
          <a:endParaRPr lang="en-US" altLang="ja-JP" sz="1400" b="0" i="0" baseline="0">
            <a:solidFill>
              <a:sysClr val="windowText" lastClr="000000"/>
            </a:solidFill>
            <a:effectLst/>
            <a:latin typeface="+mn-lt"/>
            <a:ea typeface="+mn-ea"/>
            <a:cs typeface="+mn-cs"/>
          </a:endParaRPr>
        </a:p>
        <a:p>
          <a:pPr rtl="0"/>
          <a:r>
            <a:rPr lang="ja-JP" altLang="en-US" sz="1400" b="0" i="0" baseline="0">
              <a:solidFill>
                <a:sysClr val="windowText" lastClr="000000"/>
              </a:solidFill>
              <a:effectLst/>
              <a:latin typeface="+mn-lt"/>
              <a:ea typeface="+mn-ea"/>
              <a:cs typeface="+mn-cs"/>
            </a:rPr>
            <a:t>　　　　</a:t>
          </a:r>
          <a:r>
            <a:rPr lang="ja-JP" altLang="ja-JP" sz="1400" b="0" i="0" baseline="0">
              <a:solidFill>
                <a:sysClr val="windowText" lastClr="000000"/>
              </a:solidFill>
              <a:effectLst/>
              <a:latin typeface="+mn-lt"/>
              <a:ea typeface="+mn-ea"/>
              <a:cs typeface="+mn-cs"/>
            </a:rPr>
            <a:t>す。</a:t>
          </a: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95251</xdr:colOff>
      <xdr:row>6</xdr:row>
      <xdr:rowOff>133350</xdr:rowOff>
    </xdr:from>
    <xdr:to>
      <xdr:col>66</xdr:col>
      <xdr:colOff>152400</xdr:colOff>
      <xdr:row>34</xdr:row>
      <xdr:rowOff>10954</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0.77033</cdr:x>
      <cdr:y>0.2717</cdr:y>
    </cdr:from>
    <cdr:to>
      <cdr:x>0.98724</cdr:x>
      <cdr:y>0.35282</cdr:y>
    </cdr:to>
    <cdr:sp macro="" textlink="">
      <cdr:nvSpPr>
        <cdr:cNvPr id="2" name="Text Box 2"/>
        <cdr:cNvSpPr txBox="1">
          <a:spLocks xmlns:a="http://schemas.openxmlformats.org/drawingml/2006/main" noChangeArrowheads="1"/>
        </cdr:cNvSpPr>
      </cdr:nvSpPr>
      <cdr:spPr bwMode="auto">
        <a:xfrm xmlns:a="http://schemas.openxmlformats.org/drawingml/2006/main">
          <a:off x="3345859" y="1457412"/>
          <a:ext cx="942127" cy="435128"/>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②人件費比率</a:t>
          </a:r>
        </a:p>
      </cdr:txBody>
    </cdr:sp>
  </cdr:relSizeAnchor>
  <cdr:relSizeAnchor xmlns:cdr="http://schemas.openxmlformats.org/drawingml/2006/chartDrawing">
    <cdr:from>
      <cdr:x>0.00683</cdr:x>
      <cdr:y>0.94245</cdr:y>
    </cdr:from>
    <cdr:to>
      <cdr:x>0.67982</cdr:x>
      <cdr:y>1</cdr:y>
    </cdr:to>
    <cdr:pic>
      <cdr:nvPicPr>
        <cdr:cNvPr id="4" name="Picture 8">
          <a:extLst xmlns:a="http://schemas.openxmlformats.org/drawingml/2006/main">
            <a:ext uri="{FF2B5EF4-FFF2-40B4-BE49-F238E27FC236}">
              <a16:creationId xmlns:a16="http://schemas.microsoft.com/office/drawing/2014/main" id="{79B7C3AB-CC0F-45EE-B479-38BFD45039C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9665" y="5055306"/>
          <a:ext cx="2923084" cy="308698"/>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0.69343</cdr:x>
      <cdr:y>0.79497</cdr:y>
    </cdr:from>
    <cdr:to>
      <cdr:x>0.9708</cdr:x>
      <cdr:y>0.91867</cdr:y>
    </cdr:to>
    <cdr:sp macro="" textlink="">
      <cdr:nvSpPr>
        <cdr:cNvPr id="5" name="Text Box 5"/>
        <cdr:cNvSpPr txBox="1">
          <a:spLocks xmlns:a="http://schemas.openxmlformats.org/drawingml/2006/main" noChangeArrowheads="1"/>
        </cdr:cNvSpPr>
      </cdr:nvSpPr>
      <cdr:spPr bwMode="auto">
        <a:xfrm xmlns:a="http://schemas.openxmlformats.org/drawingml/2006/main">
          <a:off x="2714626" y="3823901"/>
          <a:ext cx="1085850" cy="595013"/>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100"/>
            </a:lnSpc>
            <a:defRPr sz="1000"/>
          </a:pPr>
          <a:r>
            <a:rPr lang="ja-JP" altLang="en-US" sz="900" b="0" i="0" u="none" strike="noStrike" baseline="0">
              <a:solidFill>
                <a:srgbClr val="000000"/>
              </a:solidFill>
              <a:latin typeface="ＭＳ Ｐゴシック"/>
              <a:ea typeface="ＭＳ Ｐゴシック"/>
            </a:rPr>
            <a:t>③教育活動資金</a:t>
          </a:r>
        </a:p>
        <a:p xmlns:a="http://schemas.openxmlformats.org/drawingml/2006/main">
          <a:pPr algn="l" rtl="0">
            <a:lnSpc>
              <a:spcPts val="1000"/>
            </a:lnSpc>
            <a:defRPr sz="1000"/>
          </a:pPr>
          <a:r>
            <a:rPr lang="ja-JP" altLang="en-US" sz="900" b="0" i="0" u="none" strike="noStrike" baseline="0">
              <a:solidFill>
                <a:srgbClr val="000000"/>
              </a:solidFill>
              <a:latin typeface="ＭＳ Ｐゴシック"/>
              <a:ea typeface="ＭＳ Ｐゴシック"/>
            </a:rPr>
            <a:t>　　収支差額比率</a:t>
          </a:r>
        </a:p>
      </cdr:txBody>
    </cdr:sp>
  </cdr:relSizeAnchor>
  <cdr:relSizeAnchor xmlns:cdr="http://schemas.openxmlformats.org/drawingml/2006/chartDrawing">
    <cdr:from>
      <cdr:x>0.06243</cdr:x>
      <cdr:y>0.7967</cdr:y>
    </cdr:from>
    <cdr:to>
      <cdr:x>0.22143</cdr:x>
      <cdr:y>0.87351</cdr:y>
    </cdr:to>
    <cdr:sp macro="" textlink="">
      <cdr:nvSpPr>
        <cdr:cNvPr id="6" name="Text Box 3"/>
        <cdr:cNvSpPr txBox="1">
          <a:spLocks xmlns:a="http://schemas.openxmlformats.org/drawingml/2006/main" noChangeArrowheads="1"/>
        </cdr:cNvSpPr>
      </cdr:nvSpPr>
      <cdr:spPr bwMode="auto">
        <a:xfrm xmlns:a="http://schemas.openxmlformats.org/drawingml/2006/main">
          <a:off x="271151" y="4273502"/>
          <a:ext cx="690600" cy="412010"/>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④積立率</a:t>
          </a:r>
        </a:p>
      </cdr:txBody>
    </cdr:sp>
  </cdr:relSizeAnchor>
  <cdr:relSizeAnchor xmlns:cdr="http://schemas.openxmlformats.org/drawingml/2006/chartDrawing">
    <cdr:from>
      <cdr:x>0.02871</cdr:x>
      <cdr:y>0.24183</cdr:y>
    </cdr:from>
    <cdr:to>
      <cdr:x>0.20574</cdr:x>
      <cdr:y>0.33682</cdr:y>
    </cdr:to>
    <cdr:sp macro="" textlink="">
      <cdr:nvSpPr>
        <cdr:cNvPr id="7" name="Text Box 4"/>
        <cdr:cNvSpPr txBox="1">
          <a:spLocks xmlns:a="http://schemas.openxmlformats.org/drawingml/2006/main" noChangeArrowheads="1"/>
        </cdr:cNvSpPr>
      </cdr:nvSpPr>
      <cdr:spPr bwMode="auto">
        <a:xfrm xmlns:a="http://schemas.openxmlformats.org/drawingml/2006/main">
          <a:off x="124692" y="1297189"/>
          <a:ext cx="768912" cy="509527"/>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⑤流動比率</a:t>
          </a:r>
        </a:p>
      </cdr:txBody>
    </cdr:sp>
  </cdr:relSizeAnchor>
  <cdr:relSizeAnchor xmlns:cdr="http://schemas.openxmlformats.org/drawingml/2006/chartDrawing">
    <cdr:from>
      <cdr:x>0.35427</cdr:x>
      <cdr:y>0.08051</cdr:y>
    </cdr:from>
    <cdr:to>
      <cdr:x>0.65331</cdr:x>
      <cdr:y>0.16426</cdr:y>
    </cdr:to>
    <cdr:sp macro="" textlink="">
      <cdr:nvSpPr>
        <cdr:cNvPr id="8" name="Text Box 1"/>
        <cdr:cNvSpPr txBox="1">
          <a:spLocks xmlns:a="http://schemas.openxmlformats.org/drawingml/2006/main" noChangeArrowheads="1"/>
        </cdr:cNvSpPr>
      </cdr:nvSpPr>
      <cdr:spPr bwMode="auto">
        <a:xfrm xmlns:a="http://schemas.openxmlformats.org/drawingml/2006/main">
          <a:off x="1538716" y="431845"/>
          <a:ext cx="1298850" cy="449235"/>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①経常収支差額比率</a:t>
          </a:r>
        </a:p>
      </cdr:txBody>
    </cdr:sp>
  </cdr:relSizeAnchor>
</c:userShapes>
</file>

<file path=xl/drawings/drawing8.xml><?xml version="1.0" encoding="utf-8"?>
<xdr:wsDr xmlns:xdr="http://schemas.openxmlformats.org/drawingml/2006/spreadsheetDrawing" xmlns:a="http://schemas.openxmlformats.org/drawingml/2006/main">
  <xdr:twoCellAnchor>
    <xdr:from>
      <xdr:col>45</xdr:col>
      <xdr:colOff>47226</xdr:colOff>
      <xdr:row>8</xdr:row>
      <xdr:rowOff>107258</xdr:rowOff>
    </xdr:from>
    <xdr:to>
      <xdr:col>95</xdr:col>
      <xdr:colOff>1601</xdr:colOff>
      <xdr:row>41</xdr:row>
      <xdr:rowOff>52828</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0.77363</cdr:x>
      <cdr:y>0.30877</cdr:y>
    </cdr:from>
    <cdr:to>
      <cdr:x>0.93278</cdr:x>
      <cdr:y>0.38989</cdr:y>
    </cdr:to>
    <cdr:sp macro="" textlink="">
      <cdr:nvSpPr>
        <cdr:cNvPr id="2" name="Text Box 2"/>
        <cdr:cNvSpPr txBox="1">
          <a:spLocks xmlns:a="http://schemas.openxmlformats.org/drawingml/2006/main" noChangeArrowheads="1"/>
        </cdr:cNvSpPr>
      </cdr:nvSpPr>
      <cdr:spPr bwMode="auto">
        <a:xfrm xmlns:a="http://schemas.openxmlformats.org/drawingml/2006/main">
          <a:off x="6466571" y="1695889"/>
          <a:ext cx="1330301" cy="445550"/>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②人件費比率</a:t>
          </a:r>
        </a:p>
      </cdr:txBody>
    </cdr:sp>
  </cdr:relSizeAnchor>
  <cdr:relSizeAnchor xmlns:cdr="http://schemas.openxmlformats.org/drawingml/2006/chartDrawing">
    <cdr:from>
      <cdr:x>0.01341</cdr:x>
      <cdr:y>0.93874</cdr:y>
    </cdr:from>
    <cdr:to>
      <cdr:x>0.39858</cdr:x>
      <cdr:y>0.98169</cdr:y>
    </cdr:to>
    <cdr:pic>
      <cdr:nvPicPr>
        <cdr:cNvPr id="4" name="Picture 8">
          <a:extLst xmlns:a="http://schemas.openxmlformats.org/drawingml/2006/main">
            <a:ext uri="{FF2B5EF4-FFF2-40B4-BE49-F238E27FC236}">
              <a16:creationId xmlns:a16="http://schemas.microsoft.com/office/drawing/2014/main" id="{0AD08426-F97F-49AE-8119-2B91E2E1EA94}"/>
            </a:ext>
          </a:extLst>
        </cdr:cNvPr>
        <cdr:cNvPicPr>
          <a:picLocks xmlns:a="http://schemas.openxmlformats.org/drawingml/2006/main"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14299" y="5260152"/>
          <a:ext cx="3282994" cy="24068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0.69343</cdr:x>
      <cdr:y>0.79497</cdr:y>
    </cdr:from>
    <cdr:to>
      <cdr:x>0.86038</cdr:x>
      <cdr:y>0.88562</cdr:y>
    </cdr:to>
    <cdr:sp macro="" textlink="">
      <cdr:nvSpPr>
        <cdr:cNvPr id="5" name="Text Box 5"/>
        <cdr:cNvSpPr txBox="1">
          <a:spLocks xmlns:a="http://schemas.openxmlformats.org/drawingml/2006/main" noChangeArrowheads="1"/>
        </cdr:cNvSpPr>
      </cdr:nvSpPr>
      <cdr:spPr bwMode="auto">
        <a:xfrm xmlns:a="http://schemas.openxmlformats.org/drawingml/2006/main">
          <a:off x="5796234" y="4366358"/>
          <a:ext cx="1395540" cy="497894"/>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100"/>
            </a:lnSpc>
            <a:defRPr sz="1000"/>
          </a:pPr>
          <a:r>
            <a:rPr lang="ja-JP" altLang="en-US" sz="900" b="0" i="0" u="none" strike="noStrike" baseline="0">
              <a:solidFill>
                <a:srgbClr val="000000"/>
              </a:solidFill>
              <a:latin typeface="ＭＳ Ｐゴシック"/>
              <a:ea typeface="ＭＳ Ｐゴシック"/>
            </a:rPr>
            <a:t>③入学定員充足率</a:t>
          </a:r>
        </a:p>
      </cdr:txBody>
    </cdr:sp>
  </cdr:relSizeAnchor>
  <cdr:relSizeAnchor xmlns:cdr="http://schemas.openxmlformats.org/drawingml/2006/chartDrawing">
    <cdr:from>
      <cdr:x>0.09535</cdr:x>
      <cdr:y>0.8053</cdr:y>
    </cdr:from>
    <cdr:to>
      <cdr:x>0.29048</cdr:x>
      <cdr:y>0.89261</cdr:y>
    </cdr:to>
    <cdr:sp macro="" textlink="">
      <cdr:nvSpPr>
        <cdr:cNvPr id="6" name="Text Box 3"/>
        <cdr:cNvSpPr txBox="1">
          <a:spLocks xmlns:a="http://schemas.openxmlformats.org/drawingml/2006/main" noChangeArrowheads="1"/>
        </cdr:cNvSpPr>
      </cdr:nvSpPr>
      <cdr:spPr bwMode="auto">
        <a:xfrm xmlns:a="http://schemas.openxmlformats.org/drawingml/2006/main">
          <a:off x="508597" y="5489478"/>
          <a:ext cx="1040804" cy="595157"/>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④専任教員１人当たり生徒数</a:t>
          </a:r>
        </a:p>
      </cdr:txBody>
    </cdr:sp>
  </cdr:relSizeAnchor>
  <cdr:relSizeAnchor xmlns:cdr="http://schemas.openxmlformats.org/drawingml/2006/chartDrawing">
    <cdr:from>
      <cdr:x>0.03912</cdr:x>
      <cdr:y>0.29254</cdr:y>
    </cdr:from>
    <cdr:to>
      <cdr:x>0.25206</cdr:x>
      <cdr:y>0.41663</cdr:y>
    </cdr:to>
    <cdr:sp macro="" textlink="">
      <cdr:nvSpPr>
        <cdr:cNvPr id="7" name="Text Box 4"/>
        <cdr:cNvSpPr txBox="1">
          <a:spLocks xmlns:a="http://schemas.openxmlformats.org/drawingml/2006/main" noChangeArrowheads="1"/>
        </cdr:cNvSpPr>
      </cdr:nvSpPr>
      <cdr:spPr bwMode="auto">
        <a:xfrm xmlns:a="http://schemas.openxmlformats.org/drawingml/2006/main">
          <a:off x="362184" y="1961019"/>
          <a:ext cx="1971441" cy="831839"/>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⑤専任教員１人当たり人件費</a:t>
          </a:r>
        </a:p>
      </cdr:txBody>
    </cdr:sp>
  </cdr:relSizeAnchor>
  <cdr:relSizeAnchor xmlns:cdr="http://schemas.openxmlformats.org/drawingml/2006/chartDrawing">
    <cdr:from>
      <cdr:x>0.43782</cdr:x>
      <cdr:y>0.068</cdr:y>
    </cdr:from>
    <cdr:to>
      <cdr:x>0.63382</cdr:x>
      <cdr:y>0.15175</cdr:y>
    </cdr:to>
    <cdr:sp macro="" textlink="">
      <cdr:nvSpPr>
        <cdr:cNvPr id="8" name="Text Box 1"/>
        <cdr:cNvSpPr txBox="1">
          <a:spLocks xmlns:a="http://schemas.openxmlformats.org/drawingml/2006/main" noChangeArrowheads="1"/>
        </cdr:cNvSpPr>
      </cdr:nvSpPr>
      <cdr:spPr bwMode="auto">
        <a:xfrm xmlns:a="http://schemas.openxmlformats.org/drawingml/2006/main">
          <a:off x="3659645" y="373489"/>
          <a:ext cx="1638336" cy="459995"/>
        </a:xfrm>
        <a:prstGeom xmlns:a="http://schemas.openxmlformats.org/drawingml/2006/main" prst="rect">
          <a:avLst/>
        </a:prstGeom>
        <a:solidFill xmlns:a="http://schemas.openxmlformats.org/drawingml/2006/main">
          <a:srgbClr val="CCFFFF"/>
        </a:solidFill>
        <a:ln xmlns:a="http://schemas.openxmlformats.org/drawingml/2006/main">
          <a:noFill/>
        </a:ln>
      </cdr:spPr>
      <cdr:txBody>
        <a:bodyPr xmlns:a="http://schemas.openxmlformats.org/drawingml/2006/main" wrap="square" lIns="27432" tIns="18288" rIns="0"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ゴシック"/>
              <a:ea typeface="ＭＳ Ｐゴシック"/>
            </a:rPr>
            <a:t>①経常収支差額比率</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round/>
          <a:headEnd/>
          <a:tailEnd/>
        </a:ln>
      </a:spPr>
      <a:bodyPr vertOverflow="clip" wrap="square" lIns="90000" tIns="46800" rIns="90000" bIns="46800" anchor="ctr" anchorCtr="0" upright="1"/>
      <a:lstStyle>
        <a:defPPr algn="ctr" rtl="0">
          <a:lnSpc>
            <a:spcPts val="2800"/>
          </a:lnSpc>
          <a:defRPr sz="26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7"/>
  </sheetPr>
  <dimension ref="B2:AB46"/>
  <sheetViews>
    <sheetView showGridLines="0" tabSelected="1" zoomScaleNormal="100" workbookViewId="0">
      <selection activeCell="AF11" sqref="AF11"/>
    </sheetView>
  </sheetViews>
  <sheetFormatPr defaultColWidth="9" defaultRowHeight="13.2"/>
  <cols>
    <col min="1" max="1" width="3" style="178" customWidth="1"/>
    <col min="2" max="28" width="3.109375" style="178" customWidth="1"/>
    <col min="29" max="29" width="3" style="178" customWidth="1"/>
    <col min="30" max="33" width="3.109375" style="178" customWidth="1"/>
    <col min="34" max="16384" width="9" style="178"/>
  </cols>
  <sheetData>
    <row r="2" spans="2:28" ht="15" customHeight="1">
      <c r="B2" s="1103" t="s">
        <v>453</v>
      </c>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row>
    <row r="3" spans="2:28" ht="10.5" customHeight="1">
      <c r="B3" s="1103"/>
      <c r="C3" s="1103"/>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1103"/>
      <c r="AB3" s="1103"/>
    </row>
    <row r="4" spans="2:28" ht="14.1" customHeight="1">
      <c r="B4" s="666"/>
      <c r="C4" s="1105" t="s">
        <v>981</v>
      </c>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666"/>
    </row>
    <row r="5" spans="2:28" ht="14.1" customHeight="1">
      <c r="B5" s="666"/>
      <c r="C5" s="1105"/>
      <c r="D5" s="1105"/>
      <c r="E5" s="1105"/>
      <c r="F5" s="1105"/>
      <c r="G5" s="1105"/>
      <c r="H5" s="1105"/>
      <c r="I5" s="1105"/>
      <c r="J5" s="1105"/>
      <c r="K5" s="1105"/>
      <c r="L5" s="1105"/>
      <c r="M5" s="1105"/>
      <c r="N5" s="1105"/>
      <c r="O5" s="1105"/>
      <c r="P5" s="1105"/>
      <c r="Q5" s="1105"/>
      <c r="R5" s="1105"/>
      <c r="S5" s="1105"/>
      <c r="T5" s="1105"/>
      <c r="U5" s="1105"/>
      <c r="V5" s="1105"/>
      <c r="W5" s="1105"/>
      <c r="X5" s="1105"/>
      <c r="Y5" s="1105"/>
      <c r="Z5" s="1105"/>
      <c r="AA5" s="1105"/>
      <c r="AB5" s="666"/>
    </row>
    <row r="6" spans="2:28" ht="14.1" customHeight="1">
      <c r="B6" s="666"/>
      <c r="C6" s="1105"/>
      <c r="D6" s="1105"/>
      <c r="E6" s="1105"/>
      <c r="F6" s="1105"/>
      <c r="G6" s="1105"/>
      <c r="H6" s="1105"/>
      <c r="I6" s="1105"/>
      <c r="J6" s="1105"/>
      <c r="K6" s="1105"/>
      <c r="L6" s="1105"/>
      <c r="M6" s="1105"/>
      <c r="N6" s="1105"/>
      <c r="O6" s="1105"/>
      <c r="P6" s="1105"/>
      <c r="Q6" s="1105"/>
      <c r="R6" s="1105"/>
      <c r="S6" s="1105"/>
      <c r="T6" s="1105"/>
      <c r="U6" s="1105"/>
      <c r="V6" s="1105"/>
      <c r="W6" s="1105"/>
      <c r="X6" s="1105"/>
      <c r="Y6" s="1105"/>
      <c r="Z6" s="1105"/>
      <c r="AA6" s="1105"/>
      <c r="AB6" s="666"/>
    </row>
    <row r="7" spans="2:28" ht="14.1" customHeight="1">
      <c r="B7" s="666"/>
      <c r="C7" s="1105"/>
      <c r="D7" s="1105"/>
      <c r="E7" s="1105"/>
      <c r="F7" s="1105"/>
      <c r="G7" s="1105"/>
      <c r="H7" s="1105"/>
      <c r="I7" s="1105"/>
      <c r="J7" s="1105"/>
      <c r="K7" s="1105"/>
      <c r="L7" s="1105"/>
      <c r="M7" s="1105"/>
      <c r="N7" s="1105"/>
      <c r="O7" s="1105"/>
      <c r="P7" s="1105"/>
      <c r="Q7" s="1105"/>
      <c r="R7" s="1105"/>
      <c r="S7" s="1105"/>
      <c r="T7" s="1105"/>
      <c r="U7" s="1105"/>
      <c r="V7" s="1105"/>
      <c r="W7" s="1105"/>
      <c r="X7" s="1105"/>
      <c r="Y7" s="1105"/>
      <c r="Z7" s="1105"/>
      <c r="AA7" s="1105"/>
      <c r="AB7" s="666"/>
    </row>
    <row r="8" spans="2:28" ht="14.1" customHeight="1">
      <c r="B8" s="666"/>
      <c r="C8" s="1105"/>
      <c r="D8" s="1105"/>
      <c r="E8" s="1105"/>
      <c r="F8" s="1105"/>
      <c r="G8" s="1105"/>
      <c r="H8" s="1105"/>
      <c r="I8" s="1105"/>
      <c r="J8" s="1105"/>
      <c r="K8" s="1105"/>
      <c r="L8" s="1105"/>
      <c r="M8" s="1105"/>
      <c r="N8" s="1105"/>
      <c r="O8" s="1105"/>
      <c r="P8" s="1105"/>
      <c r="Q8" s="1105"/>
      <c r="R8" s="1105"/>
      <c r="S8" s="1105"/>
      <c r="T8" s="1105"/>
      <c r="U8" s="1105"/>
      <c r="V8" s="1105"/>
      <c r="W8" s="1105"/>
      <c r="X8" s="1105"/>
      <c r="Y8" s="1105"/>
      <c r="Z8" s="1105"/>
      <c r="AA8" s="1105"/>
      <c r="AB8" s="666"/>
    </row>
    <row r="9" spans="2:28" ht="14.1" customHeight="1">
      <c r="B9" s="666"/>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666"/>
    </row>
    <row r="10" spans="2:28" ht="14.1" customHeight="1">
      <c r="B10" s="666"/>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5"/>
      <c r="Y10" s="1105"/>
      <c r="Z10" s="1105"/>
      <c r="AA10" s="1105"/>
      <c r="AB10" s="666"/>
    </row>
    <row r="11" spans="2:28" ht="14.1" customHeight="1">
      <c r="B11" s="666"/>
      <c r="C11" s="1105"/>
      <c r="D11" s="1105"/>
      <c r="E11" s="1105"/>
      <c r="F11" s="1105"/>
      <c r="G11" s="1105"/>
      <c r="H11" s="1105"/>
      <c r="I11" s="1105"/>
      <c r="J11" s="1105"/>
      <c r="K11" s="1105"/>
      <c r="L11" s="1105"/>
      <c r="M11" s="1105"/>
      <c r="N11" s="1105"/>
      <c r="O11" s="1105"/>
      <c r="P11" s="1105"/>
      <c r="Q11" s="1105"/>
      <c r="R11" s="1105"/>
      <c r="S11" s="1105"/>
      <c r="T11" s="1105"/>
      <c r="U11" s="1105"/>
      <c r="V11" s="1105"/>
      <c r="W11" s="1105"/>
      <c r="X11" s="1105"/>
      <c r="Y11" s="1105"/>
      <c r="Z11" s="1105"/>
      <c r="AA11" s="1105"/>
      <c r="AB11" s="666"/>
    </row>
    <row r="12" spans="2:28" ht="24" customHeight="1">
      <c r="B12" s="978"/>
      <c r="C12" s="1105"/>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978"/>
    </row>
    <row r="13" spans="2:28" ht="12.75" customHeight="1">
      <c r="B13" s="1104" t="s">
        <v>454</v>
      </c>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row>
    <row r="14" spans="2:28" ht="12.75" customHeight="1">
      <c r="B14" s="1104"/>
      <c r="C14" s="1104"/>
      <c r="D14" s="1104"/>
      <c r="E14" s="1104"/>
      <c r="F14" s="1104"/>
      <c r="G14" s="1104"/>
      <c r="H14" s="1104"/>
      <c r="I14" s="1104"/>
      <c r="J14" s="1104"/>
      <c r="K14" s="1104"/>
      <c r="L14" s="1104"/>
      <c r="M14" s="1104"/>
      <c r="N14" s="1104"/>
      <c r="O14" s="1104"/>
      <c r="P14" s="1104"/>
      <c r="Q14" s="1104"/>
      <c r="R14" s="1104"/>
      <c r="S14" s="1104"/>
      <c r="T14" s="1104"/>
      <c r="U14" s="1104"/>
      <c r="V14" s="1104"/>
      <c r="W14" s="1104"/>
      <c r="X14" s="1104"/>
      <c r="Y14" s="1104"/>
      <c r="Z14" s="1104"/>
      <c r="AA14" s="1104"/>
      <c r="AB14" s="1104"/>
    </row>
    <row r="15" spans="2:28" ht="12.75" customHeight="1">
      <c r="B15" s="1104"/>
      <c r="C15" s="1104"/>
      <c r="D15" s="1104"/>
      <c r="E15" s="1104"/>
      <c r="F15" s="1104"/>
      <c r="G15" s="1104"/>
      <c r="H15" s="1104"/>
      <c r="I15" s="1104"/>
      <c r="J15" s="1104"/>
      <c r="K15" s="1104"/>
      <c r="L15" s="1104"/>
      <c r="M15" s="1104"/>
      <c r="N15" s="1104"/>
      <c r="O15" s="1104"/>
      <c r="P15" s="1104"/>
      <c r="Q15" s="1104"/>
      <c r="R15" s="1104"/>
      <c r="S15" s="1104"/>
      <c r="T15" s="1104"/>
      <c r="U15" s="1104"/>
      <c r="V15" s="1104"/>
      <c r="W15" s="1104"/>
      <c r="X15" s="1104"/>
      <c r="Y15" s="1104"/>
      <c r="Z15" s="1104"/>
      <c r="AA15" s="1104"/>
      <c r="AB15" s="1104"/>
    </row>
    <row r="16" spans="2:28" ht="4.5" customHeight="1">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row>
    <row r="17" spans="2:28" ht="12.75" customHeight="1">
      <c r="B17" s="1097">
        <v>1</v>
      </c>
      <c r="C17" s="1100" t="s">
        <v>455</v>
      </c>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c r="Z17" s="1100"/>
      <c r="AA17" s="1100"/>
      <c r="AB17" s="1100"/>
    </row>
    <row r="18" spans="2:28" ht="12.75" customHeight="1">
      <c r="B18" s="1098"/>
      <c r="C18" s="1101"/>
      <c r="D18" s="1101"/>
      <c r="E18" s="1101"/>
      <c r="F18" s="1101"/>
      <c r="G18" s="1101"/>
      <c r="H18" s="1101"/>
      <c r="I18" s="1101"/>
      <c r="J18" s="1101"/>
      <c r="K18" s="1101"/>
      <c r="L18" s="1101"/>
      <c r="M18" s="1101"/>
      <c r="N18" s="1101"/>
      <c r="O18" s="1101"/>
      <c r="P18" s="1101"/>
      <c r="Q18" s="1101"/>
      <c r="R18" s="1101"/>
      <c r="S18" s="1101"/>
      <c r="T18" s="1101"/>
      <c r="U18" s="1101"/>
      <c r="V18" s="1101"/>
      <c r="W18" s="1101"/>
      <c r="X18" s="1101"/>
      <c r="Y18" s="1101"/>
      <c r="Z18" s="1101"/>
      <c r="AA18" s="1101"/>
      <c r="AB18" s="1101"/>
    </row>
    <row r="19" spans="2:28" ht="12.75" customHeight="1">
      <c r="B19" s="1098"/>
      <c r="C19" s="1101"/>
      <c r="D19" s="1101"/>
      <c r="E19" s="1101"/>
      <c r="F19" s="1101"/>
      <c r="G19" s="1101"/>
      <c r="H19" s="1101"/>
      <c r="I19" s="1101"/>
      <c r="J19" s="1101"/>
      <c r="K19" s="1101"/>
      <c r="L19" s="1101"/>
      <c r="M19" s="1101"/>
      <c r="N19" s="1101"/>
      <c r="O19" s="1101"/>
      <c r="P19" s="1101"/>
      <c r="Q19" s="1101"/>
      <c r="R19" s="1101"/>
      <c r="S19" s="1101"/>
      <c r="T19" s="1101"/>
      <c r="U19" s="1101"/>
      <c r="V19" s="1101"/>
      <c r="W19" s="1101"/>
      <c r="X19" s="1101"/>
      <c r="Y19" s="1101"/>
      <c r="Z19" s="1101"/>
      <c r="AA19" s="1101"/>
      <c r="AB19" s="1101"/>
    </row>
    <row r="20" spans="2:28" ht="12.75" customHeight="1">
      <c r="B20" s="1098"/>
      <c r="C20" s="1101"/>
      <c r="D20" s="1101"/>
      <c r="E20" s="1101"/>
      <c r="F20" s="1101"/>
      <c r="G20" s="1101"/>
      <c r="H20" s="1101"/>
      <c r="I20" s="1101"/>
      <c r="J20" s="1101"/>
      <c r="K20" s="1101"/>
      <c r="L20" s="1101"/>
      <c r="M20" s="1101"/>
      <c r="N20" s="1101"/>
      <c r="O20" s="1101"/>
      <c r="P20" s="1101"/>
      <c r="Q20" s="1101"/>
      <c r="R20" s="1101"/>
      <c r="S20" s="1101"/>
      <c r="T20" s="1101"/>
      <c r="U20" s="1101"/>
      <c r="V20" s="1101"/>
      <c r="W20" s="1101"/>
      <c r="X20" s="1101"/>
      <c r="Y20" s="1101"/>
      <c r="Z20" s="1101"/>
      <c r="AA20" s="1101"/>
      <c r="AB20" s="1101"/>
    </row>
    <row r="21" spans="2:28" ht="12.75" customHeight="1">
      <c r="B21" s="1099"/>
      <c r="C21" s="1102"/>
      <c r="D21" s="1102"/>
      <c r="E21" s="1102"/>
      <c r="F21" s="1102"/>
      <c r="G21" s="1102"/>
      <c r="H21" s="1102"/>
      <c r="I21" s="1102"/>
      <c r="J21" s="1102"/>
      <c r="K21" s="1102"/>
      <c r="L21" s="1102"/>
      <c r="M21" s="1102"/>
      <c r="N21" s="1102"/>
      <c r="O21" s="1102"/>
      <c r="P21" s="1102"/>
      <c r="Q21" s="1102"/>
      <c r="R21" s="1102"/>
      <c r="S21" s="1102"/>
      <c r="T21" s="1102"/>
      <c r="U21" s="1102"/>
      <c r="V21" s="1102"/>
      <c r="W21" s="1102"/>
      <c r="X21" s="1102"/>
      <c r="Y21" s="1102"/>
      <c r="Z21" s="1102"/>
      <c r="AA21" s="1102"/>
      <c r="AB21" s="1102"/>
    </row>
    <row r="22" spans="2:28" ht="12.75" customHeight="1">
      <c r="B22" s="506"/>
      <c r="C22" s="507"/>
      <c r="D22" s="507"/>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row>
    <row r="23" spans="2:28" ht="12.75" customHeight="1">
      <c r="B23" s="508"/>
      <c r="C23" s="509"/>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2:28" ht="12.75" customHeight="1">
      <c r="B24" s="1097">
        <v>2</v>
      </c>
      <c r="C24" s="1100" t="s">
        <v>1135</v>
      </c>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row>
    <row r="25" spans="2:28" ht="12.75" customHeight="1">
      <c r="B25" s="1098"/>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row>
    <row r="26" spans="2:28" ht="12.75" customHeight="1">
      <c r="B26" s="1098"/>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row>
    <row r="27" spans="2:28" ht="12.75" customHeight="1">
      <c r="B27" s="1098"/>
      <c r="C27" s="1101"/>
      <c r="D27" s="1101"/>
      <c r="E27" s="1101"/>
      <c r="F27" s="1101"/>
      <c r="G27" s="1101"/>
      <c r="H27" s="1101"/>
      <c r="I27" s="1101"/>
      <c r="J27" s="1101"/>
      <c r="K27" s="1101"/>
      <c r="L27" s="1101"/>
      <c r="M27" s="1101"/>
      <c r="N27" s="1101"/>
      <c r="O27" s="1101"/>
      <c r="P27" s="1101"/>
      <c r="Q27" s="1101"/>
      <c r="R27" s="1101"/>
      <c r="S27" s="1101"/>
      <c r="T27" s="1101"/>
      <c r="U27" s="1101"/>
      <c r="V27" s="1101"/>
      <c r="W27" s="1101"/>
      <c r="X27" s="1101"/>
      <c r="Y27" s="1101"/>
      <c r="Z27" s="1101"/>
      <c r="AA27" s="1101"/>
      <c r="AB27" s="1101"/>
    </row>
    <row r="28" spans="2:28" ht="12.75" customHeight="1">
      <c r="B28" s="1099"/>
      <c r="C28" s="1102"/>
      <c r="D28" s="1102"/>
      <c r="E28" s="1102"/>
      <c r="F28" s="1102"/>
      <c r="G28" s="1102"/>
      <c r="H28" s="1102"/>
      <c r="I28" s="1102"/>
      <c r="J28" s="1102"/>
      <c r="K28" s="1102"/>
      <c r="L28" s="1102"/>
      <c r="M28" s="1102"/>
      <c r="N28" s="1102"/>
      <c r="O28" s="1102"/>
      <c r="P28" s="1102"/>
      <c r="Q28" s="1102"/>
      <c r="R28" s="1102"/>
      <c r="S28" s="1102"/>
      <c r="T28" s="1102"/>
      <c r="U28" s="1102"/>
      <c r="V28" s="1102"/>
      <c r="W28" s="1102"/>
      <c r="X28" s="1102"/>
      <c r="Y28" s="1102"/>
      <c r="Z28" s="1102"/>
      <c r="AA28" s="1102"/>
      <c r="AB28" s="1102"/>
    </row>
    <row r="29" spans="2:28" ht="12.75" customHeight="1">
      <c r="B29" s="506"/>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row>
    <row r="30" spans="2:28" ht="12.75" customHeight="1">
      <c r="B30" s="508"/>
      <c r="C30" s="509"/>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2:28" ht="12.75" customHeight="1">
      <c r="B31" s="1097">
        <v>3</v>
      </c>
      <c r="C31" s="1100" t="s">
        <v>458</v>
      </c>
      <c r="D31" s="1100"/>
      <c r="E31" s="1100"/>
      <c r="F31" s="1100"/>
      <c r="G31" s="1100"/>
      <c r="H31" s="1100"/>
      <c r="I31" s="1100"/>
      <c r="J31" s="1100"/>
      <c r="K31" s="1100"/>
      <c r="L31" s="1100"/>
      <c r="M31" s="1100"/>
      <c r="N31" s="1100"/>
      <c r="O31" s="1100"/>
      <c r="P31" s="1100"/>
      <c r="Q31" s="1100"/>
      <c r="R31" s="1100"/>
      <c r="S31" s="1100"/>
      <c r="T31" s="1100"/>
      <c r="U31" s="1100"/>
      <c r="V31" s="1100"/>
      <c r="W31" s="1100"/>
      <c r="X31" s="1100"/>
      <c r="Y31" s="1100"/>
      <c r="Z31" s="1100"/>
      <c r="AA31" s="1100"/>
      <c r="AB31" s="1100"/>
    </row>
    <row r="32" spans="2:28" ht="12.75" customHeight="1">
      <c r="B32" s="1098"/>
      <c r="C32" s="1101"/>
      <c r="D32" s="1101"/>
      <c r="E32" s="1101"/>
      <c r="F32" s="1101"/>
      <c r="G32" s="1101"/>
      <c r="H32" s="1101"/>
      <c r="I32" s="1101"/>
      <c r="J32" s="1101"/>
      <c r="K32" s="1101"/>
      <c r="L32" s="1101"/>
      <c r="M32" s="1101"/>
      <c r="N32" s="1101"/>
      <c r="O32" s="1101"/>
      <c r="P32" s="1101"/>
      <c r="Q32" s="1101"/>
      <c r="R32" s="1101"/>
      <c r="S32" s="1101"/>
      <c r="T32" s="1101"/>
      <c r="U32" s="1101"/>
      <c r="V32" s="1101"/>
      <c r="W32" s="1101"/>
      <c r="X32" s="1101"/>
      <c r="Y32" s="1101"/>
      <c r="Z32" s="1101"/>
      <c r="AA32" s="1101"/>
      <c r="AB32" s="1101"/>
    </row>
    <row r="33" spans="2:28" ht="12.75" customHeight="1">
      <c r="B33" s="1098"/>
      <c r="C33" s="1101"/>
      <c r="D33" s="1101"/>
      <c r="E33" s="1101"/>
      <c r="F33" s="1101"/>
      <c r="G33" s="1101"/>
      <c r="H33" s="1101"/>
      <c r="I33" s="1101"/>
      <c r="J33" s="1101"/>
      <c r="K33" s="1101"/>
      <c r="L33" s="1101"/>
      <c r="M33" s="1101"/>
      <c r="N33" s="1101"/>
      <c r="O33" s="1101"/>
      <c r="P33" s="1101"/>
      <c r="Q33" s="1101"/>
      <c r="R33" s="1101"/>
      <c r="S33" s="1101"/>
      <c r="T33" s="1101"/>
      <c r="U33" s="1101"/>
      <c r="V33" s="1101"/>
      <c r="W33" s="1101"/>
      <c r="X33" s="1101"/>
      <c r="Y33" s="1101"/>
      <c r="Z33" s="1101"/>
      <c r="AA33" s="1101"/>
      <c r="AB33" s="1101"/>
    </row>
    <row r="34" spans="2:28" ht="12.75" customHeight="1">
      <c r="B34" s="1098"/>
      <c r="C34" s="1101"/>
      <c r="D34" s="1101"/>
      <c r="E34" s="1101"/>
      <c r="F34" s="1101"/>
      <c r="G34" s="1101"/>
      <c r="H34" s="1101"/>
      <c r="I34" s="1101"/>
      <c r="J34" s="1101"/>
      <c r="K34" s="1101"/>
      <c r="L34" s="1101"/>
      <c r="M34" s="1101"/>
      <c r="N34" s="1101"/>
      <c r="O34" s="1101"/>
      <c r="P34" s="1101"/>
      <c r="Q34" s="1101"/>
      <c r="R34" s="1101"/>
      <c r="S34" s="1101"/>
      <c r="T34" s="1101"/>
      <c r="U34" s="1101"/>
      <c r="V34" s="1101"/>
      <c r="W34" s="1101"/>
      <c r="X34" s="1101"/>
      <c r="Y34" s="1101"/>
      <c r="Z34" s="1101"/>
      <c r="AA34" s="1101"/>
      <c r="AB34" s="1101"/>
    </row>
    <row r="35" spans="2:28" ht="12.75" customHeight="1">
      <c r="B35" s="1099"/>
      <c r="C35" s="1102"/>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1102"/>
      <c r="AB35" s="1102"/>
    </row>
    <row r="36" spans="2:28" ht="12.75" customHeight="1">
      <c r="B36" s="506"/>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507"/>
      <c r="AA36" s="507"/>
      <c r="AB36" s="507"/>
    </row>
    <row r="37" spans="2:28" ht="12.75" customHeight="1">
      <c r="B37" s="508"/>
      <c r="C37" s="509"/>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row>
    <row r="38" spans="2:28" ht="12.75" customHeight="1">
      <c r="B38" s="1097">
        <v>4</v>
      </c>
      <c r="C38" s="1100" t="s">
        <v>499</v>
      </c>
      <c r="D38" s="1100"/>
      <c r="E38" s="1100"/>
      <c r="F38" s="1100"/>
      <c r="G38" s="1100"/>
      <c r="H38" s="1100"/>
      <c r="I38" s="1100"/>
      <c r="J38" s="1100"/>
      <c r="K38" s="1100"/>
      <c r="L38" s="1100"/>
      <c r="M38" s="1100"/>
      <c r="N38" s="1100"/>
      <c r="O38" s="1100"/>
      <c r="P38" s="1100"/>
      <c r="Q38" s="1100"/>
      <c r="R38" s="1100"/>
      <c r="S38" s="1100"/>
      <c r="T38" s="1100"/>
      <c r="U38" s="1100"/>
      <c r="V38" s="1100"/>
      <c r="W38" s="1100"/>
      <c r="X38" s="1100"/>
      <c r="Y38" s="1100"/>
      <c r="Z38" s="1100"/>
      <c r="AA38" s="1100"/>
      <c r="AB38" s="1100"/>
    </row>
    <row r="39" spans="2:28" ht="12.75" customHeight="1">
      <c r="B39" s="1098"/>
      <c r="C39" s="1101"/>
      <c r="D39" s="1101"/>
      <c r="E39" s="1101"/>
      <c r="F39" s="1101"/>
      <c r="G39" s="1101"/>
      <c r="H39" s="1101"/>
      <c r="I39" s="1101"/>
      <c r="J39" s="1101"/>
      <c r="K39" s="1101"/>
      <c r="L39" s="1101"/>
      <c r="M39" s="1101"/>
      <c r="N39" s="1101"/>
      <c r="O39" s="1101"/>
      <c r="P39" s="1101"/>
      <c r="Q39" s="1101"/>
      <c r="R39" s="1101"/>
      <c r="S39" s="1101"/>
      <c r="T39" s="1101"/>
      <c r="U39" s="1101"/>
      <c r="V39" s="1101"/>
      <c r="W39" s="1101"/>
      <c r="X39" s="1101"/>
      <c r="Y39" s="1101"/>
      <c r="Z39" s="1101"/>
      <c r="AA39" s="1101"/>
      <c r="AB39" s="1101"/>
    </row>
    <row r="40" spans="2:28" ht="12.75" customHeight="1">
      <c r="B40" s="1098"/>
      <c r="C40" s="1101"/>
      <c r="D40" s="1101"/>
      <c r="E40" s="1101"/>
      <c r="F40" s="1101"/>
      <c r="G40" s="1101"/>
      <c r="H40" s="1101"/>
      <c r="I40" s="1101"/>
      <c r="J40" s="1101"/>
      <c r="K40" s="1101"/>
      <c r="L40" s="1101"/>
      <c r="M40" s="1101"/>
      <c r="N40" s="1101"/>
      <c r="O40" s="1101"/>
      <c r="P40" s="1101"/>
      <c r="Q40" s="1101"/>
      <c r="R40" s="1101"/>
      <c r="S40" s="1101"/>
      <c r="T40" s="1101"/>
      <c r="U40" s="1101"/>
      <c r="V40" s="1101"/>
      <c r="W40" s="1101"/>
      <c r="X40" s="1101"/>
      <c r="Y40" s="1101"/>
      <c r="Z40" s="1101"/>
      <c r="AA40" s="1101"/>
      <c r="AB40" s="1101"/>
    </row>
    <row r="41" spans="2:28" ht="12.75" customHeight="1">
      <c r="B41" s="1098"/>
      <c r="C41" s="1101"/>
      <c r="D41" s="1101"/>
      <c r="E41" s="1101"/>
      <c r="F41" s="1101"/>
      <c r="G41" s="1101"/>
      <c r="H41" s="1101"/>
      <c r="I41" s="1101"/>
      <c r="J41" s="1101"/>
      <c r="K41" s="1101"/>
      <c r="L41" s="1101"/>
      <c r="M41" s="1101"/>
      <c r="N41" s="1101"/>
      <c r="O41" s="1101"/>
      <c r="P41" s="1101"/>
      <c r="Q41" s="1101"/>
      <c r="R41" s="1101"/>
      <c r="S41" s="1101"/>
      <c r="T41" s="1101"/>
      <c r="U41" s="1101"/>
      <c r="V41" s="1101"/>
      <c r="W41" s="1101"/>
      <c r="X41" s="1101"/>
      <c r="Y41" s="1101"/>
      <c r="Z41" s="1101"/>
      <c r="AA41" s="1101"/>
      <c r="AB41" s="1101"/>
    </row>
    <row r="42" spans="2:28" ht="12.75" customHeight="1">
      <c r="B42" s="1099"/>
      <c r="C42" s="1102"/>
      <c r="D42" s="1102"/>
      <c r="E42" s="1102"/>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row>
    <row r="43" spans="2:28" ht="3.75" customHeight="1"/>
    <row r="44" spans="2:28">
      <c r="B44" s="140" t="s">
        <v>456</v>
      </c>
      <c r="C44" s="667" t="s">
        <v>540</v>
      </c>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row>
    <row r="45" spans="2:28">
      <c r="C45" s="667" t="s">
        <v>488</v>
      </c>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row>
    <row r="46" spans="2:28">
      <c r="B46" s="140"/>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row>
  </sheetData>
  <sheetProtection sheet="1" objects="1" scenarios="1" selectLockedCells="1"/>
  <mergeCells count="11">
    <mergeCell ref="B2:AB3"/>
    <mergeCell ref="B13:AB15"/>
    <mergeCell ref="B17:B21"/>
    <mergeCell ref="C17:AB21"/>
    <mergeCell ref="C4:AA12"/>
    <mergeCell ref="B31:B35"/>
    <mergeCell ref="C31:AB35"/>
    <mergeCell ref="B38:B42"/>
    <mergeCell ref="C38:AB42"/>
    <mergeCell ref="B24:B28"/>
    <mergeCell ref="C24:AB28"/>
  </mergeCells>
  <phoneticPr fontId="1"/>
  <printOptions horizontalCentered="1" verticalCentered="1"/>
  <pageMargins left="0.39370078740157483" right="0.39370078740157483" top="0.39370078740157483" bottom="0.39370078740157483" header="0" footer="0.19685039370078741"/>
  <pageSetup paperSize="9" orientation="landscape" r:id="rId1"/>
  <headerFooter scaleWithDoc="0">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ECFF"/>
  </sheetPr>
  <dimension ref="A1:AC26"/>
  <sheetViews>
    <sheetView showGridLines="0" zoomScaleNormal="100" zoomScaleSheetLayoutView="100" workbookViewId="0">
      <selection activeCell="A2" sqref="A2"/>
    </sheetView>
  </sheetViews>
  <sheetFormatPr defaultColWidth="10.6640625" defaultRowHeight="24" customHeight="1"/>
  <cols>
    <col min="1" max="2" width="4.6640625" style="1" customWidth="1"/>
    <col min="3" max="7" width="10.6640625" style="1"/>
    <col min="8" max="8" width="10.6640625" style="1" customWidth="1"/>
    <col min="9"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44140625" style="1" customWidth="1"/>
    <col min="20" max="20" width="2.6640625" style="2" customWidth="1"/>
    <col min="21" max="21" width="5.6640625" style="1" customWidth="1"/>
    <col min="22" max="22" width="3.44140625" style="1" bestFit="1" customWidth="1"/>
    <col min="23" max="23" width="7.6640625" style="1" customWidth="1"/>
    <col min="24" max="24" width="2.44140625" style="1" customWidth="1"/>
    <col min="25" max="25" width="7.6640625" style="1" customWidth="1"/>
    <col min="26" max="26" width="3.44140625" style="1" bestFit="1" customWidth="1"/>
    <col min="27" max="16384" width="10.6640625" style="1"/>
  </cols>
  <sheetData>
    <row r="1" spans="1:29" ht="24" customHeight="1" thickBot="1">
      <c r="A1" s="1669" t="s">
        <v>0</v>
      </c>
      <c r="B1" s="1670"/>
      <c r="C1" s="1671"/>
      <c r="D1" s="1714" t="str">
        <f>IF('法人入力シート（要入力）'!E4="","",'法人入力シート（要入力）'!E4)</f>
        <v/>
      </c>
      <c r="E1" s="1715"/>
      <c r="F1" s="1715"/>
      <c r="G1" s="1715"/>
      <c r="H1" s="1716"/>
      <c r="R1" s="1700" t="s">
        <v>519</v>
      </c>
      <c r="S1" s="1701"/>
      <c r="T1" s="1701"/>
      <c r="U1" s="1701"/>
      <c r="V1" s="1701"/>
      <c r="W1" s="1701"/>
      <c r="X1" s="1701"/>
      <c r="Y1" s="1701"/>
      <c r="Z1" s="582"/>
      <c r="AA1" s="582"/>
    </row>
    <row r="3" spans="1:29" ht="24" customHeight="1">
      <c r="A3" s="65" t="s">
        <v>1</v>
      </c>
      <c r="B3" s="66"/>
      <c r="C3" s="66"/>
      <c r="D3" s="66"/>
      <c r="E3" s="66"/>
    </row>
    <row r="4" spans="1:29" ht="24" customHeight="1">
      <c r="A4" s="711" t="s">
        <v>680</v>
      </c>
      <c r="B4" s="66"/>
      <c r="C4" s="66"/>
      <c r="D4" s="66"/>
      <c r="E4" s="66"/>
      <c r="H4" s="64" t="s">
        <v>3</v>
      </c>
    </row>
    <row r="5" spans="1:29" ht="24" customHeight="1">
      <c r="A5" s="66"/>
      <c r="B5" s="66"/>
      <c r="C5" s="66"/>
      <c r="D5" s="66"/>
      <c r="E5" s="66"/>
      <c r="H5" s="1684" t="s">
        <v>1155</v>
      </c>
      <c r="I5" s="1684"/>
      <c r="J5" s="1684"/>
      <c r="K5" s="1684"/>
      <c r="L5" s="1684"/>
      <c r="M5" s="1684"/>
      <c r="N5" s="1684"/>
      <c r="O5" s="1684"/>
      <c r="P5" s="1684"/>
      <c r="Q5" s="1684"/>
      <c r="R5" s="1684"/>
      <c r="S5" s="1684"/>
      <c r="T5" s="1684"/>
      <c r="U5" s="1684"/>
      <c r="V5" s="1684"/>
      <c r="W5" s="1684"/>
      <c r="X5" s="1684"/>
      <c r="Y5" s="1684"/>
    </row>
    <row r="6" spans="1:29" ht="24" customHeight="1">
      <c r="A6" s="66"/>
      <c r="B6" s="67" t="s">
        <v>2</v>
      </c>
      <c r="C6" s="66"/>
      <c r="D6" s="66"/>
      <c r="E6" s="66"/>
      <c r="H6" s="1684"/>
      <c r="I6" s="1684"/>
      <c r="J6" s="1684"/>
      <c r="K6" s="1684"/>
      <c r="L6" s="1684"/>
      <c r="M6" s="1684"/>
      <c r="N6" s="1684"/>
      <c r="O6" s="1684"/>
      <c r="P6" s="1684"/>
      <c r="Q6" s="1684"/>
      <c r="R6" s="1684"/>
      <c r="S6" s="1684"/>
      <c r="T6" s="1684"/>
      <c r="U6" s="1684"/>
      <c r="V6" s="1684"/>
      <c r="W6" s="1684"/>
      <c r="X6" s="1684"/>
      <c r="Y6" s="1684"/>
    </row>
    <row r="7" spans="1:29" ht="24" customHeight="1">
      <c r="A7" s="66"/>
      <c r="B7" s="67"/>
      <c r="C7" s="67" t="s">
        <v>17</v>
      </c>
      <c r="D7" s="66"/>
      <c r="E7" s="66"/>
      <c r="H7" s="1684"/>
      <c r="I7" s="1684"/>
      <c r="J7" s="1684"/>
      <c r="K7" s="1684"/>
      <c r="L7" s="1684"/>
      <c r="M7" s="1684"/>
      <c r="N7" s="1684"/>
      <c r="O7" s="1684"/>
      <c r="P7" s="1684"/>
      <c r="Q7" s="1684"/>
      <c r="R7" s="1684"/>
      <c r="S7" s="1684"/>
      <c r="T7" s="1684"/>
      <c r="U7" s="1684"/>
      <c r="V7" s="1684"/>
      <c r="W7" s="1684"/>
      <c r="X7" s="1684"/>
      <c r="Y7" s="1684"/>
    </row>
    <row r="8" spans="1:29" ht="24" customHeight="1">
      <c r="A8" s="66"/>
      <c r="B8" s="66"/>
      <c r="C8" s="1673" t="s">
        <v>5</v>
      </c>
      <c r="D8" s="1673"/>
      <c r="E8" s="1673"/>
      <c r="F8" s="9"/>
      <c r="G8" s="9"/>
      <c r="H8" s="1684"/>
      <c r="I8" s="1684"/>
      <c r="J8" s="1684"/>
      <c r="K8" s="1684"/>
      <c r="L8" s="1684"/>
      <c r="M8" s="1684"/>
      <c r="N8" s="1684"/>
      <c r="O8" s="1684"/>
      <c r="P8" s="1684"/>
      <c r="Q8" s="1684"/>
      <c r="R8" s="1684"/>
      <c r="S8" s="1684"/>
      <c r="T8" s="1684"/>
      <c r="U8" s="1684"/>
      <c r="V8" s="1684"/>
      <c r="W8" s="1684"/>
      <c r="X8" s="1684"/>
      <c r="Y8" s="1684"/>
    </row>
    <row r="9" spans="1:29" ht="24" customHeight="1">
      <c r="A9" s="66"/>
      <c r="B9" s="67"/>
      <c r="C9" s="1674" t="s">
        <v>4</v>
      </c>
      <c r="D9" s="1674"/>
      <c r="E9" s="1674"/>
      <c r="F9" s="9"/>
      <c r="G9" s="9"/>
      <c r="H9" s="1684"/>
      <c r="I9" s="1684"/>
      <c r="J9" s="1684"/>
      <c r="K9" s="1684"/>
      <c r="L9" s="1684"/>
      <c r="M9" s="1684"/>
      <c r="N9" s="1684"/>
      <c r="O9" s="1684"/>
      <c r="P9" s="1684"/>
      <c r="Q9" s="1684"/>
      <c r="R9" s="1684"/>
      <c r="S9" s="1684"/>
      <c r="T9" s="1684"/>
      <c r="U9" s="1684"/>
      <c r="V9" s="1684"/>
      <c r="W9" s="1684"/>
      <c r="X9" s="1684"/>
      <c r="Y9" s="1684"/>
    </row>
    <row r="10" spans="1:29" ht="39.9" customHeight="1">
      <c r="B10" s="9"/>
      <c r="C10" s="1672"/>
      <c r="D10" s="1672"/>
      <c r="E10" s="1672"/>
      <c r="F10" s="9"/>
      <c r="G10" s="9"/>
      <c r="H10" s="1684"/>
      <c r="I10" s="1684"/>
      <c r="J10" s="1684"/>
      <c r="K10" s="1684"/>
      <c r="L10" s="1684"/>
      <c r="M10" s="1684"/>
      <c r="N10" s="1684"/>
      <c r="O10" s="1684"/>
      <c r="P10" s="1684"/>
      <c r="Q10" s="1684"/>
      <c r="R10" s="1684"/>
      <c r="S10" s="1684"/>
      <c r="T10" s="1684"/>
      <c r="U10" s="1684"/>
      <c r="V10" s="1684"/>
      <c r="W10" s="1684"/>
      <c r="X10" s="1684"/>
      <c r="Y10" s="1684"/>
    </row>
    <row r="11" spans="1:29" ht="24" customHeight="1">
      <c r="B11" s="1" t="s">
        <v>1166</v>
      </c>
      <c r="O11" s="38" t="s">
        <v>43</v>
      </c>
      <c r="Q11" s="4" t="s">
        <v>63</v>
      </c>
    </row>
    <row r="12" spans="1:29" ht="24" customHeight="1">
      <c r="B12" s="1654" t="s">
        <v>16</v>
      </c>
      <c r="C12" s="1655"/>
      <c r="D12" s="1655"/>
      <c r="E12" s="1656"/>
      <c r="F12" s="1078"/>
      <c r="G12" s="1723">
        <f>'法人入力シート（要入力）'!$E$11</f>
        <v>2019</v>
      </c>
      <c r="H12" s="1705">
        <f>'法人入力シート（要入力）'!$F$11</f>
        <v>2020</v>
      </c>
      <c r="I12" s="1705">
        <f>'法人入力シート（要入力）'!$G$11</f>
        <v>2021</v>
      </c>
      <c r="J12" s="1720">
        <f>'法人入力シート（要入力）'!$H$11</f>
        <v>2022</v>
      </c>
      <c r="K12" s="1694" t="str">
        <f>"増減
"&amp;$J$12&amp;"-"&amp;$F$13</f>
        <v>増減
2022-2018</v>
      </c>
      <c r="L12" s="1702" t="str">
        <f>"対"&amp;$F$13&amp;"年度
伸び率(%)"</f>
        <v>対2018年度
伸び率(%)</v>
      </c>
      <c r="M12" s="1677" t="s">
        <v>14</v>
      </c>
      <c r="N12" s="1691" t="s">
        <v>13</v>
      </c>
      <c r="O12" s="1691" t="s">
        <v>15</v>
      </c>
      <c r="P12" s="3"/>
      <c r="Q12" s="1688" t="s">
        <v>51</v>
      </c>
      <c r="R12" s="1685" t="s">
        <v>10</v>
      </c>
      <c r="S12" s="1675" t="s">
        <v>72</v>
      </c>
      <c r="T12" s="1676"/>
      <c r="U12" s="1677"/>
      <c r="V12" s="1697" t="s">
        <v>51</v>
      </c>
      <c r="W12" s="1676" t="s">
        <v>582</v>
      </c>
      <c r="X12" s="1708"/>
      <c r="Y12" s="1709"/>
      <c r="AA12" s="53"/>
      <c r="AB12" s="53"/>
      <c r="AC12" s="53"/>
    </row>
    <row r="13" spans="1:29" ht="24" customHeight="1">
      <c r="B13" s="1657"/>
      <c r="C13" s="1658"/>
      <c r="D13" s="1658"/>
      <c r="E13" s="1659"/>
      <c r="F13" s="1076">
        <f>'法人入力シート（要入力）'!$D$11</f>
        <v>2018</v>
      </c>
      <c r="G13" s="1724"/>
      <c r="H13" s="1706"/>
      <c r="I13" s="1706"/>
      <c r="J13" s="1721"/>
      <c r="K13" s="1695"/>
      <c r="L13" s="1703"/>
      <c r="M13" s="1680"/>
      <c r="N13" s="1692"/>
      <c r="O13" s="1692"/>
      <c r="P13" s="3"/>
      <c r="Q13" s="1689"/>
      <c r="R13" s="1686"/>
      <c r="S13" s="1678"/>
      <c r="T13" s="1679"/>
      <c r="U13" s="1680"/>
      <c r="V13" s="1698"/>
      <c r="W13" s="1710"/>
      <c r="X13" s="1710"/>
      <c r="Y13" s="1711"/>
      <c r="AA13" s="53"/>
      <c r="AB13" s="53"/>
      <c r="AC13" s="53"/>
    </row>
    <row r="14" spans="1:29" ht="24" customHeight="1">
      <c r="B14" s="1660"/>
      <c r="C14" s="1661"/>
      <c r="D14" s="1661"/>
      <c r="E14" s="1662"/>
      <c r="F14" s="1079"/>
      <c r="G14" s="1725"/>
      <c r="H14" s="1707"/>
      <c r="I14" s="1707"/>
      <c r="J14" s="1722"/>
      <c r="K14" s="1696"/>
      <c r="L14" s="1704"/>
      <c r="M14" s="1683"/>
      <c r="N14" s="1693"/>
      <c r="O14" s="1693"/>
      <c r="Q14" s="1690"/>
      <c r="R14" s="1687"/>
      <c r="S14" s="1681"/>
      <c r="T14" s="1682"/>
      <c r="U14" s="1683"/>
      <c r="V14" s="1699"/>
      <c r="W14" s="1712"/>
      <c r="X14" s="1712"/>
      <c r="Y14" s="1713"/>
      <c r="AA14" s="53"/>
      <c r="AB14" s="53"/>
      <c r="AC14" s="53"/>
    </row>
    <row r="15" spans="1:29" ht="24" customHeight="1">
      <c r="B15" s="1663" t="s">
        <v>645</v>
      </c>
      <c r="C15" s="1664"/>
      <c r="D15" s="1664"/>
      <c r="E15" s="1665"/>
      <c r="F15" s="1717" t="str">
        <f>IFERROR((ROUNDUP(F23/F19,3)),"－")</f>
        <v>－</v>
      </c>
      <c r="G15" s="1717" t="str">
        <f>IFERROR((ROUNDUP(G23/G19,3)),"－")</f>
        <v>－</v>
      </c>
      <c r="H15" s="1717" t="str">
        <f>IFERROR((ROUNDUP(H23/H19,3)),"－")</f>
        <v>－</v>
      </c>
      <c r="I15" s="1717" t="str">
        <f>IFERROR((ROUNDUP(I23/I19,3)),"－")</f>
        <v>－</v>
      </c>
      <c r="J15" s="1717" t="str">
        <f>IFERROR((ROUNDUP(J23/J19,3)),"－")</f>
        <v>－</v>
      </c>
      <c r="K15" s="1728" t="str">
        <f>IFERROR((J15-F15)*100,"－")</f>
        <v>－</v>
      </c>
      <c r="L15" s="1731"/>
      <c r="M15" s="1750" t="str">
        <f>IF(J15="－","－",IF(AND($I$15&lt;絶対評価シート!D17,$J$15&lt;絶対評価シート!F17),絶対評価シート!G17,IF(AND($I$15&gt;=絶対評価シート!C16,$J$15&lt;絶対評価シート!F16),絶対評価シート!G16,IF(AND($J$15&gt;=絶対評価シート!E15,$J$15&lt;絶対評価シート!F15),絶対評価シート!G15,IF(AND($I$15&lt;絶対評価シート!D14,$J$15&gt;=絶対評価シート!E14),絶対評価シート!G14,IF(AND($I$15&gt;=絶対評価シート!C13,$J$15&gt;=絶対評価シート!E13),絶対評価シート!G13))))))</f>
        <v>－</v>
      </c>
      <c r="N15" s="1753" t="str">
        <f>IFERROR(LOOKUP($K$15/100,趨勢評価!$C$15:$C$19,趨勢評価!$I$15:$I$19),"－")</f>
        <v>－</v>
      </c>
      <c r="O15" s="1760" t="str">
        <f ca="1">IFERROR(OFFSET(INDEX(Y15:Y24,MATCH(J15,Y15:Y24,-1),1),0,-3),"－")</f>
        <v>－</v>
      </c>
      <c r="Q15" s="1642">
        <v>10</v>
      </c>
      <c r="R15" s="1640" t="s">
        <v>66</v>
      </c>
      <c r="S15" s="1636" t="s">
        <v>71</v>
      </c>
      <c r="T15" s="1742"/>
      <c r="U15" s="1743"/>
      <c r="V15" s="73">
        <v>10</v>
      </c>
      <c r="W15" s="674">
        <f>高校法人!$AB8</f>
        <v>0.11</v>
      </c>
      <c r="X15" s="675" t="s">
        <v>599</v>
      </c>
      <c r="Y15" s="1090">
        <v>1000</v>
      </c>
      <c r="Z15" s="623"/>
      <c r="AA15" s="57"/>
      <c r="AB15" s="58"/>
      <c r="AC15" s="59"/>
    </row>
    <row r="16" spans="1:29" ht="24" customHeight="1">
      <c r="B16" s="1666"/>
      <c r="C16" s="1667"/>
      <c r="D16" s="1667"/>
      <c r="E16" s="1668"/>
      <c r="F16" s="1718"/>
      <c r="G16" s="1718"/>
      <c r="H16" s="1718"/>
      <c r="I16" s="1718"/>
      <c r="J16" s="1718"/>
      <c r="K16" s="1729"/>
      <c r="L16" s="1732"/>
      <c r="M16" s="1751"/>
      <c r="N16" s="1754"/>
      <c r="O16" s="1761"/>
      <c r="Q16" s="1642"/>
      <c r="R16" s="1637"/>
      <c r="S16" s="1637"/>
      <c r="T16" s="1744"/>
      <c r="U16" s="1745"/>
      <c r="V16" s="74">
        <v>9</v>
      </c>
      <c r="W16" s="677">
        <f>高校法人!$Y8</f>
        <v>6.9000000000000006E-2</v>
      </c>
      <c r="X16" s="678" t="s">
        <v>599</v>
      </c>
      <c r="Y16" s="679">
        <f>高校法人!$AA8</f>
        <v>0.109</v>
      </c>
      <c r="Z16" s="623"/>
      <c r="AA16" s="57"/>
      <c r="AB16" s="58"/>
      <c r="AC16" s="59"/>
    </row>
    <row r="17" spans="2:29" ht="24" customHeight="1">
      <c r="B17" s="1666"/>
      <c r="C17" s="1667"/>
      <c r="D17" s="1667"/>
      <c r="E17" s="1668"/>
      <c r="F17" s="1718"/>
      <c r="G17" s="1718"/>
      <c r="H17" s="1718"/>
      <c r="I17" s="1718"/>
      <c r="J17" s="1718"/>
      <c r="K17" s="1729"/>
      <c r="L17" s="1732"/>
      <c r="M17" s="1751"/>
      <c r="N17" s="1754"/>
      <c r="O17" s="1761"/>
      <c r="Q17" s="1641">
        <v>8</v>
      </c>
      <c r="R17" s="1636" t="s">
        <v>67</v>
      </c>
      <c r="S17" s="1636" t="s">
        <v>73</v>
      </c>
      <c r="T17" s="1742"/>
      <c r="U17" s="1743"/>
      <c r="V17" s="73">
        <v>8</v>
      </c>
      <c r="W17" s="674">
        <f>高校法人!$V8</f>
        <v>3.9E-2</v>
      </c>
      <c r="X17" s="675" t="s">
        <v>599</v>
      </c>
      <c r="Y17" s="680">
        <f>高校法人!$X8</f>
        <v>6.8000000000000005E-2</v>
      </c>
      <c r="Z17" s="623"/>
      <c r="AA17" s="57"/>
      <c r="AB17" s="58"/>
      <c r="AC17" s="59"/>
    </row>
    <row r="18" spans="2:29" ht="24" customHeight="1">
      <c r="B18" s="1666"/>
      <c r="C18" s="1667"/>
      <c r="D18" s="1667"/>
      <c r="E18" s="1668"/>
      <c r="F18" s="1719"/>
      <c r="G18" s="1719"/>
      <c r="H18" s="1719"/>
      <c r="I18" s="1719"/>
      <c r="J18" s="1719"/>
      <c r="K18" s="1730"/>
      <c r="L18" s="1733"/>
      <c r="M18" s="1751"/>
      <c r="N18" s="1754"/>
      <c r="O18" s="1761"/>
      <c r="Q18" s="1641"/>
      <c r="R18" s="1637"/>
      <c r="S18" s="1637"/>
      <c r="T18" s="1744"/>
      <c r="U18" s="1745"/>
      <c r="V18" s="74">
        <v>7</v>
      </c>
      <c r="W18" s="677">
        <f>高校法人!$S8</f>
        <v>1.9E-2</v>
      </c>
      <c r="X18" s="678" t="s">
        <v>599</v>
      </c>
      <c r="Y18" s="679">
        <f>高校法人!$U8</f>
        <v>3.7999999999999999E-2</v>
      </c>
      <c r="Z18" s="623"/>
      <c r="AA18" s="57"/>
      <c r="AB18" s="58"/>
      <c r="AC18" s="59"/>
    </row>
    <row r="19" spans="2:29" ht="24" customHeight="1">
      <c r="B19" s="6"/>
      <c r="C19" s="1643" t="s">
        <v>646</v>
      </c>
      <c r="D19" s="1644"/>
      <c r="E19" s="1645"/>
      <c r="F19" s="1738">
        <f>IFERROR('法人入力シート（要入力）'!D21,"－")</f>
        <v>0</v>
      </c>
      <c r="G19" s="1738">
        <f>IFERROR('法人入力シート（要入力）'!E21,"－")</f>
        <v>0</v>
      </c>
      <c r="H19" s="1738">
        <f>IFERROR('法人入力シート（要入力）'!F21,"－")</f>
        <v>0</v>
      </c>
      <c r="I19" s="1738">
        <f>IFERROR('法人入力シート（要入力）'!G21,"－")</f>
        <v>0</v>
      </c>
      <c r="J19" s="1738">
        <f>IFERROR('法人入力シート（要入力）'!H21,"－")</f>
        <v>0</v>
      </c>
      <c r="K19" s="1756">
        <f>IFERROR((J19-F19),"－")</f>
        <v>0</v>
      </c>
      <c r="L19" s="1726" t="str">
        <f>IF(OR(F19="－",F19=0,J19="－",J19=0),"－",(IF(AND(F19&lt;0,J19&lt;0),(J19-F19)/F19*-1,IF(AND(F19&lt;0,J19&gt;0),(J19-F19)/F19*-1,(J19-F19)/F19))))</f>
        <v>－</v>
      </c>
      <c r="M19" s="1751"/>
      <c r="N19" s="1754"/>
      <c r="O19" s="1761"/>
      <c r="Q19" s="1641">
        <v>6</v>
      </c>
      <c r="R19" s="1640" t="s">
        <v>68</v>
      </c>
      <c r="S19" s="1640" t="s">
        <v>74</v>
      </c>
      <c r="T19" s="1742"/>
      <c r="U19" s="1743"/>
      <c r="V19" s="73">
        <v>6</v>
      </c>
      <c r="W19" s="674">
        <f>高校法人!$P8</f>
        <v>-3.0000000000000001E-3</v>
      </c>
      <c r="X19" s="675" t="s">
        <v>599</v>
      </c>
      <c r="Y19" s="676">
        <f>高校法人!$R8</f>
        <v>1.7999999999999999E-2</v>
      </c>
      <c r="Z19" s="623"/>
      <c r="AA19" s="57"/>
      <c r="AB19" s="58"/>
      <c r="AC19" s="59"/>
    </row>
    <row r="20" spans="2:29" ht="24" customHeight="1">
      <c r="B20" s="6"/>
      <c r="C20" s="1646"/>
      <c r="D20" s="1647"/>
      <c r="E20" s="1648"/>
      <c r="F20" s="1739"/>
      <c r="G20" s="1739"/>
      <c r="H20" s="1739"/>
      <c r="I20" s="1739"/>
      <c r="J20" s="1739"/>
      <c r="K20" s="1757"/>
      <c r="L20" s="1759"/>
      <c r="M20" s="1751"/>
      <c r="N20" s="1754"/>
      <c r="O20" s="1761"/>
      <c r="Q20" s="1641"/>
      <c r="R20" s="1637"/>
      <c r="S20" s="1637"/>
      <c r="T20" s="1744"/>
      <c r="U20" s="1745"/>
      <c r="V20" s="74">
        <v>5</v>
      </c>
      <c r="W20" s="677">
        <f>高校法人!$M8</f>
        <v>-2.5999999999999999E-2</v>
      </c>
      <c r="X20" s="678" t="s">
        <v>599</v>
      </c>
      <c r="Y20" s="679">
        <f>高校法人!$O8</f>
        <v>-4.0000000000000001E-3</v>
      </c>
      <c r="Z20" s="623"/>
      <c r="AA20" s="57"/>
      <c r="AB20" s="72"/>
      <c r="AC20" s="59"/>
    </row>
    <row r="21" spans="2:29" ht="24" customHeight="1">
      <c r="B21" s="6"/>
      <c r="C21" s="1643" t="s">
        <v>647</v>
      </c>
      <c r="D21" s="1644"/>
      <c r="E21" s="1645"/>
      <c r="F21" s="1736">
        <f>IFERROR('法人入力シート（要入力）'!D22,"－")</f>
        <v>0</v>
      </c>
      <c r="G21" s="1736">
        <f>IFERROR('法人入力シート（要入力）'!E22,"－")</f>
        <v>0</v>
      </c>
      <c r="H21" s="1736">
        <f>IFERROR('法人入力シート（要入力）'!F22,"－")</f>
        <v>0</v>
      </c>
      <c r="I21" s="1736">
        <f>IFERROR('法人入力シート（要入力）'!G22,"－")</f>
        <v>0</v>
      </c>
      <c r="J21" s="1740">
        <f>IFERROR('法人入力シート（要入力）'!H22,"－")</f>
        <v>0</v>
      </c>
      <c r="K21" s="1756">
        <f>IFERROR((J21-F21),"－")</f>
        <v>0</v>
      </c>
      <c r="L21" s="1726" t="str">
        <f t="shared" ref="L21" si="0">IF(OR(F21="－",F21=0,J21="－",J21=0),"－",(IF(AND(F21&lt;0,J21&lt;0),(J21-F21)/F21*-1,IF(AND(F21&lt;0,J21&gt;0),(J21-F21)/F21*-1,(J21-F21)/F21))))</f>
        <v>－</v>
      </c>
      <c r="M21" s="1751"/>
      <c r="N21" s="1754"/>
      <c r="O21" s="1761"/>
      <c r="Q21" s="1641">
        <v>4</v>
      </c>
      <c r="R21" s="1636" t="s">
        <v>69</v>
      </c>
      <c r="S21" s="1636" t="s">
        <v>75</v>
      </c>
      <c r="T21" s="1742"/>
      <c r="U21" s="1743"/>
      <c r="V21" s="73">
        <v>4</v>
      </c>
      <c r="W21" s="674">
        <f>高校法人!$J8</f>
        <v>-4.9999999999999996E-2</v>
      </c>
      <c r="X21" s="675" t="s">
        <v>599</v>
      </c>
      <c r="Y21" s="676">
        <f>高校法人!$L8</f>
        <v>-2.7E-2</v>
      </c>
      <c r="Z21" s="624"/>
      <c r="AA21" s="57"/>
      <c r="AB21" s="58"/>
      <c r="AC21" s="59"/>
    </row>
    <row r="22" spans="2:29" ht="24" customHeight="1">
      <c r="B22" s="6"/>
      <c r="C22" s="1646"/>
      <c r="D22" s="1647"/>
      <c r="E22" s="1648"/>
      <c r="F22" s="1737"/>
      <c r="G22" s="1737"/>
      <c r="H22" s="1737"/>
      <c r="I22" s="1737"/>
      <c r="J22" s="1741"/>
      <c r="K22" s="1757"/>
      <c r="L22" s="1759"/>
      <c r="M22" s="1751"/>
      <c r="N22" s="1754"/>
      <c r="O22" s="1761"/>
      <c r="Q22" s="1641"/>
      <c r="R22" s="1637"/>
      <c r="S22" s="1637"/>
      <c r="T22" s="1744"/>
      <c r="U22" s="1745"/>
      <c r="V22" s="74">
        <v>3</v>
      </c>
      <c r="W22" s="677">
        <f>高校法人!$G8</f>
        <v>-0.08</v>
      </c>
      <c r="X22" s="678" t="s">
        <v>599</v>
      </c>
      <c r="Y22" s="679">
        <f>高校法人!$I8</f>
        <v>-5.0999999999999997E-2</v>
      </c>
      <c r="Z22" s="623"/>
      <c r="AA22" s="57"/>
      <c r="AB22" s="58"/>
      <c r="AC22" s="59"/>
    </row>
    <row r="23" spans="2:29" ht="24" customHeight="1">
      <c r="B23" s="1652"/>
      <c r="C23" s="1643" t="s">
        <v>648</v>
      </c>
      <c r="D23" s="1644"/>
      <c r="E23" s="1645"/>
      <c r="F23" s="1734">
        <f>IFERROR(F19-F21,"－")</f>
        <v>0</v>
      </c>
      <c r="G23" s="1734">
        <f>IFERROR(G19-G21,"－")</f>
        <v>0</v>
      </c>
      <c r="H23" s="1734">
        <f>IFERROR(H19-H21,"－")</f>
        <v>0</v>
      </c>
      <c r="I23" s="1734">
        <f>IFERROR(I19-I21,"－")</f>
        <v>0</v>
      </c>
      <c r="J23" s="1734">
        <f>IFERROR(J19-J21,"－")</f>
        <v>0</v>
      </c>
      <c r="K23" s="1756">
        <f>IFERROR((J23-F23),"－")</f>
        <v>0</v>
      </c>
      <c r="L23" s="1726" t="str">
        <f t="shared" ref="L23" si="1">IF(OR(F23="－",F23=0,J23="－",J23=0),"－",(IF(AND(F23&lt;0,J23&lt;0),(J23-F23)/F23*-1,IF(AND(F23&lt;0,J23&gt;0),(J23-F23)/F23*-1,(J23-F23)/F23))))</f>
        <v>－</v>
      </c>
      <c r="M23" s="1751"/>
      <c r="N23" s="1754"/>
      <c r="O23" s="1761"/>
      <c r="Q23" s="1641">
        <v>2</v>
      </c>
      <c r="R23" s="1638" t="s">
        <v>70</v>
      </c>
      <c r="S23" s="1638" t="s">
        <v>76</v>
      </c>
      <c r="T23" s="1746"/>
      <c r="U23" s="1747"/>
      <c r="V23" s="73">
        <v>2</v>
      </c>
      <c r="W23" s="681">
        <f>高校法人!$D8</f>
        <v>-0.154</v>
      </c>
      <c r="X23" s="675" t="s">
        <v>599</v>
      </c>
      <c r="Y23" s="682">
        <f>高校法人!$F8</f>
        <v>-8.1000000000000003E-2</v>
      </c>
      <c r="Z23" s="623"/>
      <c r="AA23" s="57"/>
      <c r="AB23" s="58"/>
      <c r="AC23" s="59"/>
    </row>
    <row r="24" spans="2:29" ht="24" customHeight="1">
      <c r="B24" s="1653"/>
      <c r="C24" s="1649"/>
      <c r="D24" s="1650"/>
      <c r="E24" s="1651"/>
      <c r="F24" s="1735"/>
      <c r="G24" s="1735"/>
      <c r="H24" s="1735"/>
      <c r="I24" s="1735"/>
      <c r="J24" s="1735"/>
      <c r="K24" s="1758"/>
      <c r="L24" s="1727"/>
      <c r="M24" s="1752"/>
      <c r="N24" s="1755"/>
      <c r="O24" s="1762"/>
      <c r="Q24" s="1641"/>
      <c r="R24" s="1639"/>
      <c r="S24" s="1639"/>
      <c r="T24" s="1748"/>
      <c r="U24" s="1749"/>
      <c r="V24" s="74">
        <v>1</v>
      </c>
      <c r="W24" s="683"/>
      <c r="X24" s="678" t="s">
        <v>599</v>
      </c>
      <c r="Y24" s="679">
        <f>高校法人!$C8</f>
        <v>-0.155</v>
      </c>
      <c r="Z24" s="623"/>
      <c r="AA24" s="57"/>
      <c r="AB24" s="58"/>
      <c r="AC24" s="59"/>
    </row>
    <row r="25" spans="2:29" ht="24" customHeight="1">
      <c r="B25" s="52"/>
      <c r="M25" s="53"/>
      <c r="N25" s="53"/>
    </row>
    <row r="26" spans="2:29" ht="24" customHeight="1">
      <c r="M26" s="54"/>
      <c r="N26" s="53"/>
    </row>
  </sheetData>
  <mergeCells count="73">
    <mergeCell ref="I21:I22"/>
    <mergeCell ref="J21:J22"/>
    <mergeCell ref="G23:G24"/>
    <mergeCell ref="S15:U16"/>
    <mergeCell ref="S17:U18"/>
    <mergeCell ref="S19:U20"/>
    <mergeCell ref="S21:U22"/>
    <mergeCell ref="S23:U24"/>
    <mergeCell ref="M15:M24"/>
    <mergeCell ref="N15:N24"/>
    <mergeCell ref="K19:K20"/>
    <mergeCell ref="K21:K22"/>
    <mergeCell ref="K23:K24"/>
    <mergeCell ref="L19:L20"/>
    <mergeCell ref="L21:L22"/>
    <mergeCell ref="O15:O24"/>
    <mergeCell ref="L23:L24"/>
    <mergeCell ref="K15:K18"/>
    <mergeCell ref="L15:L18"/>
    <mergeCell ref="F23:F24"/>
    <mergeCell ref="G21:G22"/>
    <mergeCell ref="H21:H22"/>
    <mergeCell ref="F21:F22"/>
    <mergeCell ref="H23:H24"/>
    <mergeCell ref="I23:I24"/>
    <mergeCell ref="J23:J24"/>
    <mergeCell ref="G19:G20"/>
    <mergeCell ref="H19:H20"/>
    <mergeCell ref="I19:I20"/>
    <mergeCell ref="F19:F20"/>
    <mergeCell ref="F15:F18"/>
    <mergeCell ref="J19:J20"/>
    <mergeCell ref="D1:H1"/>
    <mergeCell ref="M12:M14"/>
    <mergeCell ref="G15:G18"/>
    <mergeCell ref="H15:H18"/>
    <mergeCell ref="I15:I18"/>
    <mergeCell ref="J15:J18"/>
    <mergeCell ref="J12:J14"/>
    <mergeCell ref="I12:I14"/>
    <mergeCell ref="G12:G14"/>
    <mergeCell ref="A1:C1"/>
    <mergeCell ref="C10:E10"/>
    <mergeCell ref="C8:E8"/>
    <mergeCell ref="C9:E9"/>
    <mergeCell ref="S12:U14"/>
    <mergeCell ref="H5:Y10"/>
    <mergeCell ref="R12:R14"/>
    <mergeCell ref="Q12:Q14"/>
    <mergeCell ref="O12:O14"/>
    <mergeCell ref="N12:N14"/>
    <mergeCell ref="K12:K14"/>
    <mergeCell ref="V12:V14"/>
    <mergeCell ref="R1:Y1"/>
    <mergeCell ref="L12:L14"/>
    <mergeCell ref="H12:H14"/>
    <mergeCell ref="W12:Y14"/>
    <mergeCell ref="C19:E20"/>
    <mergeCell ref="C21:E22"/>
    <mergeCell ref="C23:E24"/>
    <mergeCell ref="B23:B24"/>
    <mergeCell ref="B12:E14"/>
    <mergeCell ref="B15:E18"/>
    <mergeCell ref="Q23:Q24"/>
    <mergeCell ref="Q21:Q22"/>
    <mergeCell ref="Q19:Q20"/>
    <mergeCell ref="Q17:Q18"/>
    <mergeCell ref="Q15:Q16"/>
    <mergeCell ref="R21:R22"/>
    <mergeCell ref="R23:R24"/>
    <mergeCell ref="R17:R18"/>
    <mergeCell ref="R19:R20"/>
    <mergeCell ref="R15:R16"/>
  </mergeCells>
  <phoneticPr fontId="1"/>
  <conditionalFormatting sqref="S23:U24">
    <cfRule type="expression" dxfId="506" priority="21">
      <formula>$N$15=2</formula>
    </cfRule>
  </conditionalFormatting>
  <conditionalFormatting sqref="S21:U22">
    <cfRule type="expression" dxfId="505" priority="20">
      <formula>$N$15=4</formula>
    </cfRule>
  </conditionalFormatting>
  <conditionalFormatting sqref="S19:U20">
    <cfRule type="expression" dxfId="504" priority="19">
      <formula>$N$15=6</formula>
    </cfRule>
  </conditionalFormatting>
  <conditionalFormatting sqref="S17:U18">
    <cfRule type="expression" dxfId="503" priority="18">
      <formula>$N$15=8</formula>
    </cfRule>
  </conditionalFormatting>
  <conditionalFormatting sqref="S15:U16">
    <cfRule type="expression" dxfId="502" priority="17">
      <formula>$N$15=10</formula>
    </cfRule>
  </conditionalFormatting>
  <conditionalFormatting sqref="R23:R24">
    <cfRule type="expression" dxfId="501" priority="16">
      <formula>$M$15=2</formula>
    </cfRule>
  </conditionalFormatting>
  <conditionalFormatting sqref="R21:R22">
    <cfRule type="expression" dxfId="500" priority="15">
      <formula>$M$15=4</formula>
    </cfRule>
  </conditionalFormatting>
  <conditionalFormatting sqref="R19:R20">
    <cfRule type="expression" dxfId="499" priority="14">
      <formula>$M$15=6</formula>
    </cfRule>
  </conditionalFormatting>
  <conditionalFormatting sqref="R17:R18">
    <cfRule type="expression" dxfId="498" priority="13">
      <formula>$M$15=8</formula>
    </cfRule>
  </conditionalFormatting>
  <conditionalFormatting sqref="R15:R16">
    <cfRule type="expression" dxfId="497" priority="12">
      <formula>$M$15=10</formula>
    </cfRule>
  </conditionalFormatting>
  <conditionalFormatting sqref="W24:Y24">
    <cfRule type="expression" dxfId="496" priority="2">
      <formula>$O$15=1</formula>
    </cfRule>
  </conditionalFormatting>
  <conditionalFormatting sqref="W15:Y15">
    <cfRule type="expression" dxfId="495" priority="11">
      <formula>$O$15=10</formula>
    </cfRule>
  </conditionalFormatting>
  <conditionalFormatting sqref="W16:Y16">
    <cfRule type="expression" dxfId="494" priority="10">
      <formula>$O$15=9</formula>
    </cfRule>
  </conditionalFormatting>
  <conditionalFormatting sqref="W17:Y17">
    <cfRule type="expression" dxfId="493" priority="9">
      <formula>$O$15=8</formula>
    </cfRule>
  </conditionalFormatting>
  <conditionalFormatting sqref="W18:Y18">
    <cfRule type="expression" dxfId="492" priority="8">
      <formula>$O$15=7</formula>
    </cfRule>
  </conditionalFormatting>
  <conditionalFormatting sqref="W19:Y19">
    <cfRule type="expression" dxfId="491" priority="7">
      <formula>$O$15=6</formula>
    </cfRule>
  </conditionalFormatting>
  <conditionalFormatting sqref="W20:Y20">
    <cfRule type="expression" dxfId="490" priority="6">
      <formula>$O$15=5</formula>
    </cfRule>
  </conditionalFormatting>
  <conditionalFormatting sqref="W21:Y21">
    <cfRule type="expression" dxfId="489" priority="5">
      <formula>$O$15=4</formula>
    </cfRule>
  </conditionalFormatting>
  <conditionalFormatting sqref="W22:Y22">
    <cfRule type="expression" dxfId="488" priority="4">
      <formula>$O$15=3</formula>
    </cfRule>
  </conditionalFormatting>
  <conditionalFormatting sqref="W23:Y23">
    <cfRule type="expression" dxfId="487" priority="3">
      <formula>$O$15=2</formula>
    </cfRule>
  </conditionalFormatting>
  <conditionalFormatting sqref="Y15">
    <cfRule type="expression" dxfId="486" priority="1">
      <formula>$O$15=10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ECFF"/>
  </sheetPr>
  <dimension ref="A1:AA26"/>
  <sheetViews>
    <sheetView showGridLines="0" zoomScaleNormal="100" workbookViewId="0">
      <selection activeCell="A2" sqref="A2"/>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77734375" style="2" customWidth="1"/>
    <col min="21" max="21" width="5.6640625" style="1" customWidth="1"/>
    <col min="22" max="22" width="3.44140625" style="1" bestFit="1" customWidth="1"/>
    <col min="23" max="23" width="5.109375" style="1" customWidth="1"/>
    <col min="24" max="24" width="3.77734375" style="1" customWidth="1"/>
    <col min="25" max="25" width="5.109375" style="1" customWidth="1"/>
    <col min="26" max="16384" width="10.6640625" style="1"/>
  </cols>
  <sheetData>
    <row r="1" spans="1:27" ht="24" customHeight="1" thickBot="1">
      <c r="A1" s="1669" t="s">
        <v>0</v>
      </c>
      <c r="B1" s="1670"/>
      <c r="C1" s="1671"/>
      <c r="D1" s="1714" t="str">
        <f>IF('法人入力シート（要入力）'!E4="","",'法人入力シート（要入力）'!E4)</f>
        <v/>
      </c>
      <c r="E1" s="1715"/>
      <c r="F1" s="1715"/>
      <c r="G1" s="1715"/>
      <c r="H1" s="1716"/>
      <c r="I1" s="66"/>
      <c r="J1" s="66"/>
      <c r="K1" s="66"/>
      <c r="L1" s="66"/>
      <c r="M1" s="66"/>
      <c r="N1" s="66"/>
      <c r="O1" s="66"/>
      <c r="P1" s="66"/>
      <c r="Q1" s="75"/>
      <c r="R1" s="1700" t="s">
        <v>519</v>
      </c>
      <c r="S1" s="1701"/>
      <c r="T1" s="1701"/>
      <c r="U1" s="1701"/>
      <c r="V1" s="1701"/>
      <c r="W1" s="1701"/>
      <c r="X1" s="1701"/>
      <c r="Y1" s="1701"/>
    </row>
    <row r="2" spans="1:27" ht="24" customHeight="1">
      <c r="A2" s="66"/>
      <c r="B2" s="66"/>
      <c r="C2" s="66"/>
      <c r="D2" s="66"/>
      <c r="E2" s="66"/>
      <c r="F2" s="66"/>
      <c r="G2" s="66"/>
      <c r="H2" s="66"/>
      <c r="I2" s="66"/>
      <c r="J2" s="66"/>
      <c r="K2" s="66"/>
      <c r="L2" s="66"/>
      <c r="M2" s="66"/>
      <c r="N2" s="66"/>
      <c r="O2" s="66"/>
      <c r="P2" s="66"/>
      <c r="Q2" s="75"/>
      <c r="R2" s="66"/>
      <c r="S2" s="66"/>
      <c r="T2" s="75"/>
      <c r="U2" s="66"/>
      <c r="V2" s="66"/>
      <c r="W2" s="66"/>
      <c r="X2" s="66"/>
      <c r="Y2" s="66"/>
    </row>
    <row r="3" spans="1:27" ht="24" customHeight="1">
      <c r="A3" s="65" t="s">
        <v>1</v>
      </c>
      <c r="B3" s="66"/>
      <c r="C3" s="66"/>
      <c r="D3" s="66"/>
      <c r="E3" s="66"/>
      <c r="F3" s="66"/>
      <c r="G3" s="66"/>
      <c r="H3" s="66"/>
      <c r="I3" s="66"/>
      <c r="J3" s="66"/>
      <c r="K3" s="66"/>
      <c r="L3" s="66"/>
      <c r="M3" s="66"/>
      <c r="N3" s="66"/>
      <c r="O3" s="66"/>
      <c r="P3" s="66"/>
      <c r="Q3" s="75"/>
      <c r="R3" s="66"/>
      <c r="S3" s="66"/>
      <c r="T3" s="75"/>
      <c r="U3" s="66"/>
      <c r="V3" s="66"/>
      <c r="W3" s="66"/>
      <c r="X3" s="66"/>
      <c r="Y3" s="66"/>
    </row>
    <row r="4" spans="1:27" ht="24" customHeight="1">
      <c r="A4" s="711" t="s">
        <v>680</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66"/>
      <c r="B5" s="66"/>
      <c r="C5" s="66"/>
      <c r="D5" s="66"/>
      <c r="E5" s="66"/>
      <c r="F5" s="66"/>
      <c r="G5" s="66"/>
      <c r="H5" s="76" t="s">
        <v>3</v>
      </c>
      <c r="I5" s="66"/>
      <c r="J5" s="66"/>
      <c r="K5" s="66"/>
      <c r="L5" s="66"/>
      <c r="M5" s="66"/>
      <c r="N5" s="66"/>
      <c r="O5" s="66"/>
      <c r="P5" s="66"/>
      <c r="Q5" s="66"/>
      <c r="R5" s="75"/>
      <c r="S5" s="66"/>
      <c r="T5" s="66"/>
      <c r="U5" s="75"/>
      <c r="V5" s="66"/>
      <c r="W5" s="66"/>
      <c r="X5" s="66"/>
      <c r="Y5" s="66"/>
    </row>
    <row r="6" spans="1:27" ht="24" customHeight="1">
      <c r="A6" s="66"/>
      <c r="B6" s="67" t="s">
        <v>29</v>
      </c>
      <c r="C6" s="66"/>
      <c r="D6" s="66"/>
      <c r="E6" s="66"/>
      <c r="F6" s="66"/>
      <c r="G6" s="66"/>
      <c r="H6" s="1684" t="s">
        <v>1141</v>
      </c>
      <c r="I6" s="1684"/>
      <c r="J6" s="1684"/>
      <c r="K6" s="1684"/>
      <c r="L6" s="1684"/>
      <c r="M6" s="1684"/>
      <c r="N6" s="1684"/>
      <c r="O6" s="1684"/>
      <c r="P6" s="1684"/>
      <c r="Q6" s="1684"/>
      <c r="R6" s="1684"/>
      <c r="S6" s="1684"/>
      <c r="T6" s="1684"/>
      <c r="U6" s="1684"/>
      <c r="V6" s="1684"/>
      <c r="W6" s="1684"/>
      <c r="X6" s="1684"/>
      <c r="Y6" s="1684"/>
    </row>
    <row r="7" spans="1:27" ht="24" customHeight="1">
      <c r="A7" s="66"/>
      <c r="B7" s="67"/>
      <c r="C7" s="67" t="s">
        <v>17</v>
      </c>
      <c r="D7" s="66"/>
      <c r="E7" s="66"/>
      <c r="F7" s="66"/>
      <c r="G7" s="66"/>
      <c r="H7" s="1684"/>
      <c r="I7" s="1684"/>
      <c r="J7" s="1684"/>
      <c r="K7" s="1684"/>
      <c r="L7" s="1684"/>
      <c r="M7" s="1684"/>
      <c r="N7" s="1684"/>
      <c r="O7" s="1684"/>
      <c r="P7" s="1684"/>
      <c r="Q7" s="1684"/>
      <c r="R7" s="1684"/>
      <c r="S7" s="1684"/>
      <c r="T7" s="1684"/>
      <c r="U7" s="1684"/>
      <c r="V7" s="1684"/>
      <c r="W7" s="1684"/>
      <c r="X7" s="1684"/>
      <c r="Y7" s="1684"/>
    </row>
    <row r="8" spans="1:27" ht="24" customHeight="1">
      <c r="A8" s="66"/>
      <c r="B8" s="66"/>
      <c r="C8" s="1673" t="s">
        <v>30</v>
      </c>
      <c r="D8" s="1673"/>
      <c r="E8" s="1673"/>
      <c r="F8" s="67"/>
      <c r="G8" s="67"/>
      <c r="H8" s="1684"/>
      <c r="I8" s="1684"/>
      <c r="J8" s="1684"/>
      <c r="K8" s="1684"/>
      <c r="L8" s="1684"/>
      <c r="M8" s="1684"/>
      <c r="N8" s="1684"/>
      <c r="O8" s="1684"/>
      <c r="P8" s="1684"/>
      <c r="Q8" s="1684"/>
      <c r="R8" s="1684"/>
      <c r="S8" s="1684"/>
      <c r="T8" s="1684"/>
      <c r="U8" s="1684"/>
      <c r="V8" s="1684"/>
      <c r="W8" s="1684"/>
      <c r="X8" s="1684"/>
      <c r="Y8" s="1684"/>
    </row>
    <row r="9" spans="1:27" ht="24" customHeight="1">
      <c r="A9" s="66"/>
      <c r="B9" s="67"/>
      <c r="C9" s="1674" t="s">
        <v>4</v>
      </c>
      <c r="D9" s="1674"/>
      <c r="E9" s="1674"/>
      <c r="F9" s="67"/>
      <c r="G9" s="67"/>
      <c r="H9" s="1684"/>
      <c r="I9" s="1684"/>
      <c r="J9" s="1684"/>
      <c r="K9" s="1684"/>
      <c r="L9" s="1684"/>
      <c r="M9" s="1684"/>
      <c r="N9" s="1684"/>
      <c r="O9" s="1684"/>
      <c r="P9" s="1684"/>
      <c r="Q9" s="1684"/>
      <c r="R9" s="1684"/>
      <c r="S9" s="1684"/>
      <c r="T9" s="1684"/>
      <c r="U9" s="1684"/>
      <c r="V9" s="1684"/>
      <c r="W9" s="1684"/>
      <c r="X9" s="1684"/>
      <c r="Y9" s="1684"/>
    </row>
    <row r="10" spans="1:27" ht="24" customHeight="1">
      <c r="A10" s="66"/>
      <c r="B10" s="67"/>
      <c r="C10" s="1775"/>
      <c r="D10" s="1775"/>
      <c r="E10" s="1775"/>
      <c r="F10" s="67"/>
      <c r="G10" s="67"/>
      <c r="H10" s="1684"/>
      <c r="I10" s="1684"/>
      <c r="J10" s="1684"/>
      <c r="K10" s="1684"/>
      <c r="L10" s="1684"/>
      <c r="M10" s="1684"/>
      <c r="N10" s="1684"/>
      <c r="O10" s="1684"/>
      <c r="P10" s="1684"/>
      <c r="Q10" s="1684"/>
      <c r="R10" s="1684"/>
      <c r="S10" s="1684"/>
      <c r="T10" s="1684"/>
      <c r="U10" s="1684"/>
      <c r="V10" s="1684"/>
      <c r="W10" s="1684"/>
      <c r="X10" s="1684"/>
      <c r="Y10" s="1684"/>
    </row>
    <row r="11" spans="1:27" ht="24" customHeight="1">
      <c r="B11" s="67"/>
      <c r="C11" s="77"/>
      <c r="D11" s="77"/>
      <c r="E11" s="77"/>
      <c r="F11" s="67"/>
      <c r="G11" s="67"/>
      <c r="H11" s="78"/>
      <c r="I11" s="78"/>
      <c r="J11" s="78"/>
      <c r="K11" s="78"/>
      <c r="L11" s="78"/>
      <c r="M11" s="78"/>
      <c r="N11" s="78"/>
      <c r="O11" s="78"/>
      <c r="P11" s="78"/>
      <c r="Q11" s="78"/>
      <c r="R11" s="78"/>
      <c r="S11" s="78"/>
      <c r="T11" s="78"/>
      <c r="U11" s="78"/>
      <c r="V11" s="78"/>
      <c r="W11" s="78"/>
      <c r="X11" s="78"/>
      <c r="Y11" s="78"/>
    </row>
    <row r="12" spans="1:27" ht="24" customHeight="1">
      <c r="B12" s="1" t="s">
        <v>1168</v>
      </c>
      <c r="O12" s="38" t="s">
        <v>43</v>
      </c>
      <c r="Q12" s="4" t="s">
        <v>63</v>
      </c>
    </row>
    <row r="13" spans="1:27" ht="24" customHeight="1">
      <c r="B13" s="1654" t="s">
        <v>16</v>
      </c>
      <c r="C13" s="1655"/>
      <c r="D13" s="1655"/>
      <c r="E13" s="1656"/>
      <c r="F13" s="1078"/>
      <c r="G13" s="1723">
        <f>'法人入力シート（要入力）'!$E$11</f>
        <v>2019</v>
      </c>
      <c r="H13" s="1705">
        <f>'法人入力シート（要入力）'!$F$11</f>
        <v>2020</v>
      </c>
      <c r="I13" s="1705">
        <f>'法人入力シート（要入力）'!$G$11</f>
        <v>2021</v>
      </c>
      <c r="J13" s="1720">
        <f>'法人入力シート（要入力）'!$H$11</f>
        <v>2022</v>
      </c>
      <c r="K13" s="1694" t="str">
        <f>"増減
"&amp;$J$13&amp;"-"&amp;$F$14</f>
        <v>増減
2022-2018</v>
      </c>
      <c r="L13" s="1702" t="str">
        <f>"対"&amp;$F$14&amp;"年度
伸び率(%)"</f>
        <v>対2018年度
伸び率(%)</v>
      </c>
      <c r="M13" s="1677" t="s">
        <v>14</v>
      </c>
      <c r="N13" s="1691" t="s">
        <v>13</v>
      </c>
      <c r="O13" s="1691" t="s">
        <v>15</v>
      </c>
      <c r="P13" s="3"/>
      <c r="Q13" s="1688" t="s">
        <v>51</v>
      </c>
      <c r="R13" s="1685" t="s">
        <v>10</v>
      </c>
      <c r="S13" s="1675" t="s">
        <v>72</v>
      </c>
      <c r="T13" s="1676"/>
      <c r="U13" s="1677"/>
      <c r="V13" s="1697" t="s">
        <v>51</v>
      </c>
      <c r="W13" s="1676" t="s">
        <v>582</v>
      </c>
      <c r="X13" s="1708"/>
      <c r="Y13" s="1709"/>
    </row>
    <row r="14" spans="1:27" ht="24" customHeight="1">
      <c r="B14" s="1657"/>
      <c r="C14" s="1658"/>
      <c r="D14" s="1658"/>
      <c r="E14" s="1659"/>
      <c r="F14" s="1076">
        <f>'法人入力シート（要入力）'!$D$11</f>
        <v>2018</v>
      </c>
      <c r="G14" s="1724"/>
      <c r="H14" s="1706"/>
      <c r="I14" s="1706"/>
      <c r="J14" s="1721"/>
      <c r="K14" s="1695"/>
      <c r="L14" s="1703"/>
      <c r="M14" s="1680"/>
      <c r="N14" s="1692"/>
      <c r="O14" s="1692"/>
      <c r="P14" s="3"/>
      <c r="Q14" s="1689"/>
      <c r="R14" s="1686"/>
      <c r="S14" s="1678"/>
      <c r="T14" s="1679"/>
      <c r="U14" s="1680"/>
      <c r="V14" s="1698"/>
      <c r="W14" s="1710"/>
      <c r="X14" s="1710"/>
      <c r="Y14" s="1711"/>
    </row>
    <row r="15" spans="1:27" ht="24" customHeight="1">
      <c r="B15" s="1660"/>
      <c r="C15" s="1661"/>
      <c r="D15" s="1661"/>
      <c r="E15" s="1662"/>
      <c r="F15" s="1080"/>
      <c r="G15" s="1725"/>
      <c r="H15" s="1707"/>
      <c r="I15" s="1707"/>
      <c r="J15" s="1722"/>
      <c r="K15" s="1696"/>
      <c r="L15" s="1704"/>
      <c r="M15" s="1683"/>
      <c r="N15" s="1693"/>
      <c r="O15" s="1693"/>
      <c r="Q15" s="1690"/>
      <c r="R15" s="1687"/>
      <c r="S15" s="1681"/>
      <c r="T15" s="1682"/>
      <c r="U15" s="1683"/>
      <c r="V15" s="1699"/>
      <c r="W15" s="1712"/>
      <c r="X15" s="1712"/>
      <c r="Y15" s="1713"/>
      <c r="AA15" s="31"/>
    </row>
    <row r="16" spans="1:27" ht="24" customHeight="1">
      <c r="B16" s="1663" t="s">
        <v>649</v>
      </c>
      <c r="C16" s="1664"/>
      <c r="D16" s="1664"/>
      <c r="E16" s="1665"/>
      <c r="F16" s="1717" t="str">
        <f>IFERROR((ROUND(F23/F20,3)),"－")</f>
        <v>－</v>
      </c>
      <c r="G16" s="1717" t="str">
        <f>IFERROR((ROUND(G23/G20,3)),"－")</f>
        <v>－</v>
      </c>
      <c r="H16" s="1717" t="str">
        <f>IFERROR((ROUND(H23/H20,3)),"－")</f>
        <v>－</v>
      </c>
      <c r="I16" s="1717" t="str">
        <f>IFERROR((ROUND(I23/I20,3)),"－")</f>
        <v>－</v>
      </c>
      <c r="J16" s="1717" t="str">
        <f>IFERROR((ROUND(J23/J20,3)),"－")</f>
        <v>－</v>
      </c>
      <c r="K16" s="1772" t="str">
        <f>IFERROR((J16-F16)*100,"－")</f>
        <v>－</v>
      </c>
      <c r="L16" s="1731"/>
      <c r="M16" s="1750" t="str">
        <f>IF(J16="－","－",IF(AND(I16&gt;=絶対評価シート!C28,J16&gt;=絶対評価シート!E28),絶対評価シート!G28,IF(AND(I16&lt;絶対評価シート!D27,J16&gt;=絶対評価シート!E27),絶対評価シート!G27,IF(AND(J16&gt;=絶対評価シート!E26,J16&lt;絶対評価シート!F26),絶対評価シート!G26,IF(AND(I16&gt;=絶対評価シート!C25,J16&lt;絶対評価シート!F25),絶対評価シート!G25,IF(AND(I16&lt;絶対評価シート!D24,J16&lt;絶対評価シート!F24),絶対評価シート!G24))))))</f>
        <v>－</v>
      </c>
      <c r="N16" s="1753" t="str">
        <f>IFERROR(LOOKUP($K$16/100,趨勢評価!$L$15:$L$19,趨勢評価!$O$15:$O$19),"－")</f>
        <v>－</v>
      </c>
      <c r="O16" s="1760" t="str">
        <f ca="1">IFERROR(OFFSET(INDEX(Y16:Y25,MATCH(J16,Y16:Y25,1),1),0,-3),"－")</f>
        <v>－</v>
      </c>
      <c r="Q16" s="1642">
        <v>10</v>
      </c>
      <c r="R16" s="1640" t="s">
        <v>960</v>
      </c>
      <c r="S16" s="1636" t="s">
        <v>76</v>
      </c>
      <c r="T16" s="1742"/>
      <c r="U16" s="1743"/>
      <c r="V16" s="73">
        <v>10</v>
      </c>
      <c r="W16" s="674">
        <f>高校法人!$AB15</f>
        <v>0.52300000000000002</v>
      </c>
      <c r="X16" s="675" t="s">
        <v>546</v>
      </c>
      <c r="Y16" s="1090">
        <v>0</v>
      </c>
      <c r="AA16" s="31"/>
    </row>
    <row r="17" spans="2:27" ht="24" customHeight="1">
      <c r="B17" s="1666"/>
      <c r="C17" s="1667"/>
      <c r="D17" s="1667"/>
      <c r="E17" s="1668"/>
      <c r="F17" s="1718"/>
      <c r="G17" s="1718"/>
      <c r="H17" s="1718"/>
      <c r="I17" s="1718"/>
      <c r="J17" s="1718"/>
      <c r="K17" s="1773"/>
      <c r="L17" s="1732"/>
      <c r="M17" s="1751"/>
      <c r="N17" s="1754"/>
      <c r="O17" s="1761"/>
      <c r="Q17" s="1642"/>
      <c r="R17" s="1637"/>
      <c r="S17" s="1637"/>
      <c r="T17" s="1744"/>
      <c r="U17" s="1745"/>
      <c r="V17" s="74">
        <v>9</v>
      </c>
      <c r="W17" s="677">
        <f>高校法人!$Y15</f>
        <v>0.56799999999999995</v>
      </c>
      <c r="X17" s="678" t="s">
        <v>546</v>
      </c>
      <c r="Y17" s="679">
        <f>高校法人!$AA15</f>
        <v>0.52400000000000002</v>
      </c>
      <c r="AA17" s="31"/>
    </row>
    <row r="18" spans="2:27" ht="24" customHeight="1">
      <c r="B18" s="1666"/>
      <c r="C18" s="1667"/>
      <c r="D18" s="1667"/>
      <c r="E18" s="1668"/>
      <c r="F18" s="1718"/>
      <c r="G18" s="1718"/>
      <c r="H18" s="1718"/>
      <c r="I18" s="1718"/>
      <c r="J18" s="1718"/>
      <c r="K18" s="1773"/>
      <c r="L18" s="1732"/>
      <c r="M18" s="1751"/>
      <c r="N18" s="1754"/>
      <c r="O18" s="1761"/>
      <c r="Q18" s="1641">
        <v>8</v>
      </c>
      <c r="R18" s="1640" t="s">
        <v>961</v>
      </c>
      <c r="S18" s="1636" t="s">
        <v>75</v>
      </c>
      <c r="T18" s="1742"/>
      <c r="U18" s="1743"/>
      <c r="V18" s="73">
        <v>8</v>
      </c>
      <c r="W18" s="674">
        <f>高校法人!$V15</f>
        <v>0.59799999999999998</v>
      </c>
      <c r="X18" s="675" t="s">
        <v>546</v>
      </c>
      <c r="Y18" s="680">
        <f>高校法人!$X15</f>
        <v>0.56899999999999995</v>
      </c>
      <c r="AA18" s="31"/>
    </row>
    <row r="19" spans="2:27" ht="24" customHeight="1">
      <c r="B19" s="1666"/>
      <c r="C19" s="1667"/>
      <c r="D19" s="1667"/>
      <c r="E19" s="1668"/>
      <c r="F19" s="1719"/>
      <c r="G19" s="1719"/>
      <c r="H19" s="1719"/>
      <c r="I19" s="1719"/>
      <c r="J19" s="1719"/>
      <c r="K19" s="1774"/>
      <c r="L19" s="1733"/>
      <c r="M19" s="1751"/>
      <c r="N19" s="1754"/>
      <c r="O19" s="1761"/>
      <c r="Q19" s="1641"/>
      <c r="R19" s="1637"/>
      <c r="S19" s="1637"/>
      <c r="T19" s="1744"/>
      <c r="U19" s="1745"/>
      <c r="V19" s="74">
        <v>7</v>
      </c>
      <c r="W19" s="677">
        <f>高校法人!$S15</f>
        <v>0.63</v>
      </c>
      <c r="X19" s="678" t="s">
        <v>546</v>
      </c>
      <c r="Y19" s="679">
        <f>高校法人!$U15</f>
        <v>0.59899999999999998</v>
      </c>
      <c r="AA19" s="31"/>
    </row>
    <row r="20" spans="2:27" ht="24" customHeight="1">
      <c r="B20" s="6"/>
      <c r="C20" s="1643" t="s">
        <v>646</v>
      </c>
      <c r="D20" s="1644"/>
      <c r="E20" s="1645"/>
      <c r="F20" s="1738">
        <f>IFERROR('法人入力シート（要入力）'!D21,"－")</f>
        <v>0</v>
      </c>
      <c r="G20" s="1738">
        <f>IFERROR('法人入力シート（要入力）'!E21,"－")</f>
        <v>0</v>
      </c>
      <c r="H20" s="1738">
        <f>IFERROR('法人入力シート（要入力）'!F21,"－")</f>
        <v>0</v>
      </c>
      <c r="I20" s="1738">
        <f>IFERROR('法人入力シート（要入力）'!G21,"－")</f>
        <v>0</v>
      </c>
      <c r="J20" s="1738">
        <f>IFERROR('法人入力シート（要入力）'!H21,"－")</f>
        <v>0</v>
      </c>
      <c r="K20" s="1756">
        <f>IFERROR((J20-F20),"－")</f>
        <v>0</v>
      </c>
      <c r="L20" s="1726" t="str">
        <f>IF(OR(F20="－",F20=0,J20="－",J20=0),"－",(IF(AND(F20&lt;0,J20&lt;0),(J20-F20)/F20*-1,IF(AND(F20&lt;0,J20&gt;0),(J20-F20)/F20*-1,(J20-F20)/F20))))</f>
        <v>－</v>
      </c>
      <c r="M20" s="1751"/>
      <c r="N20" s="1754"/>
      <c r="O20" s="1761"/>
      <c r="Q20" s="1641">
        <v>6</v>
      </c>
      <c r="R20" s="1640" t="s">
        <v>962</v>
      </c>
      <c r="S20" s="1640" t="s">
        <v>74</v>
      </c>
      <c r="T20" s="1742"/>
      <c r="U20" s="1743"/>
      <c r="V20" s="73">
        <v>6</v>
      </c>
      <c r="W20" s="674">
        <f>高校法人!$P15</f>
        <v>0.65400000000000003</v>
      </c>
      <c r="X20" s="675" t="s">
        <v>546</v>
      </c>
      <c r="Y20" s="676">
        <f>高校法人!$R15</f>
        <v>0.63100000000000001</v>
      </c>
      <c r="AA20" s="31"/>
    </row>
    <row r="21" spans="2:27" ht="24" customHeight="1">
      <c r="B21" s="6"/>
      <c r="C21" s="1776"/>
      <c r="D21" s="1777"/>
      <c r="E21" s="1778"/>
      <c r="F21" s="1764"/>
      <c r="G21" s="1764"/>
      <c r="H21" s="1764"/>
      <c r="I21" s="1764"/>
      <c r="J21" s="1764"/>
      <c r="K21" s="1768"/>
      <c r="L21" s="1769"/>
      <c r="M21" s="1751"/>
      <c r="N21" s="1754"/>
      <c r="O21" s="1761"/>
      <c r="Q21" s="1641"/>
      <c r="R21" s="1637"/>
      <c r="S21" s="1637"/>
      <c r="T21" s="1744"/>
      <c r="U21" s="1745"/>
      <c r="V21" s="74">
        <v>5</v>
      </c>
      <c r="W21" s="677">
        <f>高校法人!$M15</f>
        <v>0.67600000000000005</v>
      </c>
      <c r="X21" s="678" t="s">
        <v>546</v>
      </c>
      <c r="Y21" s="679">
        <f>高校法人!$O15</f>
        <v>0.65500000000000003</v>
      </c>
      <c r="AA21" s="31"/>
    </row>
    <row r="22" spans="2:27" ht="24" customHeight="1">
      <c r="B22" s="6"/>
      <c r="C22" s="1646"/>
      <c r="D22" s="1647"/>
      <c r="E22" s="1648"/>
      <c r="F22" s="1739"/>
      <c r="G22" s="1739"/>
      <c r="H22" s="1739"/>
      <c r="I22" s="1739"/>
      <c r="J22" s="1739"/>
      <c r="K22" s="1757"/>
      <c r="L22" s="1759"/>
      <c r="M22" s="1751"/>
      <c r="N22" s="1754"/>
      <c r="O22" s="1761"/>
      <c r="Q22" s="1641">
        <v>4</v>
      </c>
      <c r="R22" s="1640" t="s">
        <v>963</v>
      </c>
      <c r="S22" s="1636" t="s">
        <v>73</v>
      </c>
      <c r="T22" s="1742"/>
      <c r="U22" s="1743"/>
      <c r="V22" s="73">
        <v>4</v>
      </c>
      <c r="W22" s="674">
        <f>高校法人!$J15</f>
        <v>0.69799999999999995</v>
      </c>
      <c r="X22" s="675" t="s">
        <v>546</v>
      </c>
      <c r="Y22" s="676">
        <f>高校法人!$L15</f>
        <v>0.67700000000000005</v>
      </c>
      <c r="AA22" s="31"/>
    </row>
    <row r="23" spans="2:27" ht="24" customHeight="1">
      <c r="B23" s="56"/>
      <c r="C23" s="1643" t="s">
        <v>650</v>
      </c>
      <c r="D23" s="1644"/>
      <c r="E23" s="1645"/>
      <c r="F23" s="1765">
        <f>IFERROR('法人入力シート（要入力）'!D18,"－")</f>
        <v>0</v>
      </c>
      <c r="G23" s="1765">
        <f>IFERROR('法人入力シート（要入力）'!E18,"－")</f>
        <v>0</v>
      </c>
      <c r="H23" s="1765">
        <f>IFERROR('法人入力シート（要入力）'!F18,"－")</f>
        <v>0</v>
      </c>
      <c r="I23" s="1765">
        <f>IFERROR('法人入力シート（要入力）'!G18,"－")</f>
        <v>0</v>
      </c>
      <c r="J23" s="1765">
        <f>IFERROR('法人入力シート（要入力）'!H18,"－")</f>
        <v>0</v>
      </c>
      <c r="K23" s="1756">
        <f>IFERROR((J23-F23),"－")</f>
        <v>0</v>
      </c>
      <c r="L23" s="1726" t="str">
        <f>IF(OR(F23="－",F23=0,J23="－",J23=0),"－",(IF(AND(F23&lt;0,J23&lt;0),(J23-F23)/F23*-1,IF(AND(F23&lt;0,J23&gt;0),(J23-F23)/F23*-1,(J23-F23)/F23))))</f>
        <v>－</v>
      </c>
      <c r="M23" s="1751"/>
      <c r="N23" s="1754"/>
      <c r="O23" s="1761"/>
      <c r="Q23" s="1641"/>
      <c r="R23" s="1637"/>
      <c r="S23" s="1637"/>
      <c r="T23" s="1744"/>
      <c r="U23" s="1745"/>
      <c r="V23" s="74">
        <v>3</v>
      </c>
      <c r="W23" s="677">
        <f>高校法人!$G15</f>
        <v>0.72299999999999998</v>
      </c>
      <c r="X23" s="678" t="s">
        <v>546</v>
      </c>
      <c r="Y23" s="679">
        <f>高校法人!$I15</f>
        <v>0.69899999999999995</v>
      </c>
      <c r="AA23" s="31"/>
    </row>
    <row r="24" spans="2:27" ht="24" customHeight="1">
      <c r="B24" s="56"/>
      <c r="C24" s="1776"/>
      <c r="D24" s="1777"/>
      <c r="E24" s="1778"/>
      <c r="F24" s="1766"/>
      <c r="G24" s="1766"/>
      <c r="H24" s="1766"/>
      <c r="I24" s="1766"/>
      <c r="J24" s="1766"/>
      <c r="K24" s="1768"/>
      <c r="L24" s="1770"/>
      <c r="M24" s="1751"/>
      <c r="N24" s="1754"/>
      <c r="O24" s="1761"/>
      <c r="Q24" s="1641">
        <v>2</v>
      </c>
      <c r="R24" s="1763" t="s">
        <v>964</v>
      </c>
      <c r="S24" s="1638" t="s">
        <v>71</v>
      </c>
      <c r="T24" s="1746"/>
      <c r="U24" s="1747"/>
      <c r="V24" s="73">
        <v>2</v>
      </c>
      <c r="W24" s="681">
        <f>高校法人!$D15</f>
        <v>0.76700000000000002</v>
      </c>
      <c r="X24" s="675" t="s">
        <v>546</v>
      </c>
      <c r="Y24" s="682">
        <f>高校法人!$F15</f>
        <v>0.72399999999999998</v>
      </c>
      <c r="AA24" s="31"/>
    </row>
    <row r="25" spans="2:27" ht="24" customHeight="1">
      <c r="B25" s="71"/>
      <c r="C25" s="1649"/>
      <c r="D25" s="1650"/>
      <c r="E25" s="1651"/>
      <c r="F25" s="1767"/>
      <c r="G25" s="1767"/>
      <c r="H25" s="1767"/>
      <c r="I25" s="1767"/>
      <c r="J25" s="1767"/>
      <c r="K25" s="1758"/>
      <c r="L25" s="1771"/>
      <c r="M25" s="1752"/>
      <c r="N25" s="1755"/>
      <c r="O25" s="1762"/>
      <c r="Q25" s="1641"/>
      <c r="R25" s="1639"/>
      <c r="S25" s="1639"/>
      <c r="T25" s="1748"/>
      <c r="U25" s="1749"/>
      <c r="V25" s="74">
        <v>1</v>
      </c>
      <c r="W25" s="683"/>
      <c r="X25" s="678" t="s">
        <v>546</v>
      </c>
      <c r="Y25" s="679">
        <f>高校法人!$C15</f>
        <v>0.76800000000000002</v>
      </c>
    </row>
    <row r="26" spans="2:27" ht="24" customHeight="1">
      <c r="B26" s="52"/>
      <c r="M26" s="53"/>
      <c r="N26" s="53"/>
    </row>
  </sheetData>
  <mergeCells count="64">
    <mergeCell ref="C20:E22"/>
    <mergeCell ref="C23:E25"/>
    <mergeCell ref="F20:F22"/>
    <mergeCell ref="B16:E19"/>
    <mergeCell ref="Q18:Q19"/>
    <mergeCell ref="F23:F25"/>
    <mergeCell ref="R18:R19"/>
    <mergeCell ref="B13:E15"/>
    <mergeCell ref="J13:J15"/>
    <mergeCell ref="K13:K15"/>
    <mergeCell ref="L13:L15"/>
    <mergeCell ref="F16:F19"/>
    <mergeCell ref="G16:G19"/>
    <mergeCell ref="I13:I15"/>
    <mergeCell ref="H13:H15"/>
    <mergeCell ref="G13:G15"/>
    <mergeCell ref="S16:U17"/>
    <mergeCell ref="S18:U19"/>
    <mergeCell ref="S20:U21"/>
    <mergeCell ref="S22:U23"/>
    <mergeCell ref="S24:U25"/>
    <mergeCell ref="V13:V15"/>
    <mergeCell ref="M13:M15"/>
    <mergeCell ref="N13:N15"/>
    <mergeCell ref="O13:O15"/>
    <mergeCell ref="Q13:Q15"/>
    <mergeCell ref="R13:R15"/>
    <mergeCell ref="A1:C1"/>
    <mergeCell ref="D1:H1"/>
    <mergeCell ref="C8:E8"/>
    <mergeCell ref="C9:E9"/>
    <mergeCell ref="C10:E10"/>
    <mergeCell ref="R1:Y1"/>
    <mergeCell ref="W13:Y15"/>
    <mergeCell ref="H6:Y10"/>
    <mergeCell ref="S13:U15"/>
    <mergeCell ref="Q16:Q17"/>
    <mergeCell ref="R16:R17"/>
    <mergeCell ref="O16:O25"/>
    <mergeCell ref="K16:K19"/>
    <mergeCell ref="L16:L19"/>
    <mergeCell ref="M16:M25"/>
    <mergeCell ref="N16:N25"/>
    <mergeCell ref="J16:J19"/>
    <mergeCell ref="H20:H22"/>
    <mergeCell ref="H16:H19"/>
    <mergeCell ref="I16:I19"/>
    <mergeCell ref="Q24:Q25"/>
    <mergeCell ref="R24:R25"/>
    <mergeCell ref="Q20:Q21"/>
    <mergeCell ref="R20:R21"/>
    <mergeCell ref="Q22:Q23"/>
    <mergeCell ref="G20:G22"/>
    <mergeCell ref="G23:G25"/>
    <mergeCell ref="J20:J22"/>
    <mergeCell ref="J23:J25"/>
    <mergeCell ref="I20:I22"/>
    <mergeCell ref="I23:I25"/>
    <mergeCell ref="H23:H25"/>
    <mergeCell ref="K20:K22"/>
    <mergeCell ref="K23:K25"/>
    <mergeCell ref="R22:R23"/>
    <mergeCell ref="L20:L22"/>
    <mergeCell ref="L23:L25"/>
  </mergeCells>
  <phoneticPr fontId="1"/>
  <conditionalFormatting sqref="S16:U17">
    <cfRule type="expression" dxfId="485" priority="22">
      <formula>$N$16=10</formula>
    </cfRule>
  </conditionalFormatting>
  <conditionalFormatting sqref="S18:U19">
    <cfRule type="expression" dxfId="484" priority="21">
      <formula>$N$16=8</formula>
    </cfRule>
  </conditionalFormatting>
  <conditionalFormatting sqref="S20:U21">
    <cfRule type="expression" dxfId="483" priority="20">
      <formula>$N$16=6</formula>
    </cfRule>
  </conditionalFormatting>
  <conditionalFormatting sqref="S22:U23">
    <cfRule type="expression" dxfId="482" priority="19">
      <formula>$N$16=4</formula>
    </cfRule>
  </conditionalFormatting>
  <conditionalFormatting sqref="S24:U25">
    <cfRule type="expression" dxfId="481" priority="18">
      <formula>$N$16=2</formula>
    </cfRule>
  </conditionalFormatting>
  <conditionalFormatting sqref="R16:R17">
    <cfRule type="expression" dxfId="480" priority="13">
      <formula>$M$16=10</formula>
    </cfRule>
  </conditionalFormatting>
  <conditionalFormatting sqref="R24:R25">
    <cfRule type="expression" dxfId="479" priority="17">
      <formula>$M$16=2</formula>
    </cfRule>
  </conditionalFormatting>
  <conditionalFormatting sqref="R22:R23">
    <cfRule type="expression" dxfId="478" priority="16">
      <formula>$M$16=4</formula>
    </cfRule>
  </conditionalFormatting>
  <conditionalFormatting sqref="R20:R21">
    <cfRule type="expression" dxfId="477" priority="15">
      <formula>$M$16=6</formula>
    </cfRule>
  </conditionalFormatting>
  <conditionalFormatting sqref="R18:R19">
    <cfRule type="expression" dxfId="476" priority="14">
      <formula>$M$16=8</formula>
    </cfRule>
  </conditionalFormatting>
  <conditionalFormatting sqref="W16:X16">
    <cfRule type="expression" dxfId="475" priority="12">
      <formula>$O$16=10</formula>
    </cfRule>
  </conditionalFormatting>
  <conditionalFormatting sqref="W17:Y17">
    <cfRule type="expression" dxfId="474" priority="11">
      <formula>$O$16=9</formula>
    </cfRule>
  </conditionalFormatting>
  <conditionalFormatting sqref="W18:Y18">
    <cfRule type="expression" dxfId="473" priority="10">
      <formula>$O$16=8</formula>
    </cfRule>
  </conditionalFormatting>
  <conditionalFormatting sqref="W19:Y19">
    <cfRule type="expression" dxfId="472" priority="9">
      <formula>$O$16=7</formula>
    </cfRule>
  </conditionalFormatting>
  <conditionalFormatting sqref="W20:Y20">
    <cfRule type="expression" dxfId="471" priority="8">
      <formula>$O$16=6</formula>
    </cfRule>
  </conditionalFormatting>
  <conditionalFormatting sqref="W21:Y21">
    <cfRule type="expression" dxfId="470" priority="7">
      <formula>$O$16=5</formula>
    </cfRule>
  </conditionalFormatting>
  <conditionalFormatting sqref="W22:Y22">
    <cfRule type="expression" dxfId="469" priority="6">
      <formula>$O$16=4</formula>
    </cfRule>
  </conditionalFormatting>
  <conditionalFormatting sqref="W23:Y23">
    <cfRule type="expression" dxfId="468" priority="5">
      <formula>$O$16=3</formula>
    </cfRule>
  </conditionalFormatting>
  <conditionalFormatting sqref="W24:Y24">
    <cfRule type="expression" dxfId="467" priority="4">
      <formula>$O$16=2</formula>
    </cfRule>
  </conditionalFormatting>
  <conditionalFormatting sqref="W25:Y25">
    <cfRule type="expression" dxfId="466" priority="3">
      <formula>$O$16=1</formula>
    </cfRule>
  </conditionalFormatting>
  <conditionalFormatting sqref="Y16">
    <cfRule type="expression" dxfId="465" priority="1">
      <formula>$O$16=10</formula>
    </cfRule>
  </conditionalFormatting>
  <conditionalFormatting sqref="Y16">
    <cfRule type="expression" dxfId="464"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5" orientation="landscape" r:id="rId1"/>
  <headerFooter scaleWithDoc="0">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ECFF"/>
  </sheetPr>
  <dimension ref="A1:AA26"/>
  <sheetViews>
    <sheetView showGridLines="0" zoomScaleNormal="100" workbookViewId="0">
      <selection activeCell="A2" sqref="A2"/>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88671875" style="1" customWidth="1"/>
    <col min="19" max="19" width="5.6640625" style="1" customWidth="1"/>
    <col min="20" max="20" width="2.44140625" style="2" customWidth="1"/>
    <col min="21" max="21" width="5.6640625" style="1" customWidth="1"/>
    <col min="22" max="22" width="3.44140625" style="1" bestFit="1" customWidth="1"/>
    <col min="23" max="23" width="5.109375" style="1" customWidth="1"/>
    <col min="24" max="24" width="2.33203125" style="1" customWidth="1"/>
    <col min="25" max="25" width="5.109375" style="1" customWidth="1"/>
    <col min="26" max="16384" width="10.6640625" style="1"/>
  </cols>
  <sheetData>
    <row r="1" spans="1:27" ht="24" customHeight="1" thickBot="1">
      <c r="A1" s="1669" t="s">
        <v>0</v>
      </c>
      <c r="B1" s="1670"/>
      <c r="C1" s="1671"/>
      <c r="D1" s="1714" t="str">
        <f>IF('法人入力シート（要入力）'!E4="","",'法人入力シート（要入力）'!E4)</f>
        <v/>
      </c>
      <c r="E1" s="1715"/>
      <c r="F1" s="1715"/>
      <c r="G1" s="1715"/>
      <c r="H1" s="1716"/>
      <c r="I1" s="66"/>
      <c r="J1" s="66"/>
      <c r="K1" s="66"/>
      <c r="L1" s="66"/>
      <c r="M1" s="66"/>
      <c r="N1" s="66"/>
      <c r="O1" s="66"/>
      <c r="P1" s="66"/>
      <c r="Q1" s="75"/>
      <c r="R1" s="1700" t="s">
        <v>519</v>
      </c>
      <c r="S1" s="1701"/>
      <c r="T1" s="1701"/>
      <c r="U1" s="1701"/>
      <c r="V1" s="1701"/>
      <c r="W1" s="1701"/>
      <c r="X1" s="1701"/>
      <c r="Y1" s="1701"/>
    </row>
    <row r="2" spans="1:27" ht="24" customHeight="1">
      <c r="A2" s="66"/>
      <c r="B2" s="66"/>
      <c r="C2" s="66"/>
      <c r="D2" s="66"/>
      <c r="E2" s="66"/>
      <c r="F2" s="66"/>
      <c r="G2" s="66"/>
      <c r="H2" s="66"/>
      <c r="I2" s="66"/>
      <c r="J2" s="66"/>
      <c r="K2" s="66"/>
      <c r="L2" s="66"/>
      <c r="M2" s="66"/>
      <c r="N2" s="66"/>
      <c r="O2" s="66"/>
      <c r="P2" s="66"/>
      <c r="Q2" s="75"/>
      <c r="R2" s="66"/>
      <c r="S2" s="66"/>
      <c r="T2" s="75"/>
      <c r="U2" s="66"/>
      <c r="V2" s="66"/>
      <c r="W2" s="66"/>
      <c r="X2" s="66"/>
      <c r="Y2" s="66"/>
    </row>
    <row r="3" spans="1:27" ht="24" customHeight="1">
      <c r="A3" s="65" t="s">
        <v>1</v>
      </c>
      <c r="B3" s="66"/>
      <c r="C3" s="66"/>
      <c r="D3" s="66"/>
      <c r="E3" s="66"/>
      <c r="F3" s="66"/>
      <c r="G3" s="66"/>
      <c r="H3" s="66"/>
      <c r="I3" s="66"/>
      <c r="K3" s="66"/>
      <c r="L3" s="66"/>
      <c r="M3" s="66"/>
      <c r="N3" s="66"/>
      <c r="O3" s="66"/>
      <c r="P3" s="66"/>
      <c r="Q3" s="75"/>
      <c r="R3" s="66"/>
      <c r="S3" s="66"/>
      <c r="T3" s="75"/>
      <c r="U3" s="66"/>
      <c r="V3" s="66"/>
      <c r="W3" s="66"/>
      <c r="X3" s="66"/>
      <c r="Y3" s="66"/>
    </row>
    <row r="4" spans="1:27" ht="24" customHeight="1">
      <c r="A4" s="711" t="s">
        <v>680</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66"/>
      <c r="B5" s="66"/>
      <c r="C5" s="66"/>
      <c r="D5" s="66"/>
      <c r="E5" s="66"/>
      <c r="F5" s="66"/>
      <c r="G5" s="66"/>
      <c r="H5" s="64" t="s">
        <v>3</v>
      </c>
      <c r="I5" s="66"/>
      <c r="J5" s="66"/>
      <c r="K5" s="66"/>
      <c r="L5" s="66"/>
      <c r="M5" s="66"/>
      <c r="N5" s="66"/>
      <c r="O5" s="66"/>
      <c r="P5" s="66"/>
      <c r="Q5" s="66"/>
      <c r="R5" s="75"/>
      <c r="S5" s="66"/>
      <c r="T5" s="66"/>
      <c r="U5" s="75"/>
      <c r="V5" s="66"/>
      <c r="W5" s="66"/>
      <c r="X5" s="66"/>
      <c r="Y5" s="66"/>
    </row>
    <row r="6" spans="1:27" ht="24" customHeight="1">
      <c r="A6" s="66"/>
      <c r="B6" s="67" t="s">
        <v>748</v>
      </c>
      <c r="C6" s="66"/>
      <c r="D6" s="66"/>
      <c r="E6" s="66"/>
      <c r="F6" s="66"/>
      <c r="G6" s="66"/>
      <c r="H6" s="1684" t="s">
        <v>1174</v>
      </c>
      <c r="I6" s="1684"/>
      <c r="J6" s="1684"/>
      <c r="K6" s="1684"/>
      <c r="L6" s="1684"/>
      <c r="M6" s="1684"/>
      <c r="N6" s="1684"/>
      <c r="O6" s="1684"/>
      <c r="P6" s="1684"/>
      <c r="Q6" s="1684"/>
      <c r="R6" s="1684"/>
      <c r="S6" s="1684"/>
      <c r="T6" s="1684"/>
      <c r="U6" s="1684"/>
      <c r="V6" s="1684"/>
      <c r="W6" s="1684"/>
      <c r="X6" s="1684"/>
      <c r="Y6" s="1684"/>
    </row>
    <row r="7" spans="1:27" ht="24" customHeight="1">
      <c r="A7" s="66"/>
      <c r="B7" s="67"/>
      <c r="C7" s="67" t="s">
        <v>17</v>
      </c>
      <c r="D7" s="66"/>
      <c r="E7" s="66"/>
      <c r="F7" s="66"/>
      <c r="G7" s="66"/>
      <c r="H7" s="1684"/>
      <c r="I7" s="1684"/>
      <c r="J7" s="1684"/>
      <c r="K7" s="1684"/>
      <c r="L7" s="1684"/>
      <c r="M7" s="1684"/>
      <c r="N7" s="1684"/>
      <c r="O7" s="1684"/>
      <c r="P7" s="1684"/>
      <c r="Q7" s="1684"/>
      <c r="R7" s="1684"/>
      <c r="S7" s="1684"/>
      <c r="T7" s="1684"/>
      <c r="U7" s="1684"/>
      <c r="V7" s="1684"/>
      <c r="W7" s="1684"/>
      <c r="X7" s="1684"/>
      <c r="Y7" s="1684"/>
    </row>
    <row r="8" spans="1:27" ht="24" customHeight="1">
      <c r="A8" s="66"/>
      <c r="B8" s="66"/>
      <c r="C8" s="1673" t="s">
        <v>30</v>
      </c>
      <c r="D8" s="1673"/>
      <c r="E8" s="1673"/>
      <c r="F8" s="67"/>
      <c r="G8" s="67"/>
      <c r="H8" s="1684"/>
      <c r="I8" s="1684"/>
      <c r="J8" s="1684"/>
      <c r="K8" s="1684"/>
      <c r="L8" s="1684"/>
      <c r="M8" s="1684"/>
      <c r="N8" s="1684"/>
      <c r="O8" s="1684"/>
      <c r="P8" s="1684"/>
      <c r="Q8" s="1684"/>
      <c r="R8" s="1684"/>
      <c r="S8" s="1684"/>
      <c r="T8" s="1684"/>
      <c r="U8" s="1684"/>
      <c r="V8" s="1684"/>
      <c r="W8" s="1684"/>
      <c r="X8" s="1684"/>
      <c r="Y8" s="1684"/>
    </row>
    <row r="9" spans="1:27" ht="24" customHeight="1">
      <c r="A9" s="66"/>
      <c r="B9" s="67"/>
      <c r="C9" s="1781" t="s">
        <v>976</v>
      </c>
      <c r="D9" s="1781"/>
      <c r="E9" s="1781"/>
      <c r="F9" s="67"/>
      <c r="G9" s="67"/>
      <c r="H9" s="1684"/>
      <c r="I9" s="1684"/>
      <c r="J9" s="1684"/>
      <c r="K9" s="1684"/>
      <c r="L9" s="1684"/>
      <c r="M9" s="1684"/>
      <c r="N9" s="1684"/>
      <c r="O9" s="1684"/>
      <c r="P9" s="1684"/>
      <c r="Q9" s="1684"/>
      <c r="R9" s="1684"/>
      <c r="S9" s="1684"/>
      <c r="T9" s="1684"/>
      <c r="U9" s="1684"/>
      <c r="V9" s="1684"/>
      <c r="W9" s="1684"/>
      <c r="X9" s="1684"/>
      <c r="Y9" s="1684"/>
    </row>
    <row r="10" spans="1:27" ht="24" customHeight="1">
      <c r="A10" s="66"/>
      <c r="B10" s="67"/>
      <c r="C10" s="1775"/>
      <c r="D10" s="1775"/>
      <c r="E10" s="1775"/>
      <c r="F10" s="67"/>
      <c r="G10" s="67"/>
      <c r="H10" s="1684"/>
      <c r="I10" s="1684"/>
      <c r="J10" s="1684"/>
      <c r="K10" s="1684"/>
      <c r="L10" s="1684"/>
      <c r="M10" s="1684"/>
      <c r="N10" s="1684"/>
      <c r="O10" s="1684"/>
      <c r="P10" s="1684"/>
      <c r="Q10" s="1684"/>
      <c r="R10" s="1684"/>
      <c r="S10" s="1684"/>
      <c r="T10" s="1684"/>
      <c r="U10" s="1684"/>
      <c r="V10" s="1684"/>
      <c r="W10" s="1684"/>
      <c r="X10" s="1684"/>
      <c r="Y10" s="1684"/>
    </row>
    <row r="11" spans="1:27" ht="24" customHeight="1">
      <c r="O11" s="38"/>
      <c r="Q11" s="79"/>
      <c r="R11" s="79"/>
      <c r="S11" s="79"/>
      <c r="T11" s="79"/>
      <c r="U11" s="79"/>
      <c r="V11" s="79"/>
      <c r="W11" s="79"/>
      <c r="X11" s="79"/>
      <c r="Y11" s="79"/>
    </row>
    <row r="12" spans="1:27" ht="24" customHeight="1">
      <c r="B12" s="1" t="s">
        <v>1168</v>
      </c>
      <c r="O12" s="38" t="s">
        <v>43</v>
      </c>
      <c r="P12" s="3"/>
      <c r="Q12" s="4" t="s">
        <v>63</v>
      </c>
      <c r="AA12" s="1780"/>
    </row>
    <row r="13" spans="1:27" ht="24" customHeight="1">
      <c r="B13" s="1654" t="s">
        <v>16</v>
      </c>
      <c r="C13" s="1655"/>
      <c r="D13" s="1655"/>
      <c r="E13" s="1656"/>
      <c r="F13" s="1078"/>
      <c r="G13" s="1723">
        <f>'法人入力シート（要入力）'!$E$11</f>
        <v>2019</v>
      </c>
      <c r="H13" s="1705">
        <f>'法人入力シート（要入力）'!$F$11</f>
        <v>2020</v>
      </c>
      <c r="I13" s="1705">
        <f>'法人入力シート（要入力）'!$G$11</f>
        <v>2021</v>
      </c>
      <c r="J13" s="1720">
        <f>'法人入力シート（要入力）'!$H$11</f>
        <v>2022</v>
      </c>
      <c r="K13" s="1694" t="str">
        <f>"増減
"&amp;$J$13&amp;"-"&amp;$F$14</f>
        <v>増減
2022-2018</v>
      </c>
      <c r="L13" s="1790" t="str">
        <f>"対"&amp;$F$14&amp;"年度
伸び率(%)"</f>
        <v>対2018年度
伸び率(%)</v>
      </c>
      <c r="M13" s="1677" t="s">
        <v>14</v>
      </c>
      <c r="N13" s="1691" t="s">
        <v>13</v>
      </c>
      <c r="O13" s="1691" t="s">
        <v>15</v>
      </c>
      <c r="P13" s="3"/>
      <c r="Q13" s="1688" t="s">
        <v>51</v>
      </c>
      <c r="R13" s="60" t="s">
        <v>10</v>
      </c>
      <c r="S13" s="1675" t="s">
        <v>72</v>
      </c>
      <c r="T13" s="1676"/>
      <c r="U13" s="1677"/>
      <c r="V13" s="1697" t="s">
        <v>51</v>
      </c>
      <c r="W13" s="1676" t="s">
        <v>582</v>
      </c>
      <c r="X13" s="1708"/>
      <c r="Y13" s="1709"/>
      <c r="AA13" s="1780"/>
    </row>
    <row r="14" spans="1:27" ht="24" customHeight="1">
      <c r="B14" s="1657"/>
      <c r="C14" s="1658"/>
      <c r="D14" s="1658"/>
      <c r="E14" s="1659"/>
      <c r="F14" s="1076">
        <f>'法人入力シート（要入力）'!$D$11</f>
        <v>2018</v>
      </c>
      <c r="G14" s="1724"/>
      <c r="H14" s="1706"/>
      <c r="I14" s="1706"/>
      <c r="J14" s="1721"/>
      <c r="K14" s="1695"/>
      <c r="L14" s="1791"/>
      <c r="M14" s="1680"/>
      <c r="N14" s="1692"/>
      <c r="O14" s="1692"/>
      <c r="Q14" s="1689"/>
      <c r="R14" s="69" t="s">
        <v>34</v>
      </c>
      <c r="S14" s="1678"/>
      <c r="T14" s="1679"/>
      <c r="U14" s="1680"/>
      <c r="V14" s="1698"/>
      <c r="W14" s="1710"/>
      <c r="X14" s="1710"/>
      <c r="Y14" s="1711"/>
      <c r="AA14" s="1780"/>
    </row>
    <row r="15" spans="1:27" ht="24" customHeight="1">
      <c r="B15" s="1660"/>
      <c r="C15" s="1661"/>
      <c r="D15" s="1661"/>
      <c r="E15" s="1662"/>
      <c r="F15" s="1081"/>
      <c r="G15" s="1725"/>
      <c r="H15" s="1707"/>
      <c r="I15" s="1707"/>
      <c r="J15" s="1722"/>
      <c r="K15" s="1696"/>
      <c r="L15" s="1704"/>
      <c r="M15" s="1683"/>
      <c r="N15" s="1693"/>
      <c r="O15" s="1693"/>
      <c r="Q15" s="1690"/>
      <c r="R15" s="733" t="str">
        <f>'目標値入力シート（必要に応じて入力）'!I9</f>
        <v/>
      </c>
      <c r="S15" s="1681"/>
      <c r="T15" s="1682"/>
      <c r="U15" s="1683"/>
      <c r="V15" s="1699"/>
      <c r="W15" s="1712"/>
      <c r="X15" s="1712"/>
      <c r="Y15" s="1713"/>
      <c r="AA15" s="1779"/>
    </row>
    <row r="16" spans="1:27" ht="24" customHeight="1">
      <c r="B16" s="1663" t="s">
        <v>987</v>
      </c>
      <c r="C16" s="1664"/>
      <c r="D16" s="1664"/>
      <c r="E16" s="1665"/>
      <c r="F16" s="1717" t="str">
        <f>IFERROR((F20/(ROUND(F22+F24,3))),"－")</f>
        <v>－</v>
      </c>
      <c r="G16" s="1717" t="str">
        <f>IFERROR((G20/(ROUND(G22+G24,3))),"－")</f>
        <v>－</v>
      </c>
      <c r="H16" s="1717" t="str">
        <f>IFERROR((H20/(ROUND(H22+H24,3))),"－")</f>
        <v>－</v>
      </c>
      <c r="I16" s="1717" t="str">
        <f>IFERROR((I20/(ROUND(I22+I24,3))),"－")</f>
        <v>－</v>
      </c>
      <c r="J16" s="1717" t="str">
        <f>IFERROR((J20/(ROUND(J22+J24,3))),"－")</f>
        <v>－</v>
      </c>
      <c r="K16" s="1792" t="str">
        <f>IFERROR((J16-F16)*100,"－")</f>
        <v>－</v>
      </c>
      <c r="L16" s="1793"/>
      <c r="M16" s="1783" t="str">
        <f>IF(R15="","目標入力",IF(J16="－","－",IF(AND(I16&gt;$R$15,J16&gt;$R$15),2,IF(J16&gt;$R$15,4,IF(AND(I16&gt;$R$15,J16&lt;=$R$15),8,IF(AND(I16&lt;=$R$15,J16&lt;=$R$15),10))))))</f>
        <v>目標入力</v>
      </c>
      <c r="N16" s="1786" t="str">
        <f>IFERROR(LOOKUP($K$16/100,趨勢評価!$M$15:$M$19,趨勢評価!$O$15:$O$19),"－")</f>
        <v>－</v>
      </c>
      <c r="O16" s="1760" t="str">
        <f ca="1">IFERROR(OFFSET(INDEX(Y16:Y25,MATCH(J16,Y16:Y25,1),1),0,-3),"－")</f>
        <v>－</v>
      </c>
      <c r="Q16" s="1642">
        <v>10</v>
      </c>
      <c r="R16" s="1782" t="s">
        <v>35</v>
      </c>
      <c r="S16" s="1636" t="s">
        <v>78</v>
      </c>
      <c r="T16" s="1742"/>
      <c r="U16" s="1743"/>
      <c r="V16" s="73">
        <v>10</v>
      </c>
      <c r="W16" s="674">
        <f>高校法人!$AB22</f>
        <v>0.59699999999999998</v>
      </c>
      <c r="X16" s="675" t="s">
        <v>546</v>
      </c>
      <c r="Y16" s="1090">
        <v>0</v>
      </c>
      <c r="AA16" s="1779"/>
    </row>
    <row r="17" spans="2:27" ht="24" customHeight="1">
      <c r="B17" s="1666"/>
      <c r="C17" s="1667"/>
      <c r="D17" s="1667"/>
      <c r="E17" s="1668"/>
      <c r="F17" s="1718"/>
      <c r="G17" s="1718"/>
      <c r="H17" s="1718"/>
      <c r="I17" s="1718"/>
      <c r="J17" s="1718"/>
      <c r="K17" s="1773"/>
      <c r="L17" s="1794"/>
      <c r="M17" s="1784"/>
      <c r="N17" s="1787"/>
      <c r="O17" s="1761"/>
      <c r="Q17" s="1642"/>
      <c r="R17" s="1782"/>
      <c r="S17" s="1637"/>
      <c r="T17" s="1744"/>
      <c r="U17" s="1745"/>
      <c r="V17" s="74">
        <v>9</v>
      </c>
      <c r="W17" s="677">
        <f>高校法人!$Y22</f>
        <v>0.64300000000000002</v>
      </c>
      <c r="X17" s="678" t="s">
        <v>546</v>
      </c>
      <c r="Y17" s="679">
        <f>高校法人!$AA22</f>
        <v>0.59799999999999998</v>
      </c>
      <c r="AA17" s="1779"/>
    </row>
    <row r="18" spans="2:27" ht="24" customHeight="1">
      <c r="B18" s="1666"/>
      <c r="C18" s="1667"/>
      <c r="D18" s="1667"/>
      <c r="E18" s="1668"/>
      <c r="F18" s="1718"/>
      <c r="G18" s="1718"/>
      <c r="H18" s="1718"/>
      <c r="I18" s="1718"/>
      <c r="J18" s="1718"/>
      <c r="K18" s="1773"/>
      <c r="L18" s="1794"/>
      <c r="M18" s="1784"/>
      <c r="N18" s="1787"/>
      <c r="O18" s="1761"/>
      <c r="Q18" s="1641">
        <v>8</v>
      </c>
      <c r="R18" s="1782" t="s">
        <v>36</v>
      </c>
      <c r="S18" s="1636" t="s">
        <v>76</v>
      </c>
      <c r="T18" s="1742"/>
      <c r="U18" s="1743"/>
      <c r="V18" s="73">
        <v>8</v>
      </c>
      <c r="W18" s="674">
        <f>高校法人!$V22</f>
        <v>0.67400000000000004</v>
      </c>
      <c r="X18" s="675" t="s">
        <v>546</v>
      </c>
      <c r="Y18" s="680">
        <f>高校法人!$X22</f>
        <v>0.64400000000000002</v>
      </c>
      <c r="AA18" s="1779"/>
    </row>
    <row r="19" spans="2:27" ht="24" customHeight="1">
      <c r="B19" s="1666"/>
      <c r="C19" s="1667"/>
      <c r="D19" s="1667"/>
      <c r="E19" s="1668"/>
      <c r="F19" s="1719"/>
      <c r="G19" s="1719"/>
      <c r="H19" s="1719"/>
      <c r="I19" s="1719"/>
      <c r="J19" s="1719"/>
      <c r="K19" s="1774"/>
      <c r="L19" s="1795"/>
      <c r="M19" s="1784"/>
      <c r="N19" s="1787"/>
      <c r="O19" s="1761"/>
      <c r="Q19" s="1641"/>
      <c r="R19" s="1782"/>
      <c r="S19" s="1637"/>
      <c r="T19" s="1744"/>
      <c r="U19" s="1745"/>
      <c r="V19" s="74">
        <v>7</v>
      </c>
      <c r="W19" s="677">
        <f>高校法人!$S22</f>
        <v>0.70399999999999996</v>
      </c>
      <c r="X19" s="678" t="s">
        <v>546</v>
      </c>
      <c r="Y19" s="679">
        <f>高校法人!$U22</f>
        <v>0.67500000000000004</v>
      </c>
      <c r="AA19" s="1779"/>
    </row>
    <row r="20" spans="2:27" ht="24" customHeight="1">
      <c r="B20" s="6"/>
      <c r="C20" s="1643" t="s">
        <v>650</v>
      </c>
      <c r="D20" s="1644"/>
      <c r="E20" s="1645"/>
      <c r="F20" s="1736">
        <f>IFERROR('法人入力シート（要入力）'!D18,"－")</f>
        <v>0</v>
      </c>
      <c r="G20" s="1736">
        <f>IFERROR('法人入力シート（要入力）'!E18,"－")</f>
        <v>0</v>
      </c>
      <c r="H20" s="1736">
        <f>IFERROR('法人入力シート（要入力）'!F18,"－")</f>
        <v>0</v>
      </c>
      <c r="I20" s="1736">
        <f>IFERROR('法人入力シート（要入力）'!G18,"－")</f>
        <v>0</v>
      </c>
      <c r="J20" s="1740">
        <f>IFERROR('法人入力シート（要入力）'!H18,"－")</f>
        <v>0</v>
      </c>
      <c r="K20" s="1756">
        <f>IFERROR((J20-F20),"－")</f>
        <v>0</v>
      </c>
      <c r="L20" s="1798" t="str">
        <f>IF(OR(F20="－",F20=0,J20="－",J20=0),"－",(IF(AND(F20&lt;0,J20&lt;0),(J20-F20)/F20*-1,IF(AND(F20&lt;0,J20&gt;0),(J20-F20)/F20*-1,(J20-F20)/F20))))</f>
        <v>－</v>
      </c>
      <c r="M20" s="1784"/>
      <c r="N20" s="1787"/>
      <c r="O20" s="1761"/>
      <c r="Q20" s="1641">
        <v>6</v>
      </c>
      <c r="R20" s="1789" t="s">
        <v>431</v>
      </c>
      <c r="S20" s="1640" t="s">
        <v>79</v>
      </c>
      <c r="T20" s="1742"/>
      <c r="U20" s="1743"/>
      <c r="V20" s="73">
        <v>6</v>
      </c>
      <c r="W20" s="674">
        <f>高校法人!$P22</f>
        <v>0.72599999999999998</v>
      </c>
      <c r="X20" s="675" t="s">
        <v>546</v>
      </c>
      <c r="Y20" s="676">
        <f>高校法人!$R22</f>
        <v>0.70499999999999996</v>
      </c>
      <c r="Z20" s="563"/>
      <c r="AA20" s="1779"/>
    </row>
    <row r="21" spans="2:27" ht="24" customHeight="1">
      <c r="B21" s="6"/>
      <c r="C21" s="1776"/>
      <c r="D21" s="1777"/>
      <c r="E21" s="1778"/>
      <c r="F21" s="1805"/>
      <c r="G21" s="1805"/>
      <c r="H21" s="1805"/>
      <c r="I21" s="1805"/>
      <c r="J21" s="1796"/>
      <c r="K21" s="1797"/>
      <c r="L21" s="1799"/>
      <c r="M21" s="1784"/>
      <c r="N21" s="1787"/>
      <c r="O21" s="1761"/>
      <c r="Q21" s="1641"/>
      <c r="R21" s="1789"/>
      <c r="S21" s="1637"/>
      <c r="T21" s="1744"/>
      <c r="U21" s="1745"/>
      <c r="V21" s="74">
        <v>5</v>
      </c>
      <c r="W21" s="677">
        <f>高校法人!$M22</f>
        <v>0.752</v>
      </c>
      <c r="X21" s="678" t="s">
        <v>546</v>
      </c>
      <c r="Y21" s="679">
        <f>高校法人!$O22</f>
        <v>0.72699999999999998</v>
      </c>
      <c r="AA21" s="1779"/>
    </row>
    <row r="22" spans="2:27" ht="24" customHeight="1">
      <c r="B22" s="6"/>
      <c r="C22" s="1643" t="s">
        <v>651</v>
      </c>
      <c r="D22" s="1644"/>
      <c r="E22" s="1645"/>
      <c r="F22" s="1765">
        <f>IFERROR('法人入力シート（要入力）'!D13,"－")</f>
        <v>0</v>
      </c>
      <c r="G22" s="1765">
        <f>IFERROR('法人入力シート（要入力）'!E13,"－")</f>
        <v>0</v>
      </c>
      <c r="H22" s="1765">
        <f>IFERROR('法人入力シート（要入力）'!F13,"－")</f>
        <v>0</v>
      </c>
      <c r="I22" s="1765">
        <f>IFERROR('法人入力シート（要入力）'!G13,"－")</f>
        <v>0</v>
      </c>
      <c r="J22" s="1800">
        <f>IFERROR('法人入力シート（要入力）'!H13,"－")</f>
        <v>0</v>
      </c>
      <c r="K22" s="1802">
        <f>IFERROR((J22-F22),"－")</f>
        <v>0</v>
      </c>
      <c r="L22" s="1798" t="str">
        <f>IF(OR(F22="－",F22=0,J22="－",J22=0),"－",(IF(AND(F22&lt;0,J22&lt;0),(J22-F22)/F22*-1,IF(AND(F22&lt;0,J22&gt;0),(J22-F22)/F22*-1,(J22-F22)/F22))))</f>
        <v>－</v>
      </c>
      <c r="M22" s="1784"/>
      <c r="N22" s="1787"/>
      <c r="O22" s="1761"/>
      <c r="Q22" s="1641">
        <v>4</v>
      </c>
      <c r="R22" s="1782" t="s">
        <v>77</v>
      </c>
      <c r="S22" s="1636" t="s">
        <v>71</v>
      </c>
      <c r="T22" s="1742"/>
      <c r="U22" s="1743"/>
      <c r="V22" s="73">
        <v>4</v>
      </c>
      <c r="W22" s="674">
        <f>高校法人!$J22</f>
        <v>0.77900000000000003</v>
      </c>
      <c r="X22" s="675" t="s">
        <v>546</v>
      </c>
      <c r="Y22" s="676">
        <f>高校法人!$L22</f>
        <v>0.753</v>
      </c>
      <c r="AA22" s="1779"/>
    </row>
    <row r="23" spans="2:27" ht="24" customHeight="1">
      <c r="B23" s="56"/>
      <c r="C23" s="1646"/>
      <c r="D23" s="1647"/>
      <c r="E23" s="1648"/>
      <c r="F23" s="1806"/>
      <c r="G23" s="1806"/>
      <c r="H23" s="1806"/>
      <c r="I23" s="1806"/>
      <c r="J23" s="1801"/>
      <c r="K23" s="1803"/>
      <c r="L23" s="1804"/>
      <c r="M23" s="1784"/>
      <c r="N23" s="1787"/>
      <c r="O23" s="1761"/>
      <c r="Q23" s="1641"/>
      <c r="R23" s="1782"/>
      <c r="S23" s="1637"/>
      <c r="T23" s="1744"/>
      <c r="U23" s="1745"/>
      <c r="V23" s="74">
        <v>3</v>
      </c>
      <c r="W23" s="677">
        <f>高校法人!$G22</f>
        <v>0.81599999999999995</v>
      </c>
      <c r="X23" s="678" t="s">
        <v>546</v>
      </c>
      <c r="Y23" s="679">
        <f>高校法人!$I22</f>
        <v>0.78</v>
      </c>
      <c r="AA23" s="1779"/>
    </row>
    <row r="24" spans="2:27" ht="24" customHeight="1">
      <c r="B24" s="56"/>
      <c r="C24" s="1643" t="s">
        <v>986</v>
      </c>
      <c r="D24" s="1644"/>
      <c r="E24" s="1645"/>
      <c r="F24" s="1736">
        <f>IFERROR('法人入力シート（要入力）'!D14,"－")</f>
        <v>0</v>
      </c>
      <c r="G24" s="1736">
        <f>IFERROR('法人入力シート（要入力）'!E14,"－")</f>
        <v>0</v>
      </c>
      <c r="H24" s="1736">
        <f>IFERROR('法人入力シート（要入力）'!F14,"－")</f>
        <v>0</v>
      </c>
      <c r="I24" s="1736">
        <f>IFERROR('法人入力シート（要入力）'!G14,"－")</f>
        <v>0</v>
      </c>
      <c r="J24" s="1740">
        <f>IFERROR('法人入力シート（要入力）'!H14,"－")</f>
        <v>0</v>
      </c>
      <c r="K24" s="1808">
        <f>IFERROR((J24-F24),"－")</f>
        <v>0</v>
      </c>
      <c r="L24" s="1726" t="str">
        <f>IF(OR(F24="－",F24=0,J24="－",J24=0),"－",(IF(AND(F24&lt;0,J24&lt;0),(J24-F24)/F24*-1,IF(AND(F24&lt;0,J24&gt;0),(J24-F24)/F24*-1,(J24-F24)/F24))))</f>
        <v>－</v>
      </c>
      <c r="M24" s="1784"/>
      <c r="N24" s="1787"/>
      <c r="O24" s="1761"/>
      <c r="Q24" s="1641">
        <v>2</v>
      </c>
      <c r="R24" s="1782" t="s">
        <v>139</v>
      </c>
      <c r="S24" s="1638" t="s">
        <v>80</v>
      </c>
      <c r="T24" s="1746"/>
      <c r="U24" s="1747"/>
      <c r="V24" s="73">
        <v>2</v>
      </c>
      <c r="W24" s="681">
        <f>高校法人!$D22</f>
        <v>0.875</v>
      </c>
      <c r="X24" s="675" t="s">
        <v>546</v>
      </c>
      <c r="Y24" s="682">
        <f>高校法人!$F22</f>
        <v>0.81699999999999995</v>
      </c>
      <c r="AA24" s="1779"/>
    </row>
    <row r="25" spans="2:27" ht="24" customHeight="1">
      <c r="B25" s="71"/>
      <c r="C25" s="1649"/>
      <c r="D25" s="1650"/>
      <c r="E25" s="1651"/>
      <c r="F25" s="1810"/>
      <c r="G25" s="1810"/>
      <c r="H25" s="1810"/>
      <c r="I25" s="1810"/>
      <c r="J25" s="1807"/>
      <c r="K25" s="1809"/>
      <c r="L25" s="1727"/>
      <c r="M25" s="1785"/>
      <c r="N25" s="1788"/>
      <c r="O25" s="1762"/>
      <c r="Q25" s="1641"/>
      <c r="R25" s="1782"/>
      <c r="S25" s="1639"/>
      <c r="T25" s="1748"/>
      <c r="U25" s="1749"/>
      <c r="V25" s="74">
        <v>1</v>
      </c>
      <c r="W25" s="683"/>
      <c r="X25" s="678" t="s">
        <v>546</v>
      </c>
      <c r="Y25" s="679">
        <f>高校法人!$C22</f>
        <v>0.876</v>
      </c>
    </row>
    <row r="26" spans="2:27" ht="24" customHeight="1">
      <c r="B26" s="52"/>
      <c r="M26" s="53"/>
      <c r="N26" s="53"/>
    </row>
  </sheetData>
  <mergeCells count="77">
    <mergeCell ref="J24:J25"/>
    <mergeCell ref="K24:K25"/>
    <mergeCell ref="L24:L25"/>
    <mergeCell ref="C24:E25"/>
    <mergeCell ref="F24:F25"/>
    <mergeCell ref="G24:G25"/>
    <mergeCell ref="H24:H25"/>
    <mergeCell ref="I24:I25"/>
    <mergeCell ref="J22:J23"/>
    <mergeCell ref="K22:K23"/>
    <mergeCell ref="L22:L23"/>
    <mergeCell ref="C20:E21"/>
    <mergeCell ref="F20:F21"/>
    <mergeCell ref="G20:G21"/>
    <mergeCell ref="H20:H21"/>
    <mergeCell ref="I20:I21"/>
    <mergeCell ref="C22:E23"/>
    <mergeCell ref="F22:F23"/>
    <mergeCell ref="G22:G23"/>
    <mergeCell ref="H22:H23"/>
    <mergeCell ref="I22:I23"/>
    <mergeCell ref="K16:K19"/>
    <mergeCell ref="L16:L19"/>
    <mergeCell ref="J20:J21"/>
    <mergeCell ref="K20:K21"/>
    <mergeCell ref="L20:L21"/>
    <mergeCell ref="Q13:Q15"/>
    <mergeCell ref="O16:O25"/>
    <mergeCell ref="N13:N15"/>
    <mergeCell ref="O13:O15"/>
    <mergeCell ref="Q24:Q25"/>
    <mergeCell ref="Q16:Q17"/>
    <mergeCell ref="B13:E15"/>
    <mergeCell ref="J13:J15"/>
    <mergeCell ref="K13:K15"/>
    <mergeCell ref="L13:L15"/>
    <mergeCell ref="M13:M15"/>
    <mergeCell ref="I13:I15"/>
    <mergeCell ref="H13:H15"/>
    <mergeCell ref="G13:G15"/>
    <mergeCell ref="B16:E19"/>
    <mergeCell ref="F16:F19"/>
    <mergeCell ref="G16:G19"/>
    <mergeCell ref="R16:R17"/>
    <mergeCell ref="Q22:Q23"/>
    <mergeCell ref="R22:R23"/>
    <mergeCell ref="M16:M25"/>
    <mergeCell ref="N16:N25"/>
    <mergeCell ref="Q20:Q21"/>
    <mergeCell ref="R20:R21"/>
    <mergeCell ref="Q18:Q19"/>
    <mergeCell ref="R18:R19"/>
    <mergeCell ref="R24:R25"/>
    <mergeCell ref="H16:H19"/>
    <mergeCell ref="I16:I19"/>
    <mergeCell ref="J16:J19"/>
    <mergeCell ref="A1:C1"/>
    <mergeCell ref="D1:H1"/>
    <mergeCell ref="C8:E8"/>
    <mergeCell ref="C9:E9"/>
    <mergeCell ref="C10:E10"/>
    <mergeCell ref="H6:Y10"/>
    <mergeCell ref="R1:Y1"/>
    <mergeCell ref="AA23:AA24"/>
    <mergeCell ref="S13:U15"/>
    <mergeCell ref="W13:Y15"/>
    <mergeCell ref="AA12:AA14"/>
    <mergeCell ref="AA15:AA16"/>
    <mergeCell ref="AA17:AA18"/>
    <mergeCell ref="AA19:AA20"/>
    <mergeCell ref="AA21:AA22"/>
    <mergeCell ref="S22:U23"/>
    <mergeCell ref="S24:U25"/>
    <mergeCell ref="S16:U17"/>
    <mergeCell ref="S18:U19"/>
    <mergeCell ref="S20:U21"/>
    <mergeCell ref="V13:V15"/>
  </mergeCells>
  <phoneticPr fontId="1"/>
  <conditionalFormatting sqref="R16:R17">
    <cfRule type="expression" dxfId="463" priority="21">
      <formula>$M$16=10</formula>
    </cfRule>
  </conditionalFormatting>
  <conditionalFormatting sqref="R18:R19">
    <cfRule type="expression" dxfId="462" priority="20">
      <formula>$M$16=8</formula>
    </cfRule>
  </conditionalFormatting>
  <conditionalFormatting sqref="R22:R23">
    <cfRule type="expression" dxfId="461" priority="19">
      <formula>$M$16=4</formula>
    </cfRule>
  </conditionalFormatting>
  <conditionalFormatting sqref="R24:R25">
    <cfRule type="expression" dxfId="460" priority="18">
      <formula>$M$16=2</formula>
    </cfRule>
  </conditionalFormatting>
  <conditionalFormatting sqref="S16:U17">
    <cfRule type="expression" dxfId="459" priority="17">
      <formula>$N$16=10</formula>
    </cfRule>
  </conditionalFormatting>
  <conditionalFormatting sqref="S18:U19">
    <cfRule type="expression" dxfId="458" priority="16">
      <formula>$N$16=8</formula>
    </cfRule>
  </conditionalFormatting>
  <conditionalFormatting sqref="S20:U21">
    <cfRule type="expression" dxfId="457" priority="15">
      <formula>$N$16=6</formula>
    </cfRule>
  </conditionalFormatting>
  <conditionalFormatting sqref="S22:U23">
    <cfRule type="expression" dxfId="456" priority="14">
      <formula>$N$16=4</formula>
    </cfRule>
  </conditionalFormatting>
  <conditionalFormatting sqref="S24:U25">
    <cfRule type="expression" dxfId="455" priority="13">
      <formula>$N$16=2</formula>
    </cfRule>
  </conditionalFormatting>
  <conditionalFormatting sqref="W16:X16">
    <cfRule type="expression" dxfId="454" priority="12">
      <formula>$O$16=10</formula>
    </cfRule>
  </conditionalFormatting>
  <conditionalFormatting sqref="W17:Y17">
    <cfRule type="expression" dxfId="453" priority="11">
      <formula>$O$16=9</formula>
    </cfRule>
  </conditionalFormatting>
  <conditionalFormatting sqref="W18:Y18">
    <cfRule type="expression" dxfId="452" priority="10">
      <formula>$O$16=8</formula>
    </cfRule>
  </conditionalFormatting>
  <conditionalFormatting sqref="W19:Y19">
    <cfRule type="expression" dxfId="451" priority="9">
      <formula>$O$16=7</formula>
    </cfRule>
  </conditionalFormatting>
  <conditionalFormatting sqref="W20:Y20">
    <cfRule type="expression" dxfId="450" priority="8">
      <formula>$O$16=6</formula>
    </cfRule>
  </conditionalFormatting>
  <conditionalFormatting sqref="W21:Y21">
    <cfRule type="expression" dxfId="449" priority="7">
      <formula>$O$16=5</formula>
    </cfRule>
  </conditionalFormatting>
  <conditionalFormatting sqref="W22:Y22">
    <cfRule type="expression" dxfId="448" priority="6">
      <formula>$O$16=4</formula>
    </cfRule>
  </conditionalFormatting>
  <conditionalFormatting sqref="W23:Y23">
    <cfRule type="expression" dxfId="447" priority="5">
      <formula>$O$16=3</formula>
    </cfRule>
  </conditionalFormatting>
  <conditionalFormatting sqref="W24:Y24">
    <cfRule type="expression" dxfId="446" priority="4">
      <formula>$O$16=2</formula>
    </cfRule>
  </conditionalFormatting>
  <conditionalFormatting sqref="W25:Y25">
    <cfRule type="expression" dxfId="445" priority="3">
      <formula>$O$16=1</formula>
    </cfRule>
  </conditionalFormatting>
  <conditionalFormatting sqref="Y16">
    <cfRule type="expression" dxfId="444" priority="1">
      <formula>$O$16=10</formula>
    </cfRule>
  </conditionalFormatting>
  <conditionalFormatting sqref="Y16">
    <cfRule type="expression" dxfId="443"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colBreaks count="1" manualBreakCount="1">
    <brk id="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ECFF"/>
  </sheetPr>
  <dimension ref="A1:Y29"/>
  <sheetViews>
    <sheetView showGridLines="0" zoomScaleNormal="100" workbookViewId="0">
      <selection activeCell="A2" sqref="A2"/>
    </sheetView>
  </sheetViews>
  <sheetFormatPr defaultColWidth="10.6640625" defaultRowHeight="24" customHeight="1"/>
  <cols>
    <col min="1" max="3" width="10.109375" style="1" customWidth="1"/>
    <col min="4" max="10" width="10.6640625" style="1"/>
    <col min="11" max="11" width="8.6640625" style="1" customWidth="1"/>
    <col min="12" max="12" width="10.77734375" style="1" customWidth="1"/>
    <col min="13" max="15" width="6.6640625" style="1" customWidth="1"/>
    <col min="16" max="16" width="1.6640625" style="1" customWidth="1"/>
    <col min="17" max="17" width="3.6640625" style="2" customWidth="1"/>
    <col min="18" max="18" width="13.88671875" style="1" customWidth="1"/>
    <col min="19" max="19" width="5.6640625" style="1" customWidth="1"/>
    <col min="20" max="20" width="2.6640625" style="2" customWidth="1"/>
    <col min="21" max="21" width="5.77734375" style="1" customWidth="1"/>
    <col min="22" max="22" width="3.44140625" style="1" bestFit="1" customWidth="1"/>
    <col min="23" max="23" width="5.109375" style="1" customWidth="1"/>
    <col min="24" max="24" width="3.33203125" style="1" customWidth="1"/>
    <col min="25" max="25" width="5.109375" style="1" customWidth="1"/>
    <col min="26" max="16384" width="10.6640625" style="1"/>
  </cols>
  <sheetData>
    <row r="1" spans="1:25" ht="24" customHeight="1" thickBot="1">
      <c r="A1" s="1669" t="s">
        <v>0</v>
      </c>
      <c r="B1" s="1670"/>
      <c r="C1" s="1671"/>
      <c r="D1" s="1714" t="str">
        <f>IF('法人入力シート（要入力）'!E4="","",'法人入力シート（要入力）'!E4)</f>
        <v/>
      </c>
      <c r="E1" s="1715"/>
      <c r="F1" s="1715"/>
      <c r="G1" s="1715"/>
      <c r="H1" s="1716"/>
      <c r="I1" s="66"/>
      <c r="J1" s="66"/>
      <c r="K1" s="66"/>
      <c r="L1" s="66"/>
      <c r="M1" s="66"/>
      <c r="N1" s="66"/>
      <c r="O1" s="66"/>
      <c r="P1" s="66"/>
      <c r="Q1" s="75"/>
      <c r="R1" s="1700" t="s">
        <v>519</v>
      </c>
      <c r="S1" s="1701"/>
      <c r="T1" s="1701"/>
      <c r="U1" s="1701"/>
      <c r="V1" s="1701"/>
      <c r="W1" s="1701"/>
      <c r="X1" s="1701"/>
      <c r="Y1" s="1701"/>
    </row>
    <row r="2" spans="1:25" ht="9.9" customHeight="1">
      <c r="A2" s="66"/>
      <c r="B2" s="66"/>
      <c r="C2" s="66"/>
      <c r="D2" s="66"/>
      <c r="E2" s="66"/>
      <c r="F2" s="66"/>
      <c r="G2" s="66"/>
      <c r="H2" s="66"/>
      <c r="I2" s="66"/>
      <c r="J2" s="66"/>
      <c r="K2" s="66"/>
      <c r="L2" s="66"/>
      <c r="M2" s="66"/>
      <c r="N2" s="66"/>
      <c r="O2" s="66"/>
      <c r="P2" s="66"/>
      <c r="Q2" s="75"/>
      <c r="R2" s="66"/>
      <c r="S2" s="66"/>
      <c r="T2" s="75"/>
      <c r="U2" s="66"/>
      <c r="V2" s="66"/>
      <c r="W2" s="66"/>
      <c r="X2" s="66"/>
      <c r="Y2" s="66"/>
    </row>
    <row r="3" spans="1:25" ht="24" customHeight="1">
      <c r="A3" s="65" t="s">
        <v>1</v>
      </c>
      <c r="B3" s="66"/>
      <c r="C3" s="66"/>
      <c r="D3" s="66"/>
      <c r="E3" s="66"/>
      <c r="F3" s="66"/>
      <c r="G3" s="66"/>
      <c r="H3" s="66"/>
      <c r="I3" s="66"/>
      <c r="J3" s="66"/>
      <c r="K3" s="66"/>
      <c r="L3" s="66"/>
      <c r="M3" s="66"/>
      <c r="N3" s="66"/>
      <c r="O3" s="66"/>
      <c r="P3" s="66"/>
      <c r="Q3" s="75"/>
      <c r="R3" s="66"/>
      <c r="S3" s="66"/>
      <c r="T3" s="75"/>
      <c r="U3" s="66"/>
      <c r="V3" s="66"/>
      <c r="W3" s="66"/>
      <c r="X3" s="66"/>
      <c r="Y3" s="66"/>
    </row>
    <row r="4" spans="1:25" ht="24" customHeight="1">
      <c r="A4" s="65" t="s">
        <v>956</v>
      </c>
      <c r="B4" s="66"/>
      <c r="C4" s="66"/>
      <c r="D4" s="66"/>
      <c r="E4" s="66"/>
      <c r="F4" s="66"/>
      <c r="G4" s="66"/>
      <c r="H4" s="66"/>
      <c r="I4" s="66"/>
      <c r="J4" s="66"/>
      <c r="K4" s="66"/>
      <c r="L4" s="66"/>
      <c r="M4" s="66"/>
      <c r="N4" s="66"/>
      <c r="O4" s="66"/>
      <c r="P4" s="66"/>
      <c r="Q4" s="75"/>
      <c r="R4" s="1700"/>
      <c r="S4" s="1701"/>
      <c r="T4" s="1701"/>
      <c r="U4" s="1701"/>
      <c r="V4" s="1701"/>
      <c r="W4" s="1701"/>
      <c r="X4" s="1701"/>
      <c r="Y4" s="1701"/>
    </row>
    <row r="5" spans="1:25" ht="24" customHeight="1">
      <c r="A5" s="66"/>
      <c r="B5" s="66"/>
      <c r="C5" s="66"/>
      <c r="D5" s="66"/>
      <c r="E5" s="66"/>
      <c r="F5" s="66"/>
      <c r="G5" s="66"/>
      <c r="H5" s="76" t="s">
        <v>3</v>
      </c>
      <c r="I5" s="66"/>
      <c r="J5" s="66"/>
      <c r="K5" s="66"/>
      <c r="L5" s="66"/>
      <c r="M5" s="66"/>
      <c r="N5" s="66"/>
      <c r="O5" s="66"/>
      <c r="P5" s="66"/>
      <c r="Q5" s="66"/>
      <c r="R5" s="75"/>
      <c r="S5" s="66"/>
      <c r="T5" s="66"/>
      <c r="U5" s="75"/>
      <c r="V5" s="66"/>
      <c r="W5" s="66"/>
      <c r="X5" s="66"/>
      <c r="Y5" s="66"/>
    </row>
    <row r="6" spans="1:25" ht="24" customHeight="1">
      <c r="A6" s="66"/>
      <c r="B6" s="67" t="s">
        <v>31</v>
      </c>
      <c r="C6" s="66"/>
      <c r="D6" s="66"/>
      <c r="E6" s="66"/>
      <c r="F6" s="66"/>
      <c r="G6" s="66"/>
      <c r="H6" s="1811" t="s">
        <v>1151</v>
      </c>
      <c r="I6" s="1811"/>
      <c r="J6" s="1811"/>
      <c r="K6" s="1811"/>
      <c r="L6" s="1811"/>
      <c r="M6" s="1811"/>
      <c r="N6" s="1811"/>
      <c r="O6" s="1811"/>
      <c r="P6" s="1811"/>
      <c r="Q6" s="1811"/>
      <c r="R6" s="1811"/>
      <c r="S6" s="1811"/>
      <c r="T6" s="1811"/>
      <c r="U6" s="1811"/>
      <c r="V6" s="1811"/>
      <c r="W6" s="1811"/>
      <c r="X6" s="1811"/>
      <c r="Y6" s="1811"/>
    </row>
    <row r="7" spans="1:25" ht="24" customHeight="1">
      <c r="A7" s="66"/>
      <c r="B7" s="67"/>
      <c r="C7" s="67" t="s">
        <v>17</v>
      </c>
      <c r="D7" s="66"/>
      <c r="E7" s="66"/>
      <c r="F7" s="66"/>
      <c r="G7" s="66"/>
      <c r="H7" s="1811"/>
      <c r="I7" s="1811"/>
      <c r="J7" s="1811"/>
      <c r="K7" s="1811"/>
      <c r="L7" s="1811"/>
      <c r="M7" s="1811"/>
      <c r="N7" s="1811"/>
      <c r="O7" s="1811"/>
      <c r="P7" s="1811"/>
      <c r="Q7" s="1811"/>
      <c r="R7" s="1811"/>
      <c r="S7" s="1811"/>
      <c r="T7" s="1811"/>
      <c r="U7" s="1811"/>
      <c r="V7" s="1811"/>
      <c r="W7" s="1811"/>
      <c r="X7" s="1811"/>
      <c r="Y7" s="1811"/>
    </row>
    <row r="8" spans="1:25" ht="24" customHeight="1">
      <c r="A8" s="66"/>
      <c r="B8" s="66"/>
      <c r="C8" s="1673" t="s">
        <v>32</v>
      </c>
      <c r="D8" s="1673"/>
      <c r="E8" s="1673"/>
      <c r="F8" s="67"/>
      <c r="G8" s="67"/>
      <c r="H8" s="1811"/>
      <c r="I8" s="1811"/>
      <c r="J8" s="1811"/>
      <c r="K8" s="1811"/>
      <c r="L8" s="1811"/>
      <c r="M8" s="1811"/>
      <c r="N8" s="1811"/>
      <c r="O8" s="1811"/>
      <c r="P8" s="1811"/>
      <c r="Q8" s="1811"/>
      <c r="R8" s="1811"/>
      <c r="S8" s="1811"/>
      <c r="T8" s="1811"/>
      <c r="U8" s="1811"/>
      <c r="V8" s="1811"/>
      <c r="W8" s="1811"/>
      <c r="X8" s="1811"/>
      <c r="Y8" s="1811"/>
    </row>
    <row r="9" spans="1:25" ht="24" customHeight="1">
      <c r="A9" s="66"/>
      <c r="B9" s="67"/>
      <c r="C9" s="1674" t="s">
        <v>44</v>
      </c>
      <c r="D9" s="1674"/>
      <c r="E9" s="1674"/>
      <c r="F9" s="67"/>
      <c r="G9" s="67"/>
      <c r="H9" s="1811"/>
      <c r="I9" s="1811"/>
      <c r="J9" s="1811"/>
      <c r="K9" s="1811"/>
      <c r="L9" s="1811"/>
      <c r="M9" s="1811"/>
      <c r="N9" s="1811"/>
      <c r="O9" s="1811"/>
      <c r="P9" s="1811"/>
      <c r="Q9" s="1811"/>
      <c r="R9" s="1811"/>
      <c r="S9" s="1811"/>
      <c r="T9" s="1811"/>
      <c r="U9" s="1811"/>
      <c r="V9" s="1811"/>
      <c r="W9" s="1811"/>
      <c r="X9" s="1811"/>
      <c r="Y9" s="1811"/>
    </row>
    <row r="10" spans="1:25" ht="24" customHeight="1">
      <c r="A10" s="66"/>
      <c r="B10" s="67"/>
      <c r="C10" s="1775"/>
      <c r="D10" s="1775"/>
      <c r="E10" s="1775"/>
      <c r="F10" s="67"/>
      <c r="G10" s="67"/>
      <c r="H10" s="1811"/>
      <c r="I10" s="1811"/>
      <c r="J10" s="1811"/>
      <c r="K10" s="1811"/>
      <c r="L10" s="1811"/>
      <c r="M10" s="1811"/>
      <c r="N10" s="1811"/>
      <c r="O10" s="1811"/>
      <c r="P10" s="1811"/>
      <c r="Q10" s="1811"/>
      <c r="R10" s="1811"/>
      <c r="S10" s="1811"/>
      <c r="T10" s="1811"/>
      <c r="U10" s="1811"/>
      <c r="V10" s="1811"/>
      <c r="W10" s="1811"/>
      <c r="X10" s="1811"/>
      <c r="Y10" s="1811"/>
    </row>
    <row r="11" spans="1:25" ht="5.0999999999999996" customHeight="1">
      <c r="A11" s="66"/>
      <c r="B11" s="67"/>
      <c r="C11" s="77"/>
      <c r="D11" s="77"/>
      <c r="E11" s="77"/>
      <c r="F11" s="67"/>
      <c r="G11" s="67"/>
      <c r="H11" s="80"/>
      <c r="I11" s="80"/>
      <c r="J11" s="80"/>
      <c r="K11" s="80"/>
      <c r="L11" s="80"/>
      <c r="M11" s="80"/>
      <c r="N11" s="80"/>
      <c r="O11" s="80"/>
      <c r="P11" s="80"/>
      <c r="Q11" s="80"/>
      <c r="R11" s="80"/>
      <c r="S11" s="80"/>
      <c r="T11" s="80"/>
      <c r="U11" s="80"/>
      <c r="V11" s="80"/>
      <c r="W11" s="80"/>
      <c r="X11" s="80"/>
      <c r="Y11" s="80"/>
    </row>
    <row r="12" spans="1:25" ht="24" customHeight="1">
      <c r="B12" s="1" t="s">
        <v>1166</v>
      </c>
      <c r="O12" s="38" t="s">
        <v>43</v>
      </c>
      <c r="Q12" s="4" t="s">
        <v>63</v>
      </c>
    </row>
    <row r="13" spans="1:25" ht="24" customHeight="1">
      <c r="B13" s="1654" t="s">
        <v>16</v>
      </c>
      <c r="C13" s="1655"/>
      <c r="D13" s="1655"/>
      <c r="E13" s="1656"/>
      <c r="F13" s="1078"/>
      <c r="G13" s="1723">
        <f>'法人入力シート（要入力）'!$E$11</f>
        <v>2019</v>
      </c>
      <c r="H13" s="1705">
        <f>'法人入力シート（要入力）'!$F$11</f>
        <v>2020</v>
      </c>
      <c r="I13" s="1705">
        <f>'法人入力シート（要入力）'!$G$11</f>
        <v>2021</v>
      </c>
      <c r="J13" s="1720">
        <f>'法人入力シート（要入力）'!$H$11</f>
        <v>2022</v>
      </c>
      <c r="K13" s="1694" t="str">
        <f>"増減
"&amp;$J$13&amp;"-"&amp;$F$14</f>
        <v>増減
2022-2018</v>
      </c>
      <c r="L13" s="1790" t="str">
        <f>"対"&amp;$F$14&amp;"年度
伸び率(%)"</f>
        <v>対2018年度
伸び率(%)</v>
      </c>
      <c r="M13" s="1677" t="s">
        <v>14</v>
      </c>
      <c r="N13" s="1691" t="s">
        <v>13</v>
      </c>
      <c r="O13" s="1691" t="s">
        <v>15</v>
      </c>
      <c r="P13" s="3"/>
      <c r="Q13" s="1688" t="s">
        <v>51</v>
      </c>
      <c r="R13" s="1685" t="s">
        <v>10</v>
      </c>
      <c r="S13" s="1675" t="s">
        <v>72</v>
      </c>
      <c r="T13" s="1676"/>
      <c r="U13" s="1677"/>
      <c r="V13" s="1697" t="s">
        <v>51</v>
      </c>
      <c r="W13" s="1676" t="s">
        <v>583</v>
      </c>
      <c r="X13" s="1708"/>
      <c r="Y13" s="1709"/>
    </row>
    <row r="14" spans="1:25" ht="24" customHeight="1">
      <c r="B14" s="1657"/>
      <c r="C14" s="1658"/>
      <c r="D14" s="1658"/>
      <c r="E14" s="1659"/>
      <c r="F14" s="1076">
        <f>'法人入力シート（要入力）'!$D$11</f>
        <v>2018</v>
      </c>
      <c r="G14" s="1724"/>
      <c r="H14" s="1706"/>
      <c r="I14" s="1706"/>
      <c r="J14" s="1721"/>
      <c r="K14" s="1695"/>
      <c r="L14" s="1791"/>
      <c r="M14" s="1680"/>
      <c r="N14" s="1692"/>
      <c r="O14" s="1692"/>
      <c r="P14" s="3"/>
      <c r="Q14" s="1689"/>
      <c r="R14" s="1686"/>
      <c r="S14" s="1678"/>
      <c r="T14" s="1679"/>
      <c r="U14" s="1680"/>
      <c r="V14" s="1698"/>
      <c r="W14" s="1710"/>
      <c r="X14" s="1710"/>
      <c r="Y14" s="1711"/>
    </row>
    <row r="15" spans="1:25" ht="24" customHeight="1">
      <c r="B15" s="1660"/>
      <c r="C15" s="1661"/>
      <c r="D15" s="1661"/>
      <c r="E15" s="1662"/>
      <c r="F15" s="1077"/>
      <c r="G15" s="1725"/>
      <c r="H15" s="1707"/>
      <c r="I15" s="1707"/>
      <c r="J15" s="1722"/>
      <c r="K15" s="1696"/>
      <c r="L15" s="1704"/>
      <c r="M15" s="1683"/>
      <c r="N15" s="1693"/>
      <c r="O15" s="1693"/>
      <c r="Q15" s="1690"/>
      <c r="R15" s="1687"/>
      <c r="S15" s="1681"/>
      <c r="T15" s="1682"/>
      <c r="U15" s="1683"/>
      <c r="V15" s="1699"/>
      <c r="W15" s="1712"/>
      <c r="X15" s="1712"/>
      <c r="Y15" s="1713"/>
    </row>
    <row r="16" spans="1:25" ht="24" customHeight="1">
      <c r="B16" s="1663" t="s">
        <v>652</v>
      </c>
      <c r="C16" s="1664"/>
      <c r="D16" s="1664"/>
      <c r="E16" s="1665"/>
      <c r="F16" s="1717" t="str">
        <f>IFERROR((ROUNDUP(F24/F18,3)),"－")</f>
        <v>－</v>
      </c>
      <c r="G16" s="1717" t="str">
        <f>IFERROR((ROUNDUP(G24/G18,3)),"－")</f>
        <v>－</v>
      </c>
      <c r="H16" s="1717" t="str">
        <f>IFERROR((ROUNDUP(H24/H18,3)),"－")</f>
        <v>－</v>
      </c>
      <c r="I16" s="1717" t="str">
        <f>IFERROR((ROUNDUP(I24/I18,3)),"－")</f>
        <v>－</v>
      </c>
      <c r="J16" s="1717" t="str">
        <f>IFERROR((ROUNDUP(J24/J18,3)),"－")</f>
        <v>－</v>
      </c>
      <c r="K16" s="1818" t="str">
        <f>IFERROR((J16-F16)*100,"－")</f>
        <v>－</v>
      </c>
      <c r="L16" s="1731"/>
      <c r="M16" s="1750" t="str">
        <f>IF(J16="－","－",IF(AND($I$16&lt;絶対評価シート!D41,$J$16&lt;絶対評価シート!F41),絶対評価シート!G41,IF($J$16&lt;絶対評価シート!F40,絶対評価シート!G40,IF(AND($J$16&gt;=絶対評価シート!E39,$J$16&lt;絶対評価シート!F39),絶対評価シート!G39,IF(AND($I$16&lt;絶対評価シート!D38,$J$16&gt;=絶対評価シート!E38),絶対評価シート!G38,IF(AND($I$16&gt;=絶対評価シート!C37,$J$16&gt;=絶対評価シート!E13),絶対評価シート!G37))))))</f>
        <v>－</v>
      </c>
      <c r="N16" s="1753" t="str">
        <f>IFERROR(LOOKUP($K$16/100,趨勢評価!$D$15:$D$19,趨勢評価!$I$15:$I$19),"－")</f>
        <v>－</v>
      </c>
      <c r="O16" s="1760" t="str">
        <f ca="1">IFERROR(OFFSET(INDEX(Y16:Y25,MATCH(J16,Y16:Y25,-1),1),0,-3),"－")</f>
        <v>－</v>
      </c>
      <c r="Q16" s="1688">
        <v>10</v>
      </c>
      <c r="R16" s="1782" t="s">
        <v>81</v>
      </c>
      <c r="S16" s="1636" t="s">
        <v>85</v>
      </c>
      <c r="T16" s="1742"/>
      <c r="U16" s="1743"/>
      <c r="V16" s="73">
        <v>10</v>
      </c>
      <c r="W16" s="674">
        <f>高校法人!$AB29</f>
        <v>0.20599999999999999</v>
      </c>
      <c r="X16" s="675" t="s">
        <v>546</v>
      </c>
      <c r="Y16" s="1090">
        <v>1000</v>
      </c>
    </row>
    <row r="17" spans="2:25" ht="24" customHeight="1">
      <c r="B17" s="1666"/>
      <c r="C17" s="1667"/>
      <c r="D17" s="1667"/>
      <c r="E17" s="1668"/>
      <c r="F17" s="1718"/>
      <c r="G17" s="1718"/>
      <c r="H17" s="1718"/>
      <c r="I17" s="1718"/>
      <c r="J17" s="1718"/>
      <c r="K17" s="1819"/>
      <c r="L17" s="1733"/>
      <c r="M17" s="1751"/>
      <c r="N17" s="1754"/>
      <c r="O17" s="1820"/>
      <c r="Q17" s="1690"/>
      <c r="R17" s="1782"/>
      <c r="S17" s="1637"/>
      <c r="T17" s="1744"/>
      <c r="U17" s="1745"/>
      <c r="V17" s="74">
        <v>9</v>
      </c>
      <c r="W17" s="677">
        <f>高校法人!$Y29</f>
        <v>0.16900000000000001</v>
      </c>
      <c r="X17" s="678" t="s">
        <v>546</v>
      </c>
      <c r="Y17" s="679">
        <f>高校法人!$AA29</f>
        <v>0.20499999999999999</v>
      </c>
    </row>
    <row r="18" spans="2:25" ht="24" customHeight="1">
      <c r="B18" s="68"/>
      <c r="C18" s="1643" t="s">
        <v>653</v>
      </c>
      <c r="D18" s="1644"/>
      <c r="E18" s="1645"/>
      <c r="F18" s="1812">
        <f>IFERROR('法人入力シート（要入力）'!D50,"－")</f>
        <v>0</v>
      </c>
      <c r="G18" s="1812">
        <f>IFERROR('法人入力シート（要入力）'!E50,"－")</f>
        <v>0</v>
      </c>
      <c r="H18" s="1812">
        <f>IFERROR('法人入力シート（要入力）'!F50,"－")</f>
        <v>0</v>
      </c>
      <c r="I18" s="1812">
        <f>IFERROR('法人入力シート（要入力）'!G50,"－")</f>
        <v>0</v>
      </c>
      <c r="J18" s="1812">
        <f>IFERROR('法人入力シート（要入力）'!H50,"－")</f>
        <v>0</v>
      </c>
      <c r="K18" s="1814">
        <f>IFERROR((J18-F18),"－")</f>
        <v>0</v>
      </c>
      <c r="L18" s="1816" t="str">
        <f>IF(OR(F18="－",F18=0,J18="－",J18=0),"－",(IF(AND(F18&lt;0,J18&lt;0),(J18-F18)/F18*-1,IF(AND(F18&lt;0,J18&gt;0),(J18-F18)/F18*-1,(J18-F18)/F18))))</f>
        <v>－</v>
      </c>
      <c r="M18" s="1751"/>
      <c r="N18" s="1754"/>
      <c r="O18" s="1820"/>
      <c r="Q18" s="1697">
        <v>8</v>
      </c>
      <c r="R18" s="1782" t="s">
        <v>82</v>
      </c>
      <c r="S18" s="1636" t="s">
        <v>86</v>
      </c>
      <c r="T18" s="1742"/>
      <c r="U18" s="1743"/>
      <c r="V18" s="73">
        <v>8</v>
      </c>
      <c r="W18" s="674">
        <f>高校法人!$V29</f>
        <v>0.14100000000000001</v>
      </c>
      <c r="X18" s="675" t="s">
        <v>546</v>
      </c>
      <c r="Y18" s="680">
        <f>高校法人!$X29</f>
        <v>0.16800000000000001</v>
      </c>
    </row>
    <row r="19" spans="2:25" ht="24" customHeight="1">
      <c r="B19" s="56"/>
      <c r="C19" s="1646"/>
      <c r="D19" s="1647"/>
      <c r="E19" s="1648"/>
      <c r="F19" s="1812"/>
      <c r="G19" s="1812"/>
      <c r="H19" s="1812"/>
      <c r="I19" s="1812"/>
      <c r="J19" s="1812"/>
      <c r="K19" s="1814"/>
      <c r="L19" s="1816"/>
      <c r="M19" s="1751"/>
      <c r="N19" s="1754"/>
      <c r="O19" s="1820"/>
      <c r="Q19" s="1699"/>
      <c r="R19" s="1782"/>
      <c r="S19" s="1637"/>
      <c r="T19" s="1744"/>
      <c r="U19" s="1745"/>
      <c r="V19" s="74">
        <v>7</v>
      </c>
      <c r="W19" s="677">
        <f>高校法人!$S29</f>
        <v>0.12</v>
      </c>
      <c r="X19" s="678" t="s">
        <v>546</v>
      </c>
      <c r="Y19" s="679">
        <f>高校法人!$U29</f>
        <v>0.14000000000000001</v>
      </c>
    </row>
    <row r="20" spans="2:25" ht="24" customHeight="1">
      <c r="B20" s="56"/>
      <c r="C20" s="1643" t="s">
        <v>654</v>
      </c>
      <c r="D20" s="1644"/>
      <c r="E20" s="1645"/>
      <c r="F20" s="1812">
        <f>IFERROR('法人入力シート（要入力）'!D51,"－")</f>
        <v>0</v>
      </c>
      <c r="G20" s="1812">
        <f>IFERROR('法人入力シート（要入力）'!E51,"－")</f>
        <v>0</v>
      </c>
      <c r="H20" s="1812">
        <f>IFERROR('法人入力シート（要入力）'!F51,"－")</f>
        <v>0</v>
      </c>
      <c r="I20" s="1812">
        <f>IFERROR('法人入力シート（要入力）'!G51,"－")</f>
        <v>0</v>
      </c>
      <c r="J20" s="1812">
        <f>IFERROR('法人入力シート（要入力）'!H51,"－")</f>
        <v>0</v>
      </c>
      <c r="K20" s="1814">
        <f>IFERROR((J20-F20),"－")</f>
        <v>0</v>
      </c>
      <c r="L20" s="1816" t="str">
        <f t="shared" ref="L20" si="0">IF(OR(F20="－",F20=0,J20="－",J20=0),"－",(IF(AND(F20&lt;0,J20&lt;0),(J20-F20)/F20*-1,IF(AND(F20&lt;0,J20&gt;0),(J20-F20)/F20*-1,(J20-F20)/F20))))</f>
        <v>－</v>
      </c>
      <c r="M20" s="1751"/>
      <c r="N20" s="1754"/>
      <c r="O20" s="1820"/>
      <c r="Q20" s="1697">
        <v>6</v>
      </c>
      <c r="R20" s="1782" t="s">
        <v>83</v>
      </c>
      <c r="S20" s="1640" t="s">
        <v>74</v>
      </c>
      <c r="T20" s="1742"/>
      <c r="U20" s="1743"/>
      <c r="V20" s="73">
        <v>6</v>
      </c>
      <c r="W20" s="674">
        <f>高校法人!$P29</f>
        <v>9.7000000000000003E-2</v>
      </c>
      <c r="X20" s="675" t="s">
        <v>546</v>
      </c>
      <c r="Y20" s="676">
        <f>高校法人!$R29</f>
        <v>0.11899999999999999</v>
      </c>
    </row>
    <row r="21" spans="2:25" ht="24" customHeight="1">
      <c r="B21" s="56"/>
      <c r="C21" s="1646"/>
      <c r="D21" s="1647"/>
      <c r="E21" s="1648"/>
      <c r="F21" s="1812"/>
      <c r="G21" s="1812"/>
      <c r="H21" s="1812"/>
      <c r="I21" s="1812"/>
      <c r="J21" s="1812"/>
      <c r="K21" s="1814"/>
      <c r="L21" s="1816"/>
      <c r="M21" s="1751"/>
      <c r="N21" s="1754"/>
      <c r="O21" s="1820"/>
      <c r="Q21" s="1699"/>
      <c r="R21" s="1782"/>
      <c r="S21" s="1637"/>
      <c r="T21" s="1744"/>
      <c r="U21" s="1745"/>
      <c r="V21" s="74">
        <v>5</v>
      </c>
      <c r="W21" s="677">
        <f>高校法人!$M29</f>
        <v>7.3999999999999996E-2</v>
      </c>
      <c r="X21" s="678" t="s">
        <v>546</v>
      </c>
      <c r="Y21" s="679">
        <f>高校法人!$O29</f>
        <v>9.6000000000000002E-2</v>
      </c>
    </row>
    <row r="22" spans="2:25" ht="24" customHeight="1">
      <c r="B22" s="56"/>
      <c r="C22" s="1643" t="s">
        <v>655</v>
      </c>
      <c r="D22" s="1644"/>
      <c r="E22" s="1645"/>
      <c r="F22" s="1812">
        <f>IFERROR('法人入力シート（要入力）'!D52,"－")</f>
        <v>0</v>
      </c>
      <c r="G22" s="1812">
        <f>IFERROR('法人入力シート（要入力）'!E52,"－")</f>
        <v>0</v>
      </c>
      <c r="H22" s="1812">
        <f>IFERROR('法人入力シート（要入力）'!F52,"－")</f>
        <v>0</v>
      </c>
      <c r="I22" s="1812">
        <f>IFERROR('法人入力シート（要入力）'!G52,"－")</f>
        <v>0</v>
      </c>
      <c r="J22" s="1812">
        <f>IFERROR('法人入力シート（要入力）'!H52,"－")</f>
        <v>0</v>
      </c>
      <c r="K22" s="1814">
        <f>IFERROR((J22-F22),"－")</f>
        <v>0</v>
      </c>
      <c r="L22" s="1816" t="str">
        <f t="shared" ref="L22" si="1">IF(OR(F22="－",F22=0,J22="－",J22=0),"－",(IF(AND(F22&lt;0,J22&lt;0),(J22-F22)/F22*-1,IF(AND(F22&lt;0,J22&gt;0),(J22-F22)/F22*-1,(J22-F22)/F22))))</f>
        <v>－</v>
      </c>
      <c r="M22" s="1751"/>
      <c r="N22" s="1754"/>
      <c r="O22" s="1820"/>
      <c r="Q22" s="1697">
        <v>4</v>
      </c>
      <c r="R22" s="1782" t="s">
        <v>84</v>
      </c>
      <c r="S22" s="1636" t="s">
        <v>75</v>
      </c>
      <c r="T22" s="1742"/>
      <c r="U22" s="1743"/>
      <c r="V22" s="73">
        <v>4</v>
      </c>
      <c r="W22" s="674">
        <f>高校法人!$J29</f>
        <v>5.3999999999999999E-2</v>
      </c>
      <c r="X22" s="675" t="s">
        <v>546</v>
      </c>
      <c r="Y22" s="676">
        <f>高校法人!$L29</f>
        <v>7.2999999999999995E-2</v>
      </c>
    </row>
    <row r="23" spans="2:25" ht="24" customHeight="1">
      <c r="B23" s="70"/>
      <c r="C23" s="1646"/>
      <c r="D23" s="1647"/>
      <c r="E23" s="1648"/>
      <c r="F23" s="1812"/>
      <c r="G23" s="1812"/>
      <c r="H23" s="1812"/>
      <c r="I23" s="1812"/>
      <c r="J23" s="1812"/>
      <c r="K23" s="1814"/>
      <c r="L23" s="1816"/>
      <c r="M23" s="1751"/>
      <c r="N23" s="1754"/>
      <c r="O23" s="1820"/>
      <c r="Q23" s="1699"/>
      <c r="R23" s="1782"/>
      <c r="S23" s="1637"/>
      <c r="T23" s="1744"/>
      <c r="U23" s="1745"/>
      <c r="V23" s="74">
        <v>3</v>
      </c>
      <c r="W23" s="677">
        <f>高校法人!$G29</f>
        <v>1.8000000000000002E-2</v>
      </c>
      <c r="X23" s="678" t="s">
        <v>546</v>
      </c>
      <c r="Y23" s="679">
        <f>高校法人!$I29</f>
        <v>5.2999999999999999E-2</v>
      </c>
    </row>
    <row r="24" spans="2:25" ht="24" customHeight="1">
      <c r="B24" s="70"/>
      <c r="C24" s="1821" t="s">
        <v>656</v>
      </c>
      <c r="D24" s="1822"/>
      <c r="E24" s="1822"/>
      <c r="F24" s="1812">
        <f>IFERROR(F18-F20+F22,"－")</f>
        <v>0</v>
      </c>
      <c r="G24" s="1812">
        <f t="shared" ref="G24:J24" si="2">IFERROR(G18-G20+G22,"－")</f>
        <v>0</v>
      </c>
      <c r="H24" s="1812">
        <f t="shared" si="2"/>
        <v>0</v>
      </c>
      <c r="I24" s="1812">
        <f t="shared" si="2"/>
        <v>0</v>
      </c>
      <c r="J24" s="1812">
        <f t="shared" si="2"/>
        <v>0</v>
      </c>
      <c r="K24" s="1814">
        <f>IFERROR((J24-F24),"－")</f>
        <v>0</v>
      </c>
      <c r="L24" s="1816" t="str">
        <f>IF(OR(F24="－",F24=0,J24="－",J24=0),"－",(IF(AND(F24&lt;0,J24&lt;0),(J24-F24)/F24*-1,IF(AND(F24&lt;0,J24&gt;0),(J24-F24)/F24*-1,(J24-F24)/F24))))</f>
        <v>－</v>
      </c>
      <c r="M24" s="1751"/>
      <c r="N24" s="1754"/>
      <c r="O24" s="1820"/>
      <c r="Q24" s="1697">
        <v>2</v>
      </c>
      <c r="R24" s="1782" t="s">
        <v>70</v>
      </c>
      <c r="S24" s="1638" t="s">
        <v>76</v>
      </c>
      <c r="T24" s="1746"/>
      <c r="U24" s="1747"/>
      <c r="V24" s="73">
        <v>2</v>
      </c>
      <c r="W24" s="681">
        <f>高校法人!$D29</f>
        <v>-3.1E-2</v>
      </c>
      <c r="X24" s="675" t="s">
        <v>546</v>
      </c>
      <c r="Y24" s="682">
        <f>高校法人!$F29</f>
        <v>1.7000000000000001E-2</v>
      </c>
    </row>
    <row r="25" spans="2:25" ht="24" customHeight="1">
      <c r="B25" s="30"/>
      <c r="C25" s="1823"/>
      <c r="D25" s="1824"/>
      <c r="E25" s="1824"/>
      <c r="F25" s="1813"/>
      <c r="G25" s="1813"/>
      <c r="H25" s="1813"/>
      <c r="I25" s="1813"/>
      <c r="J25" s="1813"/>
      <c r="K25" s="1815"/>
      <c r="L25" s="1817"/>
      <c r="M25" s="1752"/>
      <c r="N25" s="1755"/>
      <c r="O25" s="1762"/>
      <c r="Q25" s="1699"/>
      <c r="R25" s="1782"/>
      <c r="S25" s="1639"/>
      <c r="T25" s="1748"/>
      <c r="U25" s="1749"/>
      <c r="V25" s="74">
        <v>1</v>
      </c>
      <c r="W25" s="683"/>
      <c r="X25" s="678" t="s">
        <v>546</v>
      </c>
      <c r="Y25" s="679">
        <f>高校法人!$C29</f>
        <v>-3.2000000000000001E-2</v>
      </c>
    </row>
    <row r="26" spans="2:25" ht="24" customHeight="1">
      <c r="B26" s="1" t="s">
        <v>977</v>
      </c>
    </row>
    <row r="27" spans="2:25" ht="24" customHeight="1">
      <c r="B27" s="1" t="s">
        <v>33</v>
      </c>
    </row>
    <row r="28" spans="2:25" ht="24" customHeight="1">
      <c r="B28" s="708" t="s">
        <v>690</v>
      </c>
    </row>
    <row r="29" spans="2:25" ht="24" customHeight="1">
      <c r="B29" s="52"/>
    </row>
  </sheetData>
  <mergeCells count="81">
    <mergeCell ref="H13:H15"/>
    <mergeCell ref="J16:J17"/>
    <mergeCell ref="I16:I17"/>
    <mergeCell ref="G13:G15"/>
    <mergeCell ref="F24:F25"/>
    <mergeCell ref="G24:G25"/>
    <mergeCell ref="F16:F17"/>
    <mergeCell ref="G16:G17"/>
    <mergeCell ref="H16:H17"/>
    <mergeCell ref="Q24:Q25"/>
    <mergeCell ref="R24:R25"/>
    <mergeCell ref="Q18:Q19"/>
    <mergeCell ref="K22:K23"/>
    <mergeCell ref="H24:H25"/>
    <mergeCell ref="S16:U17"/>
    <mergeCell ref="S18:U19"/>
    <mergeCell ref="S20:U21"/>
    <mergeCell ref="S22:U23"/>
    <mergeCell ref="Q16:Q17"/>
    <mergeCell ref="R16:R17"/>
    <mergeCell ref="Q22:Q23"/>
    <mergeCell ref="R22:R23"/>
    <mergeCell ref="C20:E21"/>
    <mergeCell ref="J20:J21"/>
    <mergeCell ref="K20:K21"/>
    <mergeCell ref="F20:F21"/>
    <mergeCell ref="G20:G21"/>
    <mergeCell ref="H20:H21"/>
    <mergeCell ref="I20:I21"/>
    <mergeCell ref="C24:E25"/>
    <mergeCell ref="B13:E15"/>
    <mergeCell ref="J13:J15"/>
    <mergeCell ref="F22:F23"/>
    <mergeCell ref="G22:G23"/>
    <mergeCell ref="H22:H23"/>
    <mergeCell ref="I22:I23"/>
    <mergeCell ref="J22:J23"/>
    <mergeCell ref="F18:F19"/>
    <mergeCell ref="G18:G19"/>
    <mergeCell ref="H18:H19"/>
    <mergeCell ref="I18:I19"/>
    <mergeCell ref="C18:E19"/>
    <mergeCell ref="B16:E17"/>
    <mergeCell ref="J18:J19"/>
    <mergeCell ref="C22:E23"/>
    <mergeCell ref="A1:C1"/>
    <mergeCell ref="D1:H1"/>
    <mergeCell ref="C8:E8"/>
    <mergeCell ref="C9:E9"/>
    <mergeCell ref="C10:E10"/>
    <mergeCell ref="N13:N15"/>
    <mergeCell ref="O13:O15"/>
    <mergeCell ref="I24:I25"/>
    <mergeCell ref="J24:J25"/>
    <mergeCell ref="K24:K25"/>
    <mergeCell ref="L24:L25"/>
    <mergeCell ref="K18:K19"/>
    <mergeCell ref="L18:L19"/>
    <mergeCell ref="L16:L17"/>
    <mergeCell ref="L22:L23"/>
    <mergeCell ref="L20:L21"/>
    <mergeCell ref="K16:K17"/>
    <mergeCell ref="O16:O25"/>
    <mergeCell ref="L13:L15"/>
    <mergeCell ref="I13:I15"/>
    <mergeCell ref="R1:Y1"/>
    <mergeCell ref="R4:Y4"/>
    <mergeCell ref="R18:R19"/>
    <mergeCell ref="Q20:Q21"/>
    <mergeCell ref="R20:R21"/>
    <mergeCell ref="H6:Y10"/>
    <mergeCell ref="K13:K15"/>
    <mergeCell ref="M16:M25"/>
    <mergeCell ref="N16:N25"/>
    <mergeCell ref="S24:U25"/>
    <mergeCell ref="W13:Y15"/>
    <mergeCell ref="Q13:Q15"/>
    <mergeCell ref="R13:R15"/>
    <mergeCell ref="S13:U15"/>
    <mergeCell ref="V13:V15"/>
    <mergeCell ref="M13:M15"/>
  </mergeCells>
  <phoneticPr fontId="1"/>
  <conditionalFormatting sqref="R16:R17">
    <cfRule type="expression" dxfId="442" priority="22">
      <formula>$M$16=10</formula>
    </cfRule>
  </conditionalFormatting>
  <conditionalFormatting sqref="R18:R19">
    <cfRule type="expression" dxfId="441" priority="21">
      <formula>$M$16=8</formula>
    </cfRule>
  </conditionalFormatting>
  <conditionalFormatting sqref="R20:R21">
    <cfRule type="expression" dxfId="440" priority="20">
      <formula>$M$16=6</formula>
    </cfRule>
  </conditionalFormatting>
  <conditionalFormatting sqref="R22:R23">
    <cfRule type="expression" dxfId="439" priority="19">
      <formula>$M$16=4</formula>
    </cfRule>
  </conditionalFormatting>
  <conditionalFormatting sqref="R24:R25">
    <cfRule type="expression" dxfId="438" priority="18">
      <formula>$M$16=2</formula>
    </cfRule>
  </conditionalFormatting>
  <conditionalFormatting sqref="S16:U17">
    <cfRule type="expression" dxfId="437" priority="17">
      <formula>$N$16=10</formula>
    </cfRule>
  </conditionalFormatting>
  <conditionalFormatting sqref="S18:U19">
    <cfRule type="expression" dxfId="436" priority="16">
      <formula>$N$16=8</formula>
    </cfRule>
  </conditionalFormatting>
  <conditionalFormatting sqref="S20:U21">
    <cfRule type="expression" dxfId="435" priority="15">
      <formula>$N$16=6</formula>
    </cfRule>
  </conditionalFormatting>
  <conditionalFormatting sqref="S22:U23">
    <cfRule type="expression" dxfId="434" priority="14">
      <formula>$N$16=4</formula>
    </cfRule>
  </conditionalFormatting>
  <conditionalFormatting sqref="S24:U25">
    <cfRule type="expression" dxfId="433" priority="13">
      <formula>$N$16=2</formula>
    </cfRule>
  </conditionalFormatting>
  <conditionalFormatting sqref="W16:X16">
    <cfRule type="expression" dxfId="432" priority="12">
      <formula>$O$16=10</formula>
    </cfRule>
  </conditionalFormatting>
  <conditionalFormatting sqref="W17:Y17">
    <cfRule type="expression" dxfId="431" priority="11">
      <formula>$O$16=9</formula>
    </cfRule>
  </conditionalFormatting>
  <conditionalFormatting sqref="W18:Y18">
    <cfRule type="expression" dxfId="430" priority="10">
      <formula>$O$16=8</formula>
    </cfRule>
  </conditionalFormatting>
  <conditionalFormatting sqref="W19:Y19">
    <cfRule type="expression" dxfId="429" priority="9">
      <formula>$O$16=7</formula>
    </cfRule>
  </conditionalFormatting>
  <conditionalFormatting sqref="W20:Y20">
    <cfRule type="expression" dxfId="428" priority="8">
      <formula>$O$16=6</formula>
    </cfRule>
  </conditionalFormatting>
  <conditionalFormatting sqref="W21:Y21">
    <cfRule type="expression" dxfId="427" priority="7">
      <formula>$O$16=5</formula>
    </cfRule>
  </conditionalFormatting>
  <conditionalFormatting sqref="W22:Y22">
    <cfRule type="expression" dxfId="426" priority="6">
      <formula>$O$16=4</formula>
    </cfRule>
  </conditionalFormatting>
  <conditionalFormatting sqref="W23:Y23">
    <cfRule type="expression" dxfId="425" priority="5">
      <formula>$O$16=3</formula>
    </cfRule>
  </conditionalFormatting>
  <conditionalFormatting sqref="W24:Y24">
    <cfRule type="expression" dxfId="424" priority="4">
      <formula>$O$16=2</formula>
    </cfRule>
  </conditionalFormatting>
  <conditionalFormatting sqref="W25:Y25">
    <cfRule type="expression" dxfId="423" priority="3">
      <formula>$O$16=1</formula>
    </cfRule>
  </conditionalFormatting>
  <conditionalFormatting sqref="Y16">
    <cfRule type="expression" dxfId="422" priority="1">
      <formula>$O$16=10</formula>
    </cfRule>
  </conditionalFormatting>
  <conditionalFormatting sqref="Y16">
    <cfRule type="expression" dxfId="421"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2" orientation="landscape" r:id="rId1"/>
  <headerFooter scaleWithDoc="0">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ECFF"/>
  </sheetPr>
  <dimension ref="A1:AF33"/>
  <sheetViews>
    <sheetView showGridLines="0" zoomScaleNormal="100" workbookViewId="0">
      <selection activeCell="A2" sqref="A2"/>
    </sheetView>
  </sheetViews>
  <sheetFormatPr defaultColWidth="10.6640625" defaultRowHeight="24" customHeight="1"/>
  <cols>
    <col min="1" max="2" width="4.6640625" style="1" customWidth="1"/>
    <col min="3" max="6" width="8.77734375" style="1" customWidth="1"/>
    <col min="7" max="11" width="9.6640625" style="1" customWidth="1"/>
    <col min="12" max="12" width="8.6640625" style="1" customWidth="1"/>
    <col min="13" max="13" width="10.109375" style="1" customWidth="1"/>
    <col min="14" max="16" width="6.6640625" style="1" customWidth="1"/>
    <col min="17" max="17" width="1.6640625" style="1" customWidth="1"/>
    <col min="18" max="18" width="3.6640625" style="2" customWidth="1"/>
    <col min="19" max="19" width="9.77734375" style="1" customWidth="1"/>
    <col min="20" max="20" width="5.77734375" style="1" customWidth="1"/>
    <col min="21" max="21" width="2.44140625" style="2" customWidth="1"/>
    <col min="22" max="22" width="5.44140625" style="1" customWidth="1"/>
    <col min="23" max="23" width="3.44140625" style="1" bestFit="1" customWidth="1"/>
    <col min="24" max="24" width="5.6640625" style="1" customWidth="1"/>
    <col min="25" max="25" width="2.44140625" style="1" customWidth="1"/>
    <col min="26" max="27" width="5.6640625" style="1" customWidth="1"/>
    <col min="28" max="28" width="2.44140625" style="1" customWidth="1"/>
    <col min="29" max="29" width="5.6640625" style="1" customWidth="1"/>
    <col min="30" max="16384" width="10.6640625" style="1"/>
  </cols>
  <sheetData>
    <row r="1" spans="1:32" s="66" customFormat="1" ht="24" customHeight="1" thickBot="1">
      <c r="A1" s="1669" t="s">
        <v>0</v>
      </c>
      <c r="B1" s="1670"/>
      <c r="C1" s="1671"/>
      <c r="D1" s="1714" t="str">
        <f>IF('法人入力シート（要入力）'!E4="","",'法人入力シート（要入力）'!E4)</f>
        <v/>
      </c>
      <c r="E1" s="1715"/>
      <c r="F1" s="1715"/>
      <c r="G1" s="1715"/>
      <c r="H1" s="1716"/>
      <c r="I1" s="88"/>
      <c r="R1" s="75"/>
      <c r="T1" s="1853" t="s">
        <v>519</v>
      </c>
      <c r="U1" s="1853"/>
      <c r="V1" s="1853"/>
      <c r="W1" s="1853"/>
      <c r="X1" s="1853"/>
      <c r="Y1" s="1853"/>
      <c r="Z1" s="1853"/>
      <c r="AA1" s="1853"/>
      <c r="AB1" s="1853"/>
      <c r="AC1" s="1853"/>
    </row>
    <row r="2" spans="1:32" s="66" customFormat="1" ht="3" customHeight="1">
      <c r="R2" s="75"/>
      <c r="U2" s="75"/>
    </row>
    <row r="3" spans="1:32" s="66" customFormat="1" ht="24" customHeight="1">
      <c r="A3" s="65" t="s">
        <v>1</v>
      </c>
      <c r="Q3" s="75"/>
      <c r="T3" s="75"/>
    </row>
    <row r="4" spans="1:32" s="66" customFormat="1" ht="24" customHeight="1">
      <c r="A4" s="65" t="s">
        <v>18</v>
      </c>
      <c r="Q4" s="75"/>
      <c r="T4" s="75"/>
    </row>
    <row r="5" spans="1:32" s="66" customFormat="1" ht="24" customHeight="1">
      <c r="H5" s="66" t="s">
        <v>3</v>
      </c>
      <c r="R5" s="75"/>
      <c r="U5" s="75"/>
    </row>
    <row r="6" spans="1:32" s="66" customFormat="1" ht="24" customHeight="1">
      <c r="B6" s="67" t="s">
        <v>19</v>
      </c>
      <c r="H6" s="1887" t="s">
        <v>1142</v>
      </c>
      <c r="I6" s="1887"/>
      <c r="J6" s="1887"/>
      <c r="K6" s="1887"/>
      <c r="L6" s="1887"/>
      <c r="M6" s="1887"/>
      <c r="N6" s="1887"/>
      <c r="O6" s="1887"/>
      <c r="P6" s="1887"/>
      <c r="Q6" s="1887"/>
      <c r="R6" s="1887"/>
      <c r="S6" s="1887"/>
      <c r="T6" s="1887"/>
      <c r="U6" s="1887"/>
      <c r="V6" s="1887"/>
      <c r="W6" s="1887"/>
      <c r="X6" s="1887"/>
      <c r="Y6" s="1887"/>
      <c r="Z6" s="1887"/>
      <c r="AA6" s="1887"/>
      <c r="AB6" s="1887"/>
      <c r="AC6" s="1887"/>
    </row>
    <row r="7" spans="1:32" s="66" customFormat="1" ht="24" customHeight="1">
      <c r="B7" s="67"/>
      <c r="C7" s="67" t="s">
        <v>17</v>
      </c>
      <c r="H7" s="1887"/>
      <c r="I7" s="1887"/>
      <c r="J7" s="1887"/>
      <c r="K7" s="1887"/>
      <c r="L7" s="1887"/>
      <c r="M7" s="1887"/>
      <c r="N7" s="1887"/>
      <c r="O7" s="1887"/>
      <c r="P7" s="1887"/>
      <c r="Q7" s="1887"/>
      <c r="R7" s="1887"/>
      <c r="S7" s="1887"/>
      <c r="T7" s="1887"/>
      <c r="U7" s="1887"/>
      <c r="V7" s="1887"/>
      <c r="W7" s="1887"/>
      <c r="X7" s="1887"/>
      <c r="Y7" s="1887"/>
      <c r="Z7" s="1887"/>
      <c r="AA7" s="1887"/>
      <c r="AB7" s="1887"/>
      <c r="AC7" s="1887"/>
    </row>
    <row r="8" spans="1:32" s="66" customFormat="1" ht="24" customHeight="1">
      <c r="C8" s="1673" t="s">
        <v>21</v>
      </c>
      <c r="D8" s="1673"/>
      <c r="E8" s="1673"/>
      <c r="F8" s="1673"/>
      <c r="G8" s="67"/>
      <c r="H8" s="1887"/>
      <c r="I8" s="1887"/>
      <c r="J8" s="1887"/>
      <c r="K8" s="1887"/>
      <c r="L8" s="1887"/>
      <c r="M8" s="1887"/>
      <c r="N8" s="1887"/>
      <c r="O8" s="1887"/>
      <c r="P8" s="1887"/>
      <c r="Q8" s="1887"/>
      <c r="R8" s="1887"/>
      <c r="S8" s="1887"/>
      <c r="T8" s="1887"/>
      <c r="U8" s="1887"/>
      <c r="V8" s="1887"/>
      <c r="W8" s="1887"/>
      <c r="X8" s="1887"/>
      <c r="Y8" s="1887"/>
      <c r="Z8" s="1887"/>
      <c r="AA8" s="1887"/>
      <c r="AB8" s="1887"/>
      <c r="AC8" s="1887"/>
      <c r="AD8" s="80"/>
      <c r="AE8" s="80"/>
      <c r="AF8" s="80"/>
    </row>
    <row r="9" spans="1:32" s="66" customFormat="1" ht="24" customHeight="1">
      <c r="B9" s="67"/>
      <c r="C9" s="1886" t="s">
        <v>685</v>
      </c>
      <c r="D9" s="1886"/>
      <c r="E9" s="1886"/>
      <c r="F9" s="1886"/>
      <c r="G9" s="67"/>
      <c r="H9" s="1887"/>
      <c r="I9" s="1887"/>
      <c r="J9" s="1887"/>
      <c r="K9" s="1887"/>
      <c r="L9" s="1887"/>
      <c r="M9" s="1887"/>
      <c r="N9" s="1887"/>
      <c r="O9" s="1887"/>
      <c r="P9" s="1887"/>
      <c r="Q9" s="1887"/>
      <c r="R9" s="1887"/>
      <c r="S9" s="1887"/>
      <c r="T9" s="1887"/>
      <c r="U9" s="1887"/>
      <c r="V9" s="1887"/>
      <c r="W9" s="1887"/>
      <c r="X9" s="1887"/>
      <c r="Y9" s="1887"/>
      <c r="Z9" s="1887"/>
      <c r="AA9" s="1887"/>
      <c r="AB9" s="1887"/>
      <c r="AC9" s="1887"/>
      <c r="AD9" s="80"/>
      <c r="AE9" s="80"/>
      <c r="AF9" s="80"/>
    </row>
    <row r="10" spans="1:32" ht="69.900000000000006" customHeight="1">
      <c r="B10" s="9"/>
      <c r="C10" s="1672"/>
      <c r="D10" s="1672"/>
      <c r="E10" s="1672"/>
      <c r="F10" s="9"/>
      <c r="G10" s="9"/>
      <c r="H10" s="1887"/>
      <c r="I10" s="1887"/>
      <c r="J10" s="1887"/>
      <c r="K10" s="1887"/>
      <c r="L10" s="1887"/>
      <c r="M10" s="1887"/>
      <c r="N10" s="1887"/>
      <c r="O10" s="1887"/>
      <c r="P10" s="1887"/>
      <c r="Q10" s="1887"/>
      <c r="R10" s="1887"/>
      <c r="S10" s="1887"/>
      <c r="T10" s="1887"/>
      <c r="U10" s="1887"/>
      <c r="V10" s="1887"/>
      <c r="W10" s="1887"/>
      <c r="X10" s="1887"/>
      <c r="Y10" s="1887"/>
      <c r="Z10" s="1887"/>
      <c r="AA10" s="1887"/>
      <c r="AB10" s="1887"/>
      <c r="AC10" s="1887"/>
      <c r="AD10" s="61"/>
      <c r="AE10" s="61"/>
      <c r="AF10" s="61"/>
    </row>
    <row r="11" spans="1:32" ht="69.900000000000006" customHeight="1">
      <c r="B11" s="9"/>
      <c r="C11" s="9"/>
      <c r="H11" s="1887"/>
      <c r="I11" s="1887"/>
      <c r="J11" s="1887"/>
      <c r="K11" s="1887"/>
      <c r="L11" s="1887"/>
      <c r="M11" s="1887"/>
      <c r="N11" s="1887"/>
      <c r="O11" s="1887"/>
      <c r="P11" s="1887"/>
      <c r="Q11" s="1887"/>
      <c r="R11" s="1887"/>
      <c r="S11" s="1887"/>
      <c r="T11" s="1887"/>
      <c r="U11" s="1887"/>
      <c r="V11" s="1887"/>
      <c r="W11" s="1887"/>
      <c r="X11" s="1887"/>
      <c r="Y11" s="1887"/>
      <c r="Z11" s="1887"/>
      <c r="AA11" s="1887"/>
      <c r="AB11" s="1887"/>
      <c r="AC11" s="1887"/>
    </row>
    <row r="12" spans="1:32" ht="24" customHeight="1">
      <c r="B12" s="1" t="s">
        <v>1168</v>
      </c>
      <c r="P12" s="38" t="s">
        <v>43</v>
      </c>
      <c r="R12" s="4" t="s">
        <v>63</v>
      </c>
    </row>
    <row r="13" spans="1:32" ht="24" customHeight="1">
      <c r="B13" s="1854" t="s">
        <v>16</v>
      </c>
      <c r="C13" s="1708"/>
      <c r="D13" s="1708"/>
      <c r="E13" s="1708"/>
      <c r="F13" s="1709"/>
      <c r="G13" s="1720">
        <f>'法人入力シート（要入力）'!$D$11</f>
        <v>2018</v>
      </c>
      <c r="H13" s="1705">
        <f>'法人入力シート（要入力）'!$E$11</f>
        <v>2019</v>
      </c>
      <c r="I13" s="1705">
        <f>'法人入力シート（要入力）'!$F$11</f>
        <v>2020</v>
      </c>
      <c r="J13" s="1723">
        <f>'法人入力シート（要入力）'!$G$11</f>
        <v>2021</v>
      </c>
      <c r="K13" s="1890">
        <f>'法人入力シート（要入力）'!$H$11</f>
        <v>2022</v>
      </c>
      <c r="L13" s="1866" t="str">
        <f>"増減
"&amp;$K$13&amp;"-"&amp;$G$13</f>
        <v>増減
2022-2018</v>
      </c>
      <c r="M13" s="1790" t="str">
        <f>"対"&amp;$G$13&amp;"年度
伸び率(%)"</f>
        <v>対2018年度
伸び率(%)</v>
      </c>
      <c r="N13" s="1864" t="s">
        <v>14</v>
      </c>
      <c r="O13" s="1852" t="s">
        <v>13</v>
      </c>
      <c r="P13" s="1852" t="s">
        <v>15</v>
      </c>
      <c r="Q13" s="3"/>
      <c r="R13" s="1688" t="s">
        <v>51</v>
      </c>
      <c r="S13" s="1685" t="s">
        <v>10</v>
      </c>
      <c r="T13" s="1675" t="s">
        <v>72</v>
      </c>
      <c r="U13" s="1676"/>
      <c r="V13" s="1677"/>
      <c r="W13" s="1688" t="s">
        <v>51</v>
      </c>
      <c r="X13" s="1854" t="s">
        <v>11</v>
      </c>
      <c r="Y13" s="1708"/>
      <c r="Z13" s="1708"/>
      <c r="AA13" s="1708"/>
      <c r="AB13" s="1708"/>
      <c r="AC13" s="1709"/>
    </row>
    <row r="14" spans="1:32" ht="24" customHeight="1">
      <c r="B14" s="1653"/>
      <c r="C14" s="1712"/>
      <c r="D14" s="1712"/>
      <c r="E14" s="1712"/>
      <c r="F14" s="1713"/>
      <c r="G14" s="1722"/>
      <c r="H14" s="1707"/>
      <c r="I14" s="1707"/>
      <c r="J14" s="1888"/>
      <c r="K14" s="1890"/>
      <c r="L14" s="1867"/>
      <c r="M14" s="1704"/>
      <c r="N14" s="1865"/>
      <c r="O14" s="1852"/>
      <c r="P14" s="1889"/>
      <c r="Q14" s="3"/>
      <c r="R14" s="1689"/>
      <c r="S14" s="1686"/>
      <c r="T14" s="1678"/>
      <c r="U14" s="1679"/>
      <c r="V14" s="1680"/>
      <c r="W14" s="1689"/>
      <c r="X14" s="1855"/>
      <c r="Y14" s="1856"/>
      <c r="Z14" s="1856"/>
      <c r="AA14" s="1856"/>
      <c r="AB14" s="1856"/>
      <c r="AC14" s="1857"/>
    </row>
    <row r="15" spans="1:32" ht="24" customHeight="1">
      <c r="B15" s="1883" t="s">
        <v>659</v>
      </c>
      <c r="C15" s="1884"/>
      <c r="D15" s="1884"/>
      <c r="E15" s="1884"/>
      <c r="F15" s="1885"/>
      <c r="G15" s="503" t="str">
        <f>IFERROR((ROUND(G16/G21,3)),"－")</f>
        <v>－</v>
      </c>
      <c r="H15" s="503" t="str">
        <f>IFERROR((ROUND(H16/H21,3)),"－")</f>
        <v>－</v>
      </c>
      <c r="I15" s="503" t="str">
        <f>IFERROR((ROUND(I16/I21,3)),"－")</f>
        <v>－</v>
      </c>
      <c r="J15" s="503" t="str">
        <f>IFERROR((ROUND(J16/J21,3)),"－")</f>
        <v>－</v>
      </c>
      <c r="K15" s="503" t="str">
        <f>IFERROR((ROUND(K16/K21,3)),"－")</f>
        <v>－</v>
      </c>
      <c r="L15" s="980" t="str">
        <f>IFERROR((K15-G15)*100,"－")</f>
        <v>－</v>
      </c>
      <c r="M15" s="598"/>
      <c r="N15" s="1837" t="str">
        <f>IF(K15="－","－",IF(AND(J15&lt;絶対評価シート!$G$44,K15&lt;絶対評価シート!$G$44),2,IF(K15&lt;絶対評価シート!$G$44,4,IF(AND(J15&lt;絶対評価シート!$G$44,K15&gt;=絶対評価シート!$G$44),8,IF(AND(J15&gt;=絶対評価シート!$G$44,K15&gt;=絶対評価シート!$G$44),10)))))</f>
        <v>－</v>
      </c>
      <c r="O15" s="1847" t="str">
        <f>IFERROR(LOOKUP($L$15/100,趨勢評価!$E$15:$E$19,趨勢評価!$I$15:$I$19),"－")</f>
        <v>－</v>
      </c>
      <c r="P15" s="1760" t="str">
        <f ca="1">IFERROR(OFFSET(INDEX(Z16:Z25,MATCH(K15,Z16:Z25,-1),1),0,-3),"－")</f>
        <v>－</v>
      </c>
      <c r="R15" s="1690"/>
      <c r="S15" s="1687"/>
      <c r="T15" s="1681"/>
      <c r="U15" s="1682"/>
      <c r="V15" s="1683"/>
      <c r="W15" s="1690"/>
      <c r="X15" s="1858" t="s">
        <v>53</v>
      </c>
      <c r="Y15" s="1859"/>
      <c r="Z15" s="1860"/>
      <c r="AA15" s="1861" t="s">
        <v>729</v>
      </c>
      <c r="AB15" s="1862"/>
      <c r="AC15" s="1863"/>
    </row>
    <row r="16" spans="1:32" ht="24" customHeight="1">
      <c r="B16" s="11"/>
      <c r="C16" s="1875" t="s">
        <v>682</v>
      </c>
      <c r="D16" s="1876"/>
      <c r="E16" s="1876"/>
      <c r="F16" s="1877"/>
      <c r="G16" s="342">
        <f>IFERROR(SUM(G17:G20),"－")</f>
        <v>0</v>
      </c>
      <c r="H16" s="342">
        <f t="shared" ref="H16:K16" si="0">IFERROR(SUM(H17:H20),"－")</f>
        <v>0</v>
      </c>
      <c r="I16" s="342">
        <f t="shared" si="0"/>
        <v>0</v>
      </c>
      <c r="J16" s="342">
        <f t="shared" si="0"/>
        <v>0</v>
      </c>
      <c r="K16" s="342">
        <f t="shared" si="0"/>
        <v>0</v>
      </c>
      <c r="L16" s="344">
        <f t="shared" ref="L16:L28" si="1">IFERROR((K16-G16),"－")</f>
        <v>0</v>
      </c>
      <c r="M16" s="574" t="str">
        <f t="shared" ref="M16:M17" si="2">IF(OR(G16="－",G16=0,K16="－",K16=0),"－",(IF(AND(G16&lt;0,K16&lt;0),(K16-G16)/G16*-1,IF(AND(G16&lt;0,K16&gt;0),(K16-G16)/G16*-1,(K16-G16)/G16))))</f>
        <v>－</v>
      </c>
      <c r="N16" s="1838"/>
      <c r="O16" s="1847"/>
      <c r="P16" s="1820"/>
      <c r="R16" s="1642">
        <v>10</v>
      </c>
      <c r="S16" s="1850">
        <v>1</v>
      </c>
      <c r="T16" s="1640" t="s">
        <v>523</v>
      </c>
      <c r="U16" s="1840"/>
      <c r="V16" s="1841"/>
      <c r="W16" s="73">
        <v>10</v>
      </c>
      <c r="X16" s="674">
        <f>高校法人!$AB36</f>
        <v>1.248</v>
      </c>
      <c r="Y16" s="675" t="s">
        <v>546</v>
      </c>
      <c r="Z16" s="1091">
        <v>1000</v>
      </c>
      <c r="AA16" s="674">
        <f>高校法人!$AB42</f>
        <v>0.4</v>
      </c>
      <c r="AB16" s="712" t="s">
        <v>546</v>
      </c>
      <c r="AC16" s="1092">
        <v>0</v>
      </c>
    </row>
    <row r="17" spans="2:29" ht="24" customHeight="1">
      <c r="B17" s="6"/>
      <c r="C17" s="10"/>
      <c r="D17" s="1872" t="s">
        <v>657</v>
      </c>
      <c r="E17" s="1873"/>
      <c r="F17" s="1874"/>
      <c r="G17" s="345">
        <f>IFERROR(SUM('法人入力シート（要入力）'!D66:D71,'法人入力シート（要入力）'!D74),"－")</f>
        <v>0</v>
      </c>
      <c r="H17" s="345">
        <f>IFERROR(SUM('法人入力シート（要入力）'!E66:E71,'法人入力シート（要入力）'!E74),"－")</f>
        <v>0</v>
      </c>
      <c r="I17" s="345">
        <f>IFERROR(SUM('法人入力シート（要入力）'!F66:F71,'法人入力シート（要入力）'!F74),"－")</f>
        <v>0</v>
      </c>
      <c r="J17" s="345">
        <f>IFERROR(SUM('法人入力シート（要入力）'!G66:G71,'法人入力シート（要入力）'!G74),"－")</f>
        <v>0</v>
      </c>
      <c r="K17" s="345">
        <f>IFERROR(SUM('法人入力シート（要入力）'!H66:H71,'法人入力シート（要入力）'!H74),"－")</f>
        <v>0</v>
      </c>
      <c r="L17" s="347">
        <f t="shared" si="1"/>
        <v>0</v>
      </c>
      <c r="M17" s="510" t="str">
        <f t="shared" si="2"/>
        <v>－</v>
      </c>
      <c r="N17" s="1838"/>
      <c r="O17" s="1847"/>
      <c r="P17" s="1820"/>
      <c r="R17" s="1642"/>
      <c r="S17" s="1851"/>
      <c r="T17" s="1842"/>
      <c r="U17" s="1843"/>
      <c r="V17" s="1844"/>
      <c r="W17" s="74">
        <v>9</v>
      </c>
      <c r="X17" s="677">
        <f>高校法人!$Y36</f>
        <v>0.93700000000000006</v>
      </c>
      <c r="Y17" s="678" t="s">
        <v>546</v>
      </c>
      <c r="Z17" s="703">
        <f>高校法人!$AA36</f>
        <v>1.2470000000000001</v>
      </c>
      <c r="AA17" s="677">
        <f>高校法人!$Y42</f>
        <v>0.46600000000000003</v>
      </c>
      <c r="AB17" s="678" t="s">
        <v>546</v>
      </c>
      <c r="AC17" s="679">
        <f>高校法人!$AA42</f>
        <v>0.40100000000000002</v>
      </c>
    </row>
    <row r="18" spans="2:29" ht="24" customHeight="1">
      <c r="B18" s="6"/>
      <c r="C18" s="10"/>
      <c r="D18" s="1872" t="s">
        <v>660</v>
      </c>
      <c r="E18" s="1873"/>
      <c r="F18" s="1874"/>
      <c r="G18" s="345">
        <f>IFERROR('法人入力シート（要入力）'!D73,"－")</f>
        <v>0</v>
      </c>
      <c r="H18" s="345">
        <f>IFERROR('法人入力シート（要入力）'!E73,"－")</f>
        <v>0</v>
      </c>
      <c r="I18" s="345">
        <f>IFERROR('法人入力シート（要入力）'!F73,"－")</f>
        <v>0</v>
      </c>
      <c r="J18" s="345">
        <f>IFERROR('法人入力シート（要入力）'!G73,"－")</f>
        <v>0</v>
      </c>
      <c r="K18" s="346">
        <f>IFERROR('法人入力シート（要入力）'!H73,"－")</f>
        <v>0</v>
      </c>
      <c r="L18" s="347">
        <f t="shared" si="1"/>
        <v>0</v>
      </c>
      <c r="M18" s="510" t="str">
        <f>IF(OR(G18="－",G18=0,K18="－",K18=0),"－",(IF(AND(G18&lt;0,K18&lt;0),(K18-G18)/G18*-1,IF(AND(G18&lt;0,K18&gt;0),(K18-G18)/G18*-1,(K18-G18)/G18))))</f>
        <v>－</v>
      </c>
      <c r="N18" s="1838"/>
      <c r="O18" s="1847"/>
      <c r="P18" s="1820"/>
      <c r="R18" s="1641">
        <v>8</v>
      </c>
      <c r="S18" s="1848">
        <v>1</v>
      </c>
      <c r="T18" s="1640" t="s">
        <v>85</v>
      </c>
      <c r="U18" s="1840"/>
      <c r="V18" s="1841"/>
      <c r="W18" s="73">
        <v>8</v>
      </c>
      <c r="X18" s="674">
        <f>高校法人!$V36</f>
        <v>0.67600000000000005</v>
      </c>
      <c r="Y18" s="675" t="s">
        <v>546</v>
      </c>
      <c r="Z18" s="701">
        <f>高校法人!$X36</f>
        <v>0.93600000000000005</v>
      </c>
      <c r="AA18" s="674">
        <f>高校法人!$V42</f>
        <v>0.505</v>
      </c>
      <c r="AB18" s="712" t="s">
        <v>546</v>
      </c>
      <c r="AC18" s="680">
        <f>高校法人!$X42</f>
        <v>0.46700000000000003</v>
      </c>
    </row>
    <row r="19" spans="2:29" ht="24" customHeight="1">
      <c r="B19" s="6"/>
      <c r="C19" s="10"/>
      <c r="D19" s="1872" t="s">
        <v>661</v>
      </c>
      <c r="E19" s="1873"/>
      <c r="F19" s="1874"/>
      <c r="G19" s="345">
        <f>IFERROR('法人入力シート（要入力）'!D78,"－")</f>
        <v>0</v>
      </c>
      <c r="H19" s="345">
        <f>IFERROR('法人入力シート（要入力）'!E78,"－")</f>
        <v>0</v>
      </c>
      <c r="I19" s="345">
        <f>IFERROR('法人入力シート（要入力）'!F78,"－")</f>
        <v>0</v>
      </c>
      <c r="J19" s="345">
        <f>IFERROR('法人入力シート（要入力）'!G78,"－")</f>
        <v>0</v>
      </c>
      <c r="K19" s="346">
        <f>IFERROR('法人入力シート（要入力）'!H78,"－")</f>
        <v>0</v>
      </c>
      <c r="L19" s="347">
        <f t="shared" si="1"/>
        <v>0</v>
      </c>
      <c r="M19" s="510" t="str">
        <f t="shared" ref="M19:M25" si="3">IF(OR(G19="－",G19=0,K19="－",K19=0),"－",(IF(AND(G19&lt;0,K19&lt;0),(K19-G19)/G19*-1,IF(AND(G19&lt;0,K19&gt;0),(K19-G19)/G19*-1,(K19-G19)/G19))))</f>
        <v>－</v>
      </c>
      <c r="N19" s="1838"/>
      <c r="O19" s="1847"/>
      <c r="P19" s="1820"/>
      <c r="R19" s="1641"/>
      <c r="S19" s="1849"/>
      <c r="T19" s="1842"/>
      <c r="U19" s="1843"/>
      <c r="V19" s="1844"/>
      <c r="W19" s="74">
        <v>7</v>
      </c>
      <c r="X19" s="677">
        <f>高校法人!$S36</f>
        <v>0.52400000000000002</v>
      </c>
      <c r="Y19" s="678" t="s">
        <v>546</v>
      </c>
      <c r="Z19" s="703">
        <f>高校法人!$U36</f>
        <v>0.67500000000000004</v>
      </c>
      <c r="AA19" s="677">
        <f>高校法人!$S42</f>
        <v>0.54900000000000004</v>
      </c>
      <c r="AB19" s="678" t="s">
        <v>546</v>
      </c>
      <c r="AC19" s="679">
        <f>高校法人!$U42</f>
        <v>0.50600000000000001</v>
      </c>
    </row>
    <row r="20" spans="2:29" ht="24" customHeight="1">
      <c r="B20" s="6"/>
      <c r="C20" s="10"/>
      <c r="D20" s="1872" t="s">
        <v>662</v>
      </c>
      <c r="E20" s="1873"/>
      <c r="F20" s="1874"/>
      <c r="G20" s="345">
        <f>IFERROR('法人入力シート（要入力）'!D77,"－")</f>
        <v>0</v>
      </c>
      <c r="H20" s="345">
        <f>IFERROR('法人入力シート（要入力）'!E77,"－")</f>
        <v>0</v>
      </c>
      <c r="I20" s="345">
        <f>IFERROR('法人入力シート（要入力）'!F77,"－")</f>
        <v>0</v>
      </c>
      <c r="J20" s="345">
        <f>IFERROR('法人入力シート（要入力）'!G77,"－")</f>
        <v>0</v>
      </c>
      <c r="K20" s="346">
        <f>IFERROR('法人入力シート（要入力）'!H77,"－")</f>
        <v>0</v>
      </c>
      <c r="L20" s="347">
        <f t="shared" si="1"/>
        <v>0</v>
      </c>
      <c r="M20" s="510" t="str">
        <f t="shared" si="3"/>
        <v>－</v>
      </c>
      <c r="N20" s="1838"/>
      <c r="O20" s="1847"/>
      <c r="P20" s="1820"/>
      <c r="R20" s="1641">
        <v>6</v>
      </c>
      <c r="S20" s="1782" t="s">
        <v>87</v>
      </c>
      <c r="T20" s="1640" t="s">
        <v>79</v>
      </c>
      <c r="U20" s="1840"/>
      <c r="V20" s="1841"/>
      <c r="W20" s="73">
        <v>6</v>
      </c>
      <c r="X20" s="674">
        <f>高校法人!$P36</f>
        <v>0.41599999999999998</v>
      </c>
      <c r="Y20" s="675" t="s">
        <v>546</v>
      </c>
      <c r="Z20" s="701">
        <f>高校法人!$R36</f>
        <v>0.52300000000000002</v>
      </c>
      <c r="AA20" s="674">
        <f>高校法人!$P42</f>
        <v>0.57799999999999996</v>
      </c>
      <c r="AB20" s="712" t="s">
        <v>546</v>
      </c>
      <c r="AC20" s="680">
        <f>高校法人!$R42</f>
        <v>0.55000000000000004</v>
      </c>
    </row>
    <row r="21" spans="2:29" ht="24" customHeight="1">
      <c r="B21" s="6"/>
      <c r="C21" s="1875" t="s">
        <v>683</v>
      </c>
      <c r="D21" s="1876"/>
      <c r="E21" s="1876"/>
      <c r="F21" s="1877"/>
      <c r="G21" s="342">
        <f>IFERROR(SUM(G22:G25),"－")</f>
        <v>0</v>
      </c>
      <c r="H21" s="342">
        <f t="shared" ref="H21:K21" si="4">IFERROR(SUM(H22:H25),"－")</f>
        <v>0</v>
      </c>
      <c r="I21" s="342">
        <f t="shared" si="4"/>
        <v>0</v>
      </c>
      <c r="J21" s="342">
        <f t="shared" si="4"/>
        <v>0</v>
      </c>
      <c r="K21" s="343">
        <f t="shared" si="4"/>
        <v>0</v>
      </c>
      <c r="L21" s="344">
        <f t="shared" si="1"/>
        <v>0</v>
      </c>
      <c r="M21" s="574" t="str">
        <f t="shared" si="3"/>
        <v>－</v>
      </c>
      <c r="N21" s="1838"/>
      <c r="O21" s="1847"/>
      <c r="P21" s="1820"/>
      <c r="R21" s="1641"/>
      <c r="S21" s="1782"/>
      <c r="T21" s="1842"/>
      <c r="U21" s="1843"/>
      <c r="V21" s="1844"/>
      <c r="W21" s="74">
        <v>5</v>
      </c>
      <c r="X21" s="677">
        <f>高校法人!$M36</f>
        <v>0.29299999999999998</v>
      </c>
      <c r="Y21" s="678" t="s">
        <v>546</v>
      </c>
      <c r="Z21" s="703">
        <f>高校法人!$O36</f>
        <v>0.41499999999999998</v>
      </c>
      <c r="AA21" s="677">
        <f>高校法人!$M42</f>
        <v>0.60199999999999998</v>
      </c>
      <c r="AB21" s="678" t="s">
        <v>546</v>
      </c>
      <c r="AC21" s="679">
        <f>高校法人!$O42</f>
        <v>0.57899999999999996</v>
      </c>
    </row>
    <row r="22" spans="2:29" ht="24" customHeight="1">
      <c r="B22" s="6"/>
      <c r="C22" s="10"/>
      <c r="D22" s="1872" t="s">
        <v>663</v>
      </c>
      <c r="E22" s="1873"/>
      <c r="F22" s="1874"/>
      <c r="G22" s="345">
        <f>'法人入力シート（要入力）'!D83</f>
        <v>0</v>
      </c>
      <c r="H22" s="345">
        <f>'法人入力シート（要入力）'!E83</f>
        <v>0</v>
      </c>
      <c r="I22" s="345">
        <f>'法人入力シート（要入力）'!F83</f>
        <v>0</v>
      </c>
      <c r="J22" s="345">
        <f>'法人入力シート（要入力）'!G83</f>
        <v>0</v>
      </c>
      <c r="K22" s="346">
        <f>'法人入力シート（要入力）'!H83</f>
        <v>0</v>
      </c>
      <c r="L22" s="347">
        <f t="shared" si="1"/>
        <v>0</v>
      </c>
      <c r="M22" s="510" t="str">
        <f t="shared" si="3"/>
        <v>－</v>
      </c>
      <c r="N22" s="1838"/>
      <c r="O22" s="1847"/>
      <c r="P22" s="1820"/>
      <c r="R22" s="1641">
        <v>4</v>
      </c>
      <c r="S22" s="1845">
        <v>1</v>
      </c>
      <c r="T22" s="1640" t="s">
        <v>524</v>
      </c>
      <c r="U22" s="1840"/>
      <c r="V22" s="1841"/>
      <c r="W22" s="73">
        <v>4</v>
      </c>
      <c r="X22" s="674">
        <f>高校法人!$J36</f>
        <v>0.22</v>
      </c>
      <c r="Y22" s="675" t="s">
        <v>546</v>
      </c>
      <c r="Z22" s="701">
        <f>高校法人!$L36</f>
        <v>0.29199999999999998</v>
      </c>
      <c r="AA22" s="674">
        <f>高校法人!$J42</f>
        <v>0.63300000000000001</v>
      </c>
      <c r="AB22" s="712" t="s">
        <v>546</v>
      </c>
      <c r="AC22" s="680">
        <f>高校法人!$L42</f>
        <v>0.60299999999999998</v>
      </c>
    </row>
    <row r="23" spans="2:29" ht="24" customHeight="1">
      <c r="B23" s="6"/>
      <c r="C23" s="10"/>
      <c r="D23" s="1872" t="s">
        <v>664</v>
      </c>
      <c r="E23" s="1873"/>
      <c r="F23" s="1874"/>
      <c r="G23" s="345">
        <f>IFERROR('法人入力シート（要入力）'!D93,"－")</f>
        <v>0</v>
      </c>
      <c r="H23" s="345">
        <f>IFERROR('法人入力シート（要入力）'!E93,"－")</f>
        <v>0</v>
      </c>
      <c r="I23" s="345">
        <f>IFERROR('法人入力シート（要入力）'!F93,"－")</f>
        <v>0</v>
      </c>
      <c r="J23" s="345">
        <f>IFERROR('法人入力シート（要入力）'!G93,"－")</f>
        <v>0</v>
      </c>
      <c r="K23" s="346">
        <f>IFERROR('法人入力シート（要入力）'!H93,"－")</f>
        <v>0</v>
      </c>
      <c r="L23" s="347">
        <f t="shared" si="1"/>
        <v>0</v>
      </c>
      <c r="M23" s="510" t="str">
        <f t="shared" si="3"/>
        <v>－</v>
      </c>
      <c r="N23" s="1838"/>
      <c r="O23" s="1847"/>
      <c r="P23" s="1820"/>
      <c r="R23" s="1641"/>
      <c r="S23" s="1846"/>
      <c r="T23" s="1842"/>
      <c r="U23" s="1843"/>
      <c r="V23" s="1844"/>
      <c r="W23" s="74">
        <v>3</v>
      </c>
      <c r="X23" s="677">
        <f>高校法人!$G36</f>
        <v>0.157</v>
      </c>
      <c r="Y23" s="678" t="s">
        <v>546</v>
      </c>
      <c r="Z23" s="703">
        <f>高校法人!$I36</f>
        <v>0.219</v>
      </c>
      <c r="AA23" s="677">
        <f>高校法人!$G42</f>
        <v>0.66900000000000004</v>
      </c>
      <c r="AB23" s="678" t="s">
        <v>546</v>
      </c>
      <c r="AC23" s="679">
        <f>高校法人!$I42</f>
        <v>0.63400000000000001</v>
      </c>
    </row>
    <row r="24" spans="2:29" ht="24" customHeight="1">
      <c r="B24" s="6"/>
      <c r="C24" s="10"/>
      <c r="D24" s="1872" t="s">
        <v>665</v>
      </c>
      <c r="E24" s="1873"/>
      <c r="F24" s="1874"/>
      <c r="G24" s="345">
        <f>IFERROR('法人入力シート（要入力）'!D94,"－")</f>
        <v>0</v>
      </c>
      <c r="H24" s="345">
        <f>IFERROR('法人入力シート（要入力）'!E94,"－")</f>
        <v>0</v>
      </c>
      <c r="I24" s="345">
        <f>IFERROR('法人入力シート（要入力）'!F94,"－")</f>
        <v>0</v>
      </c>
      <c r="J24" s="345">
        <f>IFERROR('法人入力シート（要入力）'!G94,"－")</f>
        <v>0</v>
      </c>
      <c r="K24" s="346">
        <f>IFERROR('法人入力シート（要入力）'!H94,"－")</f>
        <v>0</v>
      </c>
      <c r="L24" s="347">
        <f t="shared" si="1"/>
        <v>0</v>
      </c>
      <c r="M24" s="510" t="str">
        <f t="shared" si="3"/>
        <v>－</v>
      </c>
      <c r="N24" s="1838"/>
      <c r="O24" s="1847"/>
      <c r="P24" s="1820"/>
      <c r="R24" s="1641">
        <v>2</v>
      </c>
      <c r="S24" s="1868">
        <v>1</v>
      </c>
      <c r="T24" s="1763" t="s">
        <v>525</v>
      </c>
      <c r="U24" s="1826"/>
      <c r="V24" s="1827"/>
      <c r="W24" s="73">
        <v>2</v>
      </c>
      <c r="X24" s="681">
        <f>高校法人!$D36</f>
        <v>8.5000000000000006E-2</v>
      </c>
      <c r="Y24" s="675" t="s">
        <v>546</v>
      </c>
      <c r="Z24" s="705">
        <f>高校法人!$F36</f>
        <v>0.156</v>
      </c>
      <c r="AA24" s="681">
        <f>高校法人!$D42</f>
        <v>0.72299999999999998</v>
      </c>
      <c r="AB24" s="712" t="s">
        <v>546</v>
      </c>
      <c r="AC24" s="713">
        <f>高校法人!$F42</f>
        <v>0.67</v>
      </c>
    </row>
    <row r="25" spans="2:29" ht="24" customHeight="1">
      <c r="B25" s="6"/>
      <c r="C25" s="12"/>
      <c r="D25" s="1878" t="s">
        <v>658</v>
      </c>
      <c r="E25" s="1879"/>
      <c r="F25" s="1880"/>
      <c r="G25" s="348">
        <f>IFERROR(SUM('法人入力シート（要入力）'!D96:D102),"－")</f>
        <v>0</v>
      </c>
      <c r="H25" s="348">
        <f>IFERROR(SUM('法人入力シート（要入力）'!E96:E102),"－")</f>
        <v>0</v>
      </c>
      <c r="I25" s="348">
        <f>IFERROR(SUM('法人入力シート（要入力）'!F96:F102),"－")</f>
        <v>0</v>
      </c>
      <c r="J25" s="348">
        <f>IFERROR(SUM('法人入力シート（要入力）'!G96:G102),"－")</f>
        <v>0</v>
      </c>
      <c r="K25" s="349">
        <f>IFERROR(SUM('法人入力シート（要入力）'!H96:H102),"－")</f>
        <v>0</v>
      </c>
      <c r="L25" s="350">
        <f t="shared" si="1"/>
        <v>0</v>
      </c>
      <c r="M25" s="495" t="str">
        <f t="shared" si="3"/>
        <v>－</v>
      </c>
      <c r="N25" s="1839"/>
      <c r="O25" s="1847"/>
      <c r="P25" s="1762"/>
      <c r="R25" s="1641"/>
      <c r="S25" s="1869"/>
      <c r="T25" s="1828"/>
      <c r="U25" s="1829"/>
      <c r="V25" s="1830"/>
      <c r="W25" s="74">
        <v>1</v>
      </c>
      <c r="X25" s="683"/>
      <c r="Y25" s="678" t="s">
        <v>546</v>
      </c>
      <c r="Z25" s="703">
        <f>高校法人!$C36</f>
        <v>8.4000000000000005E-2</v>
      </c>
      <c r="AA25" s="683"/>
      <c r="AB25" s="678" t="s">
        <v>546</v>
      </c>
      <c r="AC25" s="679">
        <f>高校法人!$C42</f>
        <v>0.72399999999999998</v>
      </c>
    </row>
    <row r="26" spans="2:29" ht="24" customHeight="1">
      <c r="B26" s="89"/>
      <c r="C26" s="90" t="s">
        <v>666</v>
      </c>
      <c r="D26" s="62"/>
      <c r="E26" s="62"/>
      <c r="F26" s="62"/>
      <c r="G26" s="351" t="str">
        <f>IFERROR((ROUND(G27/G28,3)),"－")</f>
        <v>－</v>
      </c>
      <c r="H26" s="351" t="str">
        <f>IFERROR((ROUND(H27/H28,3)),"－")</f>
        <v>－</v>
      </c>
      <c r="I26" s="351" t="str">
        <f>IFERROR((ROUND(I27/I28,3)),"－")</f>
        <v>－</v>
      </c>
      <c r="J26" s="351" t="str">
        <f>IFERROR((ROUND(J27/J28,3)),"－")</f>
        <v>－</v>
      </c>
      <c r="K26" s="352" t="str">
        <f>IFERROR((ROUND(K27/K28,3)),"－")</f>
        <v>－</v>
      </c>
      <c r="L26" s="981" t="str">
        <f>IFERROR((K26-G26)*100,"－")</f>
        <v>－</v>
      </c>
      <c r="M26" s="597"/>
      <c r="N26" s="1831"/>
      <c r="O26" s="1834"/>
      <c r="P26" s="1760" t="str">
        <f ca="1">IFERROR(OFFSET(INDEX(AC16:AC25,MATCH(K26,AC16:AC25,1),1),0,-6),"－")</f>
        <v>－</v>
      </c>
      <c r="R26" s="97" t="s">
        <v>621</v>
      </c>
    </row>
    <row r="27" spans="2:29" ht="24" customHeight="1">
      <c r="B27" s="6"/>
      <c r="C27" s="1881" t="s">
        <v>667</v>
      </c>
      <c r="D27" s="1882"/>
      <c r="E27" s="1882"/>
      <c r="F27" s="1882"/>
      <c r="G27" s="353">
        <f>IFERROR('法人入力シート（要入力）'!D106,"－")</f>
        <v>0</v>
      </c>
      <c r="H27" s="353">
        <f>IFERROR('法人入力シート（要入力）'!E106,"－")</f>
        <v>0</v>
      </c>
      <c r="I27" s="353">
        <f>IFERROR('法人入力シート（要入力）'!F106,"－")</f>
        <v>0</v>
      </c>
      <c r="J27" s="353">
        <f>IFERROR('法人入力シート（要入力）'!G106,"－")</f>
        <v>0</v>
      </c>
      <c r="K27" s="354">
        <f>IFERROR('法人入力シート（要入力）'!H106,"－")</f>
        <v>0</v>
      </c>
      <c r="L27" s="347">
        <f t="shared" si="1"/>
        <v>0</v>
      </c>
      <c r="M27" s="510" t="str">
        <f t="shared" ref="M27:M28" si="5">IF(OR(G27="－",G27=0,K27="－",K27=0),"－",(IF(AND(G27&lt;0,K27&lt;0),(K27-G27)/G27*-1,IF(AND(G27&lt;0,K27&gt;0),(K27-G27)/G27*-1,(K27-G27)/G27))))</f>
        <v>－</v>
      </c>
      <c r="N27" s="1832"/>
      <c r="O27" s="1835"/>
      <c r="P27" s="1820"/>
      <c r="Q27" s="2"/>
      <c r="R27" s="1"/>
    </row>
    <row r="28" spans="2:29" ht="24" customHeight="1">
      <c r="B28" s="8"/>
      <c r="C28" s="1870" t="s">
        <v>684</v>
      </c>
      <c r="D28" s="1871"/>
      <c r="E28" s="1871"/>
      <c r="F28" s="1871"/>
      <c r="G28" s="355">
        <f>IFERROR('法人入力シート（要入力）'!D107,"－")</f>
        <v>0</v>
      </c>
      <c r="H28" s="355">
        <f>IFERROR('法人入力シート（要入力）'!E107,"－")</f>
        <v>0</v>
      </c>
      <c r="I28" s="355">
        <f>IFERROR('法人入力シート（要入力）'!F107,"－")</f>
        <v>0</v>
      </c>
      <c r="J28" s="355">
        <f>IFERROR('法人入力シート（要入力）'!G107,"－")</f>
        <v>0</v>
      </c>
      <c r="K28" s="356">
        <f>IFERROR('法人入力シート（要入力）'!H107,"－")</f>
        <v>0</v>
      </c>
      <c r="L28" s="350">
        <f t="shared" si="1"/>
        <v>0</v>
      </c>
      <c r="M28" s="495" t="str">
        <f t="shared" si="5"/>
        <v>－</v>
      </c>
      <c r="N28" s="1833"/>
      <c r="O28" s="1836"/>
      <c r="P28" s="1762"/>
      <c r="Q28" s="2"/>
      <c r="R28" s="1"/>
    </row>
    <row r="29" spans="2:29" ht="3" customHeight="1">
      <c r="B29" s="7"/>
      <c r="C29" s="91"/>
      <c r="D29" s="91"/>
      <c r="E29" s="91"/>
      <c r="F29" s="91"/>
      <c r="G29" s="7"/>
      <c r="H29" s="7"/>
      <c r="I29" s="7"/>
      <c r="J29" s="7"/>
      <c r="K29" s="7"/>
      <c r="L29" s="7"/>
      <c r="M29" s="7"/>
      <c r="N29" s="92"/>
      <c r="O29" s="92"/>
      <c r="P29" s="92"/>
      <c r="Q29" s="2"/>
      <c r="R29" s="1"/>
    </row>
    <row r="30" spans="2:29" ht="9.75" customHeight="1">
      <c r="B30" s="714" t="s">
        <v>681</v>
      </c>
      <c r="C30" s="573"/>
      <c r="D30" s="573"/>
      <c r="E30" s="573"/>
      <c r="F30" s="573"/>
      <c r="G30" s="7"/>
      <c r="H30" s="7"/>
      <c r="I30" s="7"/>
      <c r="J30" s="7"/>
      <c r="K30" s="7"/>
      <c r="L30" s="7"/>
      <c r="M30" s="7"/>
      <c r="N30" s="92"/>
      <c r="O30" s="92"/>
      <c r="P30" s="92"/>
      <c r="Q30" s="2"/>
      <c r="R30" s="1"/>
    </row>
    <row r="31" spans="2:29" ht="9.75" customHeight="1">
      <c r="B31" s="714" t="s">
        <v>974</v>
      </c>
      <c r="C31" s="573"/>
      <c r="D31" s="573"/>
      <c r="E31" s="573"/>
      <c r="F31" s="573"/>
      <c r="G31" s="7"/>
      <c r="H31" s="7"/>
      <c r="I31" s="7"/>
      <c r="J31" s="7"/>
      <c r="K31" s="7"/>
      <c r="L31" s="7"/>
      <c r="M31" s="7"/>
      <c r="N31" s="92"/>
      <c r="O31" s="92"/>
      <c r="P31" s="92"/>
      <c r="Q31" s="2"/>
      <c r="R31" s="1"/>
    </row>
    <row r="32" spans="2:29" ht="24.9" customHeight="1">
      <c r="B32" s="1825" t="s">
        <v>996</v>
      </c>
      <c r="C32" s="1825"/>
      <c r="D32" s="1825"/>
      <c r="E32" s="1825"/>
      <c r="F32" s="1825"/>
      <c r="G32" s="1825"/>
      <c r="H32" s="1825"/>
      <c r="I32" s="1825"/>
      <c r="J32" s="1825"/>
      <c r="K32" s="1825"/>
      <c r="L32" s="1825"/>
      <c r="M32" s="1825"/>
      <c r="N32" s="1825"/>
      <c r="O32" s="1825"/>
      <c r="P32" s="1825"/>
      <c r="Q32" s="1825"/>
      <c r="R32" s="1825"/>
      <c r="S32" s="1825"/>
      <c r="T32" s="1825"/>
      <c r="U32" s="1825"/>
      <c r="V32" s="1825"/>
      <c r="W32" s="1825"/>
      <c r="X32" s="1825"/>
      <c r="Y32" s="1825"/>
      <c r="Z32" s="1825"/>
      <c r="AA32" s="1825"/>
      <c r="AB32" s="1825"/>
      <c r="AC32" s="1825"/>
    </row>
    <row r="33" spans="2:29" ht="24" customHeight="1">
      <c r="B33" s="1825"/>
      <c r="C33" s="1825"/>
      <c r="D33" s="1825"/>
      <c r="E33" s="1825"/>
      <c r="F33" s="1825"/>
      <c r="G33" s="1825"/>
      <c r="H33" s="1825"/>
      <c r="I33" s="1825"/>
      <c r="J33" s="1825"/>
      <c r="K33" s="1825"/>
      <c r="L33" s="1825"/>
      <c r="M33" s="1825"/>
      <c r="N33" s="1825"/>
      <c r="O33" s="1825"/>
      <c r="P33" s="1825"/>
      <c r="Q33" s="1825"/>
      <c r="R33" s="1825"/>
      <c r="S33" s="1825"/>
      <c r="T33" s="1825"/>
      <c r="U33" s="1825"/>
      <c r="V33" s="1825"/>
      <c r="W33" s="1825"/>
      <c r="X33" s="1825"/>
      <c r="Y33" s="1825"/>
      <c r="Z33" s="1825"/>
      <c r="AA33" s="1825"/>
      <c r="AB33" s="1825"/>
      <c r="AC33" s="1825"/>
    </row>
  </sheetData>
  <mergeCells count="60">
    <mergeCell ref="A1:C1"/>
    <mergeCell ref="D1:H1"/>
    <mergeCell ref="B13:F14"/>
    <mergeCell ref="B15:F15"/>
    <mergeCell ref="D17:F17"/>
    <mergeCell ref="C10:E10"/>
    <mergeCell ref="C8:F8"/>
    <mergeCell ref="C9:F9"/>
    <mergeCell ref="C16:F16"/>
    <mergeCell ref="G13:G14"/>
    <mergeCell ref="H6:AC11"/>
    <mergeCell ref="J13:J14"/>
    <mergeCell ref="I13:I14"/>
    <mergeCell ref="P13:P14"/>
    <mergeCell ref="K13:K14"/>
    <mergeCell ref="M13:M14"/>
    <mergeCell ref="C28:F28"/>
    <mergeCell ref="D20:F20"/>
    <mergeCell ref="C21:F21"/>
    <mergeCell ref="H13:H14"/>
    <mergeCell ref="D22:F22"/>
    <mergeCell ref="D19:F19"/>
    <mergeCell ref="D18:F18"/>
    <mergeCell ref="D25:F25"/>
    <mergeCell ref="C27:F27"/>
    <mergeCell ref="D24:F24"/>
    <mergeCell ref="D23:F23"/>
    <mergeCell ref="N13:N14"/>
    <mergeCell ref="R16:R17"/>
    <mergeCell ref="L13:L14"/>
    <mergeCell ref="P15:P25"/>
    <mergeCell ref="S24:S25"/>
    <mergeCell ref="R22:R23"/>
    <mergeCell ref="R13:R15"/>
    <mergeCell ref="R24:R25"/>
    <mergeCell ref="R20:R21"/>
    <mergeCell ref="T1:AC1"/>
    <mergeCell ref="T20:V21"/>
    <mergeCell ref="T13:V15"/>
    <mergeCell ref="W13:W15"/>
    <mergeCell ref="X13:AC14"/>
    <mergeCell ref="X15:Z15"/>
    <mergeCell ref="AA15:AC15"/>
    <mergeCell ref="T16:V17"/>
    <mergeCell ref="B32:AC33"/>
    <mergeCell ref="T24:V25"/>
    <mergeCell ref="N26:N28"/>
    <mergeCell ref="O26:O28"/>
    <mergeCell ref="P26:P28"/>
    <mergeCell ref="N15:N25"/>
    <mergeCell ref="T18:V19"/>
    <mergeCell ref="T22:V23"/>
    <mergeCell ref="S22:S23"/>
    <mergeCell ref="O15:O25"/>
    <mergeCell ref="S13:S15"/>
    <mergeCell ref="S18:S19"/>
    <mergeCell ref="S16:S17"/>
    <mergeCell ref="O13:O14"/>
    <mergeCell ref="S20:S21"/>
    <mergeCell ref="R18:R19"/>
  </mergeCells>
  <phoneticPr fontId="1"/>
  <conditionalFormatting sqref="S16:S17">
    <cfRule type="expression" dxfId="420" priority="42">
      <formula>$N$15=10</formula>
    </cfRule>
  </conditionalFormatting>
  <conditionalFormatting sqref="S18:S19">
    <cfRule type="expression" dxfId="419" priority="41">
      <formula>$N$15=8</formula>
    </cfRule>
  </conditionalFormatting>
  <conditionalFormatting sqref="S22:S23">
    <cfRule type="expression" dxfId="418" priority="40">
      <formula>$N$15=4</formula>
    </cfRule>
  </conditionalFormatting>
  <conditionalFormatting sqref="S24:S25">
    <cfRule type="expression" dxfId="417" priority="39">
      <formula>$N$15=2</formula>
    </cfRule>
  </conditionalFormatting>
  <conditionalFormatting sqref="T16:V17">
    <cfRule type="expression" dxfId="416" priority="38">
      <formula>$O$15=10</formula>
    </cfRule>
  </conditionalFormatting>
  <conditionalFormatting sqref="T18:V19">
    <cfRule type="expression" dxfId="415" priority="37">
      <formula>$O$15=8</formula>
    </cfRule>
  </conditionalFormatting>
  <conditionalFormatting sqref="T20:V21">
    <cfRule type="expression" dxfId="414" priority="36">
      <formula>$O$15=6</formula>
    </cfRule>
  </conditionalFormatting>
  <conditionalFormatting sqref="T22:V23">
    <cfRule type="expression" dxfId="413" priority="35">
      <formula>$O$15=4</formula>
    </cfRule>
  </conditionalFormatting>
  <conditionalFormatting sqref="T24:V25">
    <cfRule type="expression" dxfId="412" priority="34">
      <formula>$O$15=2</formula>
    </cfRule>
  </conditionalFormatting>
  <conditionalFormatting sqref="X16:Z16">
    <cfRule type="expression" dxfId="411" priority="33">
      <formula>$P$15=10</formula>
    </cfRule>
  </conditionalFormatting>
  <conditionalFormatting sqref="X17:Z17">
    <cfRule type="expression" dxfId="410" priority="32">
      <formula>$P$15=9</formula>
    </cfRule>
  </conditionalFormatting>
  <conditionalFormatting sqref="X18:Z18">
    <cfRule type="expression" dxfId="409" priority="31">
      <formula>$P$15=8</formula>
    </cfRule>
  </conditionalFormatting>
  <conditionalFormatting sqref="X19:Z19">
    <cfRule type="expression" dxfId="408" priority="30">
      <formula>$P$15=7</formula>
    </cfRule>
  </conditionalFormatting>
  <conditionalFormatting sqref="X20:Z20">
    <cfRule type="expression" dxfId="407" priority="29">
      <formula>$P$15=6</formula>
    </cfRule>
  </conditionalFormatting>
  <conditionalFormatting sqref="X21:Z21">
    <cfRule type="expression" dxfId="406" priority="28">
      <formula>$P$15=5</formula>
    </cfRule>
  </conditionalFormatting>
  <conditionalFormatting sqref="X22:Z22">
    <cfRule type="expression" dxfId="405" priority="27">
      <formula>$P$15=4</formula>
    </cfRule>
  </conditionalFormatting>
  <conditionalFormatting sqref="X23:Z23">
    <cfRule type="expression" dxfId="404" priority="26">
      <formula>$P$15=3</formula>
    </cfRule>
  </conditionalFormatting>
  <conditionalFormatting sqref="X24:Z24">
    <cfRule type="expression" dxfId="403" priority="25">
      <formula>$P$15=2</formula>
    </cfRule>
  </conditionalFormatting>
  <conditionalFormatting sqref="X25:Z25">
    <cfRule type="expression" dxfId="402" priority="24">
      <formula>$P$15=1</formula>
    </cfRule>
  </conditionalFormatting>
  <conditionalFormatting sqref="Z16">
    <cfRule type="expression" dxfId="401" priority="23">
      <formula>$P$15=10</formula>
    </cfRule>
  </conditionalFormatting>
  <conditionalFormatting sqref="AA16:AC16">
    <cfRule type="expression" dxfId="400" priority="11">
      <formula>$P$26=10</formula>
    </cfRule>
  </conditionalFormatting>
  <conditionalFormatting sqref="AA17:AC17">
    <cfRule type="expression" dxfId="399" priority="10">
      <formula>$P$26=9</formula>
    </cfRule>
  </conditionalFormatting>
  <conditionalFormatting sqref="AA18:AC18">
    <cfRule type="expression" dxfId="398" priority="9">
      <formula>$P$26=8</formula>
    </cfRule>
  </conditionalFormatting>
  <conditionalFormatting sqref="AA19:AC19">
    <cfRule type="expression" dxfId="397" priority="8">
      <formula>$P$26=7</formula>
    </cfRule>
  </conditionalFormatting>
  <conditionalFormatting sqref="AA20:AC20">
    <cfRule type="expression" dxfId="396" priority="7">
      <formula>$P$26=6</formula>
    </cfRule>
  </conditionalFormatting>
  <conditionalFormatting sqref="AA21:AC21">
    <cfRule type="expression" dxfId="395" priority="6">
      <formula>$P$26=5</formula>
    </cfRule>
  </conditionalFormatting>
  <conditionalFormatting sqref="AA22:AC22">
    <cfRule type="expression" dxfId="394" priority="5">
      <formula>$P$26=4</formula>
    </cfRule>
  </conditionalFormatting>
  <conditionalFormatting sqref="AA23:AC23">
    <cfRule type="expression" dxfId="393" priority="4">
      <formula>$P$26=3</formula>
    </cfRule>
  </conditionalFormatting>
  <conditionalFormatting sqref="AA24:AC24">
    <cfRule type="expression" dxfId="392" priority="3">
      <formula>$P$26=2</formula>
    </cfRule>
  </conditionalFormatting>
  <conditionalFormatting sqref="AA25:AC25">
    <cfRule type="expression" dxfId="391" priority="2">
      <formula>$P$26=1</formula>
    </cfRule>
  </conditionalFormatting>
  <conditionalFormatting sqref="AC16">
    <cfRule type="expression" dxfId="390" priority="1">
      <formula>$P$26=10</formula>
    </cfRule>
  </conditionalFormatting>
  <hyperlinks>
    <hyperlink ref="T1:AC1" location="'総括表(法人全体)'!A1" display="総括表（法人全体）へ戻る"/>
  </hyperlinks>
  <pageMargins left="0.39370078740157483" right="0.39370078740157483" top="0.39370078740157483" bottom="0.39370078740157483" header="0" footer="0.19685039370078741"/>
  <pageSetup paperSize="9" scale="72" fitToHeight="0" orientation="landscape" r:id="rId1"/>
  <headerFooter scaleWithDoc="0">
    <oddFooter>&amp;P / &amp;N ページ</oddFooter>
  </headerFooter>
  <ignoredErrors>
    <ignoredError sqref="L2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ECFF"/>
  </sheetPr>
  <dimension ref="A1:AA29"/>
  <sheetViews>
    <sheetView showGridLines="0" zoomScaleNormal="100" workbookViewId="0">
      <selection activeCell="A2" sqref="A2"/>
    </sheetView>
  </sheetViews>
  <sheetFormatPr defaultColWidth="10.6640625" defaultRowHeight="24" customHeight="1"/>
  <cols>
    <col min="1" max="2" width="4.6640625" style="1" customWidth="1"/>
    <col min="3" max="5" width="10.6640625" style="1"/>
    <col min="6" max="6" width="10.6640625" style="1" customWidth="1"/>
    <col min="7"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3" width="3.77734375" style="1" customWidth="1"/>
    <col min="24" max="24" width="2.33203125" style="1" customWidth="1"/>
    <col min="25" max="25" width="3.77734375" style="1" customWidth="1"/>
    <col min="26" max="16384" width="10.6640625" style="1"/>
  </cols>
  <sheetData>
    <row r="1" spans="1:27" ht="24" customHeight="1" thickBot="1">
      <c r="A1" s="1669" t="s">
        <v>0</v>
      </c>
      <c r="B1" s="1670"/>
      <c r="C1" s="1671"/>
      <c r="D1" s="1714" t="str">
        <f>IF('法人入力シート（要入力）'!E4="","",'法人入力シート（要入力）'!E4)</f>
        <v/>
      </c>
      <c r="E1" s="1715"/>
      <c r="F1" s="1715"/>
      <c r="G1" s="1715"/>
      <c r="H1" s="1716"/>
      <c r="I1" s="66"/>
      <c r="J1" s="66"/>
      <c r="K1" s="66"/>
      <c r="L1" s="66"/>
      <c r="M1" s="66"/>
      <c r="N1" s="66"/>
      <c r="O1" s="66"/>
      <c r="P1" s="66"/>
      <c r="Q1" s="75"/>
      <c r="R1" s="1700" t="s">
        <v>519</v>
      </c>
      <c r="S1" s="1701"/>
      <c r="T1" s="1701"/>
      <c r="U1" s="1701"/>
      <c r="V1" s="1701"/>
      <c r="W1" s="1701"/>
      <c r="X1" s="1701"/>
      <c r="Y1" s="1701"/>
    </row>
    <row r="2" spans="1:27" ht="24" customHeight="1">
      <c r="A2" s="66"/>
      <c r="B2" s="66"/>
      <c r="C2" s="66"/>
      <c r="D2" s="66"/>
      <c r="E2" s="66"/>
      <c r="F2" s="66"/>
      <c r="G2" s="66"/>
      <c r="H2" s="66"/>
      <c r="I2" s="66"/>
      <c r="J2" s="66"/>
      <c r="K2" s="66"/>
      <c r="L2" s="66"/>
      <c r="M2" s="66"/>
      <c r="N2" s="66"/>
      <c r="O2" s="66"/>
      <c r="P2" s="66"/>
      <c r="Q2" s="75"/>
      <c r="R2" s="66"/>
      <c r="S2" s="66"/>
      <c r="T2" s="75"/>
      <c r="U2" s="66"/>
      <c r="V2" s="66"/>
      <c r="W2" s="66"/>
      <c r="X2" s="66"/>
      <c r="Y2" s="66"/>
    </row>
    <row r="3" spans="1:27" ht="24" customHeight="1">
      <c r="A3" s="65" t="s">
        <v>1</v>
      </c>
      <c r="B3" s="66"/>
      <c r="C3" s="66"/>
      <c r="D3" s="66"/>
      <c r="E3" s="66"/>
      <c r="F3" s="66"/>
      <c r="G3" s="66"/>
      <c r="H3" s="66"/>
      <c r="I3" s="66"/>
      <c r="J3" s="66"/>
      <c r="K3" s="66"/>
      <c r="L3" s="66"/>
      <c r="M3" s="66"/>
      <c r="N3" s="66"/>
      <c r="O3" s="66"/>
      <c r="P3" s="66"/>
      <c r="Q3" s="75"/>
      <c r="R3" s="66"/>
      <c r="S3" s="66"/>
      <c r="T3" s="75"/>
      <c r="U3" s="66"/>
      <c r="V3" s="66"/>
      <c r="W3" s="66"/>
      <c r="X3" s="66"/>
      <c r="Y3" s="66"/>
    </row>
    <row r="4" spans="1:27" ht="24" customHeight="1">
      <c r="A4" s="65" t="s">
        <v>18</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66"/>
      <c r="B5" s="66"/>
      <c r="C5" s="66"/>
      <c r="D5" s="66"/>
      <c r="E5" s="66"/>
      <c r="F5" s="66"/>
      <c r="G5" s="66"/>
      <c r="I5" s="66" t="s">
        <v>3</v>
      </c>
      <c r="J5" s="66"/>
      <c r="K5" s="66"/>
      <c r="L5" s="66"/>
      <c r="M5" s="66"/>
      <c r="N5" s="66"/>
      <c r="O5" s="66"/>
      <c r="P5" s="66"/>
      <c r="Q5" s="66"/>
      <c r="R5" s="75"/>
      <c r="S5" s="66"/>
      <c r="T5" s="66"/>
      <c r="U5" s="75"/>
      <c r="V5" s="66"/>
      <c r="W5" s="66"/>
      <c r="X5" s="66"/>
      <c r="Y5" s="66"/>
    </row>
    <row r="6" spans="1:27" ht="24" customHeight="1">
      <c r="A6" s="66"/>
      <c r="B6" s="82" t="s">
        <v>37</v>
      </c>
      <c r="C6" s="66"/>
      <c r="D6" s="66"/>
      <c r="E6" s="66"/>
      <c r="F6" s="66"/>
      <c r="G6" s="66"/>
      <c r="I6" s="1684" t="s">
        <v>1152</v>
      </c>
      <c r="J6" s="1684"/>
      <c r="K6" s="1684"/>
      <c r="L6" s="1684"/>
      <c r="M6" s="1684"/>
      <c r="N6" s="1684"/>
      <c r="O6" s="1684"/>
      <c r="P6" s="1684"/>
      <c r="Q6" s="1684"/>
      <c r="R6" s="1684"/>
      <c r="S6" s="1684"/>
      <c r="T6" s="1684"/>
      <c r="U6" s="1684"/>
      <c r="V6" s="1684"/>
      <c r="W6" s="1684"/>
      <c r="X6" s="1684"/>
      <c r="Y6" s="1684"/>
    </row>
    <row r="7" spans="1:27" ht="24" customHeight="1">
      <c r="A7" s="66"/>
      <c r="B7" s="67"/>
      <c r="C7" s="1022" t="s">
        <v>997</v>
      </c>
      <c r="D7" s="66"/>
      <c r="E7" s="66"/>
      <c r="F7" s="66"/>
      <c r="G7" s="66"/>
      <c r="H7" s="83"/>
      <c r="I7" s="1684"/>
      <c r="J7" s="1684"/>
      <c r="K7" s="1684"/>
      <c r="L7" s="1684"/>
      <c r="M7" s="1684"/>
      <c r="N7" s="1684"/>
      <c r="O7" s="1684"/>
      <c r="P7" s="1684"/>
      <c r="Q7" s="1684"/>
      <c r="R7" s="1684"/>
      <c r="S7" s="1684"/>
      <c r="T7" s="1684"/>
      <c r="U7" s="1684"/>
      <c r="V7" s="1684"/>
      <c r="W7" s="1684"/>
      <c r="X7" s="1684"/>
      <c r="Y7" s="1684"/>
    </row>
    <row r="8" spans="1:27" ht="24" customHeight="1">
      <c r="A8" s="66"/>
      <c r="B8" s="66"/>
      <c r="C8" s="67" t="s">
        <v>17</v>
      </c>
      <c r="D8" s="66"/>
      <c r="E8" s="66"/>
      <c r="F8" s="67"/>
      <c r="G8" s="67"/>
      <c r="H8" s="83"/>
      <c r="I8" s="1684"/>
      <c r="J8" s="1684"/>
      <c r="K8" s="1684"/>
      <c r="L8" s="1684"/>
      <c r="M8" s="1684"/>
      <c r="N8" s="1684"/>
      <c r="O8" s="1684"/>
      <c r="P8" s="1684"/>
      <c r="Q8" s="1684"/>
      <c r="R8" s="1684"/>
      <c r="S8" s="1684"/>
      <c r="T8" s="1684"/>
      <c r="U8" s="1684"/>
      <c r="V8" s="1684"/>
      <c r="W8" s="1684"/>
      <c r="X8" s="1684"/>
      <c r="Y8" s="1684"/>
    </row>
    <row r="9" spans="1:27" ht="24" customHeight="1">
      <c r="A9" s="66"/>
      <c r="B9" s="67"/>
      <c r="C9" s="1673" t="s">
        <v>38</v>
      </c>
      <c r="D9" s="1673"/>
      <c r="E9" s="1673"/>
      <c r="F9" s="67"/>
      <c r="G9" s="67"/>
      <c r="H9" s="83"/>
      <c r="I9" s="1684"/>
      <c r="J9" s="1684"/>
      <c r="K9" s="1684"/>
      <c r="L9" s="1684"/>
      <c r="M9" s="1684"/>
      <c r="N9" s="1684"/>
      <c r="O9" s="1684"/>
      <c r="P9" s="1684"/>
      <c r="Q9" s="1684"/>
      <c r="R9" s="1684"/>
      <c r="S9" s="1684"/>
      <c r="T9" s="1684"/>
      <c r="U9" s="1684"/>
      <c r="V9" s="1684"/>
      <c r="W9" s="1684"/>
      <c r="X9" s="1684"/>
      <c r="Y9" s="1684"/>
    </row>
    <row r="10" spans="1:27" ht="24" customHeight="1">
      <c r="A10" s="66"/>
      <c r="B10" s="67"/>
      <c r="C10" s="1674" t="s">
        <v>32</v>
      </c>
      <c r="D10" s="1674"/>
      <c r="E10" s="1674"/>
      <c r="F10" s="67"/>
      <c r="G10" s="67"/>
      <c r="H10" s="83"/>
      <c r="I10" s="1684"/>
      <c r="J10" s="1684"/>
      <c r="K10" s="1684"/>
      <c r="L10" s="1684"/>
      <c r="M10" s="1684"/>
      <c r="N10" s="1684"/>
      <c r="O10" s="1684"/>
      <c r="P10" s="1684"/>
      <c r="Q10" s="1684"/>
      <c r="R10" s="1684"/>
      <c r="S10" s="1684"/>
      <c r="T10" s="1684"/>
      <c r="U10" s="1684"/>
      <c r="V10" s="1684"/>
      <c r="W10" s="1684"/>
      <c r="X10" s="1684"/>
      <c r="Y10" s="1684"/>
    </row>
    <row r="11" spans="1:27" ht="24" customHeight="1">
      <c r="O11" s="38"/>
      <c r="Q11" s="80"/>
      <c r="R11" s="80"/>
      <c r="S11" s="80"/>
      <c r="T11" s="80"/>
      <c r="U11" s="80"/>
      <c r="V11" s="80"/>
      <c r="W11" s="80"/>
      <c r="X11" s="80"/>
      <c r="Y11" s="80"/>
    </row>
    <row r="12" spans="1:27" ht="24" customHeight="1">
      <c r="B12" s="1" t="s">
        <v>1168</v>
      </c>
      <c r="O12" s="38" t="s">
        <v>43</v>
      </c>
      <c r="P12" s="3"/>
      <c r="Q12" s="4" t="s">
        <v>63</v>
      </c>
      <c r="AA12" s="55"/>
    </row>
    <row r="13" spans="1:27" ht="24" customHeight="1">
      <c r="B13" s="1654" t="s">
        <v>16</v>
      </c>
      <c r="C13" s="1655"/>
      <c r="D13" s="1655"/>
      <c r="E13" s="1656"/>
      <c r="F13" s="1078"/>
      <c r="G13" s="1723">
        <f>'法人入力シート（要入力）'!$E$11</f>
        <v>2019</v>
      </c>
      <c r="H13" s="1705">
        <f>'法人入力シート（要入力）'!$F$11</f>
        <v>2020</v>
      </c>
      <c r="I13" s="1915">
        <f>'法人入力シート（要入力）'!$G$11</f>
        <v>2021</v>
      </c>
      <c r="J13" s="1720">
        <f>'法人入力シート（要入力）'!$H$11</f>
        <v>2022</v>
      </c>
      <c r="K13" s="1694" t="str">
        <f>"増減
"&amp;$J$13&amp;"-"&amp;$F$14</f>
        <v>増減
2022-2018</v>
      </c>
      <c r="L13" s="1790" t="str">
        <f>"対"&amp;$F$14&amp;"年度
伸び率(%)"</f>
        <v>対2018年度
伸び率(%)</v>
      </c>
      <c r="M13" s="1677" t="s">
        <v>14</v>
      </c>
      <c r="N13" s="1691" t="s">
        <v>13</v>
      </c>
      <c r="O13" s="1691" t="s">
        <v>15</v>
      </c>
      <c r="P13" s="3"/>
      <c r="Q13" s="1688" t="s">
        <v>51</v>
      </c>
      <c r="R13" s="1691" t="s">
        <v>10</v>
      </c>
      <c r="S13" s="1675" t="s">
        <v>526</v>
      </c>
      <c r="T13" s="1676"/>
      <c r="U13" s="1677"/>
      <c r="V13" s="1697" t="s">
        <v>51</v>
      </c>
      <c r="W13" s="1708" t="s">
        <v>52</v>
      </c>
      <c r="X13" s="1708"/>
      <c r="Y13" s="1709"/>
      <c r="AA13" s="55"/>
    </row>
    <row r="14" spans="1:27" ht="24" customHeight="1">
      <c r="B14" s="1657"/>
      <c r="C14" s="1658"/>
      <c r="D14" s="1658"/>
      <c r="E14" s="1659"/>
      <c r="F14" s="1076">
        <f>'法人入力シート（要入力）'!$D$11</f>
        <v>2018</v>
      </c>
      <c r="G14" s="1724"/>
      <c r="H14" s="1706"/>
      <c r="I14" s="1706"/>
      <c r="J14" s="1721"/>
      <c r="K14" s="1695"/>
      <c r="L14" s="1791"/>
      <c r="M14" s="1680"/>
      <c r="N14" s="1692"/>
      <c r="O14" s="1692"/>
      <c r="Q14" s="1689"/>
      <c r="R14" s="1686"/>
      <c r="S14" s="1678"/>
      <c r="T14" s="1679"/>
      <c r="U14" s="1680"/>
      <c r="V14" s="1698"/>
      <c r="W14" s="1710"/>
      <c r="X14" s="1710"/>
      <c r="Y14" s="1711"/>
      <c r="AA14" s="55"/>
    </row>
    <row r="15" spans="1:27" ht="24" customHeight="1">
      <c r="B15" s="1660"/>
      <c r="C15" s="1661"/>
      <c r="D15" s="1661"/>
      <c r="E15" s="1662"/>
      <c r="F15" s="1077"/>
      <c r="G15" s="1725"/>
      <c r="H15" s="1707"/>
      <c r="I15" s="1707"/>
      <c r="J15" s="1722"/>
      <c r="K15" s="1696"/>
      <c r="L15" s="1704"/>
      <c r="M15" s="1683"/>
      <c r="N15" s="1693"/>
      <c r="O15" s="1693"/>
      <c r="Q15" s="1690"/>
      <c r="R15" s="1687"/>
      <c r="S15" s="1681"/>
      <c r="T15" s="1682"/>
      <c r="U15" s="1683"/>
      <c r="V15" s="1699"/>
      <c r="W15" s="1712"/>
      <c r="X15" s="1712"/>
      <c r="Y15" s="1713"/>
      <c r="AA15" s="31"/>
    </row>
    <row r="16" spans="1:27" ht="24" customHeight="1">
      <c r="B16" s="1899" t="s">
        <v>676</v>
      </c>
      <c r="C16" s="1900"/>
      <c r="D16" s="1900"/>
      <c r="E16" s="1901"/>
      <c r="F16" s="1894" t="str">
        <f>IFERROR((IF(AND(F22&gt;0,F24&lt;0),ABS(ROUND(F22/F24,3)),"－")),"－")</f>
        <v>－</v>
      </c>
      <c r="G16" s="1894" t="str">
        <f>IFERROR((IF(AND(G22&gt;0,G24&lt;0),ABS(ROUND(G22/G24,3)),"－")),"－")</f>
        <v>－</v>
      </c>
      <c r="H16" s="1894" t="str">
        <f>IFERROR((IF(AND(H22&gt;0,H24&lt;0),ABS(ROUND(H22/H24,3)),"－")),"－")</f>
        <v>－</v>
      </c>
      <c r="I16" s="1894" t="str">
        <f>IFERROR((IF(AND(I22&gt;0,I24&lt;0),ABS(ROUND(I22/I24,3)),"－")),"－")</f>
        <v>－</v>
      </c>
      <c r="J16" s="1894" t="str">
        <f>IFERROR((IF(AND(J22&gt;0,J24&lt;0),ABS(ROUND(J22/J24,3)),"－")),"－")</f>
        <v>－</v>
      </c>
      <c r="K16" s="1911" t="str">
        <f>IFERROR((J16-F16),"－")</f>
        <v>－</v>
      </c>
      <c r="L16" s="1913" t="str">
        <f>IF(OR(F16="－",F16=0,J16="－",J16=0),"－",(IF(AND(F16&lt;0,J16&lt;0),(J16-F16)/F16*-1,IF(AND(F16&lt;0,J16&gt;0),(J16-F16)/F16*-1,(J16-F16)/F16))))</f>
        <v>－</v>
      </c>
      <c r="M16" s="1907" t="str">
        <f>IF(AND(J16&lt;&gt;"－",J22&gt;0,J24&lt;0),IF(AND(I16&lt;&gt;"－",I16&gt;=絶対評価シート!$G$47,J16&gt;=絶対評価シート!$G$47),10,IF(J16&gt;=絶対評価シート!$G$47,8,IF(AND(I16&lt;&gt;"－",I16&lt;絶対評価シート!$G$47,J16&lt;絶対評価シート!$G$47),2,IF(J16&lt;絶対評価シート!$G$47,4,)))),"－")</f>
        <v>－</v>
      </c>
      <c r="N16" s="1753" t="str">
        <f>IFERROR(LOOKUP($L$16,趨勢評価!$F$15:$F$19,趨勢評価!$I$15:$I$19),"－")</f>
        <v>－</v>
      </c>
      <c r="O16" s="1834"/>
      <c r="Q16" s="1642">
        <v>10</v>
      </c>
      <c r="R16" s="1782" t="s">
        <v>739</v>
      </c>
      <c r="S16" s="1640" t="s">
        <v>527</v>
      </c>
      <c r="T16" s="1742"/>
      <c r="U16" s="1743"/>
      <c r="V16" s="73">
        <v>10</v>
      </c>
      <c r="W16" s="32"/>
      <c r="X16" s="33" t="s">
        <v>12</v>
      </c>
      <c r="Y16" s="34"/>
      <c r="AA16" s="31"/>
    </row>
    <row r="17" spans="2:27" ht="24" customHeight="1">
      <c r="B17" s="1902"/>
      <c r="C17" s="1903"/>
      <c r="D17" s="1903"/>
      <c r="E17" s="1904"/>
      <c r="F17" s="1895"/>
      <c r="G17" s="1895"/>
      <c r="H17" s="1895"/>
      <c r="I17" s="1895"/>
      <c r="J17" s="1895"/>
      <c r="K17" s="1912"/>
      <c r="L17" s="1914"/>
      <c r="M17" s="1908"/>
      <c r="N17" s="1754"/>
      <c r="O17" s="1835"/>
      <c r="Q17" s="1642"/>
      <c r="R17" s="1782"/>
      <c r="S17" s="1637"/>
      <c r="T17" s="1744"/>
      <c r="U17" s="1745"/>
      <c r="V17" s="74">
        <v>9</v>
      </c>
      <c r="W17" s="35"/>
      <c r="X17" s="36" t="s">
        <v>12</v>
      </c>
      <c r="Y17" s="37"/>
      <c r="AA17" s="31"/>
    </row>
    <row r="18" spans="2:27" ht="24" customHeight="1">
      <c r="B18" s="56"/>
      <c r="C18" s="1643" t="s">
        <v>668</v>
      </c>
      <c r="D18" s="1644"/>
      <c r="E18" s="1645"/>
      <c r="F18" s="1736">
        <f>IFERROR('法人入力シート（要入力）'!D103,"－")</f>
        <v>0</v>
      </c>
      <c r="G18" s="1736">
        <f>IFERROR('法人入力シート（要入力）'!E103,"－")</f>
        <v>0</v>
      </c>
      <c r="H18" s="1736">
        <f>IFERROR('法人入力シート（要入力）'!F103,"－")</f>
        <v>0</v>
      </c>
      <c r="I18" s="1736">
        <f>IFERROR('法人入力シート（要入力）'!G103,"－")</f>
        <v>0</v>
      </c>
      <c r="J18" s="1891">
        <f>IFERROR('法人入力シート（要入力）'!H103,"－")</f>
        <v>0</v>
      </c>
      <c r="K18" s="1756">
        <f>IFERROR(J18-F18,"－")</f>
        <v>0</v>
      </c>
      <c r="L18" s="1726" t="str">
        <f>IF(OR(F18="－",F18=0,J18="－",J18=0),"－",(IF(AND(F18&lt;0,J18&lt;0),(J18-F18)/F18*-1,IF(AND(F18&lt;0,J18&gt;0),(J18-F18)/F18*-1,(J18-F18)/F18))))</f>
        <v>－</v>
      </c>
      <c r="M18" s="1908"/>
      <c r="N18" s="1754"/>
      <c r="O18" s="1835"/>
      <c r="Q18" s="1641">
        <v>8</v>
      </c>
      <c r="R18" s="1782" t="s">
        <v>740</v>
      </c>
      <c r="S18" s="1640" t="s">
        <v>531</v>
      </c>
      <c r="T18" s="1742"/>
      <c r="U18" s="1743"/>
      <c r="V18" s="73">
        <v>8</v>
      </c>
      <c r="W18" s="32"/>
      <c r="X18" s="33" t="s">
        <v>12</v>
      </c>
      <c r="Y18" s="34"/>
      <c r="AA18" s="31"/>
    </row>
    <row r="19" spans="2:27" ht="24" customHeight="1">
      <c r="B19" s="56"/>
      <c r="C19" s="1646"/>
      <c r="D19" s="1647"/>
      <c r="E19" s="1648"/>
      <c r="F19" s="1737"/>
      <c r="G19" s="1737"/>
      <c r="H19" s="1737"/>
      <c r="I19" s="1737"/>
      <c r="J19" s="1892"/>
      <c r="K19" s="1910"/>
      <c r="L19" s="1759"/>
      <c r="M19" s="1908"/>
      <c r="N19" s="1754"/>
      <c r="O19" s="1835"/>
      <c r="Q19" s="1641"/>
      <c r="R19" s="1782"/>
      <c r="S19" s="1637"/>
      <c r="T19" s="1744"/>
      <c r="U19" s="1745"/>
      <c r="V19" s="74">
        <v>7</v>
      </c>
      <c r="W19" s="35"/>
      <c r="X19" s="36" t="s">
        <v>12</v>
      </c>
      <c r="Y19" s="37"/>
      <c r="AA19" s="31"/>
    </row>
    <row r="20" spans="2:27" ht="24" customHeight="1">
      <c r="B20" s="56"/>
      <c r="C20" s="1643" t="s">
        <v>674</v>
      </c>
      <c r="D20" s="1644"/>
      <c r="E20" s="1645"/>
      <c r="F20" s="1736">
        <f>IFERROR('法人入力シート（要入力）'!D108,"－")</f>
        <v>0</v>
      </c>
      <c r="G20" s="1736">
        <f>IFERROR('法人入力シート（要入力）'!E108,"－")</f>
        <v>0</v>
      </c>
      <c r="H20" s="1736">
        <f>IFERROR('法人入力シート（要入力）'!F108,"－")</f>
        <v>0</v>
      </c>
      <c r="I20" s="1736">
        <f>IFERROR('法人入力シート（要入力）'!G108,"－")</f>
        <v>0</v>
      </c>
      <c r="J20" s="1891">
        <f>IFERROR('法人入力シート（要入力）'!H108,"－")</f>
        <v>0</v>
      </c>
      <c r="K20" s="1756">
        <f>IFERROR(J20-F20,"－")</f>
        <v>0</v>
      </c>
      <c r="L20" s="1726" t="str">
        <f>IF(OR(F20="－",F20=0,J20="－",J20=0),"－",(IF(AND(F20&lt;0,J20&lt;0),(J20-F20)/F20*-1,IF(AND(F20&lt;0,J20&gt;0),(J20-F20)/F20*-1,(J20-F20)/F20))))</f>
        <v>－</v>
      </c>
      <c r="M20" s="1908"/>
      <c r="N20" s="1754"/>
      <c r="O20" s="1835"/>
      <c r="Q20" s="1641">
        <v>6</v>
      </c>
      <c r="R20" s="1782" t="s">
        <v>87</v>
      </c>
      <c r="S20" s="1640" t="s">
        <v>528</v>
      </c>
      <c r="T20" s="1742"/>
      <c r="U20" s="1743"/>
      <c r="V20" s="73">
        <v>6</v>
      </c>
      <c r="W20" s="32"/>
      <c r="X20" s="33" t="s">
        <v>12</v>
      </c>
      <c r="Y20" s="34"/>
      <c r="AA20" s="31"/>
    </row>
    <row r="21" spans="2:27" ht="24" customHeight="1">
      <c r="B21" s="56"/>
      <c r="C21" s="1646"/>
      <c r="D21" s="1647"/>
      <c r="E21" s="1648"/>
      <c r="F21" s="1737"/>
      <c r="G21" s="1737"/>
      <c r="H21" s="1737"/>
      <c r="I21" s="1737"/>
      <c r="J21" s="1892"/>
      <c r="K21" s="1910"/>
      <c r="L21" s="1759"/>
      <c r="M21" s="1908"/>
      <c r="N21" s="1754"/>
      <c r="O21" s="1835"/>
      <c r="Q21" s="1641"/>
      <c r="R21" s="1782"/>
      <c r="S21" s="1637"/>
      <c r="T21" s="1744"/>
      <c r="U21" s="1745"/>
      <c r="V21" s="74">
        <v>5</v>
      </c>
      <c r="W21" s="35"/>
      <c r="X21" s="36" t="s">
        <v>12</v>
      </c>
      <c r="Y21" s="37"/>
      <c r="AA21" s="31"/>
    </row>
    <row r="22" spans="2:27" ht="24" customHeight="1">
      <c r="B22" s="56"/>
      <c r="C22" s="1643" t="s">
        <v>675</v>
      </c>
      <c r="D22" s="1644"/>
      <c r="E22" s="1645"/>
      <c r="F22" s="1736">
        <f t="shared" ref="F22" si="0">IFERROR(F18-F20,"－")</f>
        <v>0</v>
      </c>
      <c r="G22" s="1736">
        <f t="shared" ref="G22:H22" si="1">IFERROR(G18-G20,"－")</f>
        <v>0</v>
      </c>
      <c r="H22" s="1736">
        <f t="shared" si="1"/>
        <v>0</v>
      </c>
      <c r="I22" s="1736">
        <f>IFERROR(I18-I20,"－")</f>
        <v>0</v>
      </c>
      <c r="J22" s="1736">
        <f>IFERROR(J18-J20,"－")</f>
        <v>0</v>
      </c>
      <c r="K22" s="1756">
        <f>IFERROR(J22-F22,"－")</f>
        <v>0</v>
      </c>
      <c r="L22" s="1726" t="str">
        <f>IF(OR(F22="－",F22=0,J22="－",J22=0),"－",(IF(AND(F22&lt;0,J22&lt;0),(J22-F22)/F22*-1,IF(AND(F22&lt;0,J22&gt;0),(J22-F22)/F22*-1,(J22-F22)/F22))))</f>
        <v>－</v>
      </c>
      <c r="M22" s="1908"/>
      <c r="N22" s="1754"/>
      <c r="O22" s="1835"/>
      <c r="Q22" s="1641">
        <v>4</v>
      </c>
      <c r="R22" s="1782" t="s">
        <v>741</v>
      </c>
      <c r="S22" s="1640" t="s">
        <v>529</v>
      </c>
      <c r="T22" s="1742"/>
      <c r="U22" s="1743"/>
      <c r="V22" s="73">
        <v>4</v>
      </c>
      <c r="W22" s="32"/>
      <c r="X22" s="33" t="s">
        <v>12</v>
      </c>
      <c r="Y22" s="34"/>
      <c r="AA22" s="31"/>
    </row>
    <row r="23" spans="2:27" ht="24" customHeight="1">
      <c r="B23" s="56"/>
      <c r="C23" s="1646"/>
      <c r="D23" s="1647"/>
      <c r="E23" s="1648"/>
      <c r="F23" s="1737"/>
      <c r="G23" s="1737"/>
      <c r="H23" s="1737"/>
      <c r="I23" s="1737"/>
      <c r="J23" s="1737"/>
      <c r="K23" s="1910"/>
      <c r="L23" s="1759"/>
      <c r="M23" s="1908"/>
      <c r="N23" s="1754"/>
      <c r="O23" s="1835"/>
      <c r="Q23" s="1641"/>
      <c r="R23" s="1782"/>
      <c r="S23" s="1637"/>
      <c r="T23" s="1744"/>
      <c r="U23" s="1745"/>
      <c r="V23" s="74">
        <v>3</v>
      </c>
      <c r="W23" s="35"/>
      <c r="X23" s="36" t="s">
        <v>12</v>
      </c>
      <c r="Y23" s="37"/>
      <c r="AA23" s="31"/>
    </row>
    <row r="24" spans="2:27" ht="24" customHeight="1">
      <c r="B24" s="56"/>
      <c r="C24" s="1643" t="s">
        <v>669</v>
      </c>
      <c r="D24" s="1644"/>
      <c r="E24" s="1645"/>
      <c r="F24" s="1896">
        <f>IFERROR('法人入力シート（要入力）'!D50-'法人入力シート（要入力）'!D51+'法人入力シート（要入力）'!D52,"－")</f>
        <v>0</v>
      </c>
      <c r="G24" s="1896">
        <f>IFERROR('法人入力シート（要入力）'!E50-'法人入力シート（要入力）'!E51+'法人入力シート（要入力）'!E52,"－")</f>
        <v>0</v>
      </c>
      <c r="H24" s="1736">
        <f>IFERROR('法人入力シート（要入力）'!F50-'法人入力シート（要入力）'!F51+'法人入力シート（要入力）'!F52,"－")</f>
        <v>0</v>
      </c>
      <c r="I24" s="1736">
        <f>IFERROR('法人入力シート（要入力）'!G50-'法人入力シート（要入力）'!G51+'法人入力シート（要入力）'!G52,"－")</f>
        <v>0</v>
      </c>
      <c r="J24" s="1736">
        <f>IFERROR('法人入力シート（要入力）'!H50-'法人入力シート（要入力）'!H51+'法人入力シート（要入力）'!H52,"－")</f>
        <v>0</v>
      </c>
      <c r="K24" s="1756">
        <f>IFERROR(J24-F24,"－")</f>
        <v>0</v>
      </c>
      <c r="L24" s="1726" t="str">
        <f>IF(OR(F24="－",F24=0,J24="－",J24=0),"－",(IF(AND(F24&lt;0,J24&lt;0),(J24-F24)/F24*-1,IF(AND(F24&lt;0,J24&gt;0),(J24-F24)/F24*-1,(J24-F24)/F24))))</f>
        <v>－</v>
      </c>
      <c r="M24" s="1908"/>
      <c r="N24" s="1754"/>
      <c r="O24" s="1835"/>
      <c r="Q24" s="1641">
        <v>2</v>
      </c>
      <c r="R24" s="1782" t="s">
        <v>742</v>
      </c>
      <c r="S24" s="1763" t="s">
        <v>530</v>
      </c>
      <c r="T24" s="1746"/>
      <c r="U24" s="1747"/>
      <c r="V24" s="73">
        <v>2</v>
      </c>
      <c r="W24" s="32"/>
      <c r="X24" s="33" t="s">
        <v>12</v>
      </c>
      <c r="Y24" s="34"/>
      <c r="AA24" s="31"/>
    </row>
    <row r="25" spans="2:27" ht="24" customHeight="1">
      <c r="B25" s="71"/>
      <c r="C25" s="1893"/>
      <c r="D25" s="1650"/>
      <c r="E25" s="1651"/>
      <c r="F25" s="1897"/>
      <c r="G25" s="1897"/>
      <c r="H25" s="1898"/>
      <c r="I25" s="1898"/>
      <c r="J25" s="1898"/>
      <c r="K25" s="1906"/>
      <c r="L25" s="1727"/>
      <c r="M25" s="1909"/>
      <c r="N25" s="1755"/>
      <c r="O25" s="1836"/>
      <c r="Q25" s="1641"/>
      <c r="R25" s="1782"/>
      <c r="S25" s="1639"/>
      <c r="T25" s="1748"/>
      <c r="U25" s="1749"/>
      <c r="V25" s="74">
        <v>1</v>
      </c>
      <c r="W25" s="35"/>
      <c r="X25" s="36" t="s">
        <v>12</v>
      </c>
      <c r="Y25" s="37"/>
    </row>
    <row r="26" spans="2:27" ht="24" customHeight="1">
      <c r="B26" s="708" t="s">
        <v>681</v>
      </c>
      <c r="Q26" s="1916"/>
      <c r="R26" s="1916"/>
      <c r="S26" s="1916"/>
      <c r="T26" s="1916"/>
      <c r="U26" s="1916"/>
      <c r="V26" s="1916"/>
      <c r="W26" s="1916"/>
      <c r="X26" s="1916"/>
      <c r="Y26" s="1916"/>
    </row>
    <row r="27" spans="2:27" ht="24" customHeight="1">
      <c r="B27" s="715" t="s">
        <v>686</v>
      </c>
      <c r="C27" s="563"/>
      <c r="D27" s="563"/>
      <c r="E27" s="563"/>
      <c r="F27" s="563"/>
      <c r="G27" s="563"/>
      <c r="Q27" s="1905"/>
      <c r="R27" s="1905"/>
      <c r="S27" s="1905"/>
      <c r="T27" s="1905"/>
      <c r="U27" s="1905"/>
      <c r="V27" s="1905"/>
      <c r="W27" s="1905"/>
      <c r="X27" s="1905"/>
      <c r="Y27" s="1905"/>
    </row>
    <row r="28" spans="2:27" ht="24" customHeight="1">
      <c r="B28" s="736" t="s">
        <v>693</v>
      </c>
      <c r="Q28" s="1905"/>
      <c r="R28" s="1905"/>
      <c r="S28" s="1905"/>
      <c r="T28" s="1905"/>
      <c r="U28" s="1905"/>
      <c r="V28" s="1905"/>
      <c r="W28" s="1905"/>
      <c r="X28" s="1905"/>
      <c r="Y28" s="1905"/>
    </row>
    <row r="29" spans="2:27" ht="24" customHeight="1">
      <c r="B29" s="736"/>
    </row>
  </sheetData>
  <mergeCells count="82">
    <mergeCell ref="Q26:Y26"/>
    <mergeCell ref="Q28:Y28"/>
    <mergeCell ref="O16:O25"/>
    <mergeCell ref="R18:R19"/>
    <mergeCell ref="Q20:Q21"/>
    <mergeCell ref="R20:R21"/>
    <mergeCell ref="S18:U19"/>
    <mergeCell ref="S20:U21"/>
    <mergeCell ref="S16:U17"/>
    <mergeCell ref="Q24:Q25"/>
    <mergeCell ref="R24:R25"/>
    <mergeCell ref="Q22:Q23"/>
    <mergeCell ref="R22:R23"/>
    <mergeCell ref="L16:L17"/>
    <mergeCell ref="K18:K19"/>
    <mergeCell ref="G13:G15"/>
    <mergeCell ref="H13:H15"/>
    <mergeCell ref="I13:I15"/>
    <mergeCell ref="J22:J23"/>
    <mergeCell ref="S24:U25"/>
    <mergeCell ref="S22:U23"/>
    <mergeCell ref="Q27:Y27"/>
    <mergeCell ref="J24:J25"/>
    <mergeCell ref="K24:K25"/>
    <mergeCell ref="L24:L25"/>
    <mergeCell ref="M16:M25"/>
    <mergeCell ref="N16:N25"/>
    <mergeCell ref="J20:J21"/>
    <mergeCell ref="K20:K21"/>
    <mergeCell ref="L20:L21"/>
    <mergeCell ref="K22:K23"/>
    <mergeCell ref="L22:L23"/>
    <mergeCell ref="J16:J17"/>
    <mergeCell ref="K16:K17"/>
    <mergeCell ref="C24:E25"/>
    <mergeCell ref="F16:F17"/>
    <mergeCell ref="G16:G17"/>
    <mergeCell ref="H16:H17"/>
    <mergeCell ref="I16:I17"/>
    <mergeCell ref="F20:F21"/>
    <mergeCell ref="G20:G21"/>
    <mergeCell ref="H20:H21"/>
    <mergeCell ref="I20:I21"/>
    <mergeCell ref="F24:F25"/>
    <mergeCell ref="G24:G25"/>
    <mergeCell ref="H24:H25"/>
    <mergeCell ref="I24:I25"/>
    <mergeCell ref="B16:E17"/>
    <mergeCell ref="C18:E19"/>
    <mergeCell ref="C20:E21"/>
    <mergeCell ref="C22:E23"/>
    <mergeCell ref="V13:V15"/>
    <mergeCell ref="B13:E15"/>
    <mergeCell ref="J13:J15"/>
    <mergeCell ref="K13:K15"/>
    <mergeCell ref="L13:L15"/>
    <mergeCell ref="M13:M15"/>
    <mergeCell ref="N13:N15"/>
    <mergeCell ref="O13:O15"/>
    <mergeCell ref="Q13:Q15"/>
    <mergeCell ref="R13:R15"/>
    <mergeCell ref="L18:L19"/>
    <mergeCell ref="F22:F23"/>
    <mergeCell ref="G22:G23"/>
    <mergeCell ref="H22:H23"/>
    <mergeCell ref="I22:I23"/>
    <mergeCell ref="A1:C1"/>
    <mergeCell ref="D1:H1"/>
    <mergeCell ref="C9:E9"/>
    <mergeCell ref="C10:E10"/>
    <mergeCell ref="Q18:Q19"/>
    <mergeCell ref="F18:F19"/>
    <mergeCell ref="G18:G19"/>
    <mergeCell ref="H18:H19"/>
    <mergeCell ref="I18:I19"/>
    <mergeCell ref="J18:J19"/>
    <mergeCell ref="I6:Y10"/>
    <mergeCell ref="S13:U15"/>
    <mergeCell ref="W13:Y15"/>
    <mergeCell ref="Q16:Q17"/>
    <mergeCell ref="R16:R17"/>
    <mergeCell ref="R1:Y1"/>
  </mergeCells>
  <phoneticPr fontId="1"/>
  <conditionalFormatting sqref="R16:R17">
    <cfRule type="expression" dxfId="389" priority="9">
      <formula>$M$16=10</formula>
    </cfRule>
  </conditionalFormatting>
  <conditionalFormatting sqref="R18:R19">
    <cfRule type="expression" dxfId="388" priority="8">
      <formula>$M$16=8</formula>
    </cfRule>
  </conditionalFormatting>
  <conditionalFormatting sqref="R22:R23">
    <cfRule type="expression" dxfId="387" priority="7">
      <formula>$M$16=4</formula>
    </cfRule>
  </conditionalFormatting>
  <conditionalFormatting sqref="R24:R25">
    <cfRule type="expression" dxfId="386" priority="6">
      <formula>$M$16=2</formula>
    </cfRule>
  </conditionalFormatting>
  <conditionalFormatting sqref="S16:U17">
    <cfRule type="expression" dxfId="385" priority="5">
      <formula>$N$16=10</formula>
    </cfRule>
  </conditionalFormatting>
  <conditionalFormatting sqref="S18:U19">
    <cfRule type="expression" dxfId="384" priority="4">
      <formula>$N$16=8</formula>
    </cfRule>
  </conditionalFormatting>
  <conditionalFormatting sqref="S20:U21">
    <cfRule type="expression" dxfId="383" priority="3">
      <formula>$N$16=6</formula>
    </cfRule>
  </conditionalFormatting>
  <conditionalFormatting sqref="S22:U23">
    <cfRule type="expression" dxfId="382" priority="2">
      <formula>$N$16=4</formula>
    </cfRule>
  </conditionalFormatting>
  <conditionalFormatting sqref="S24:U25">
    <cfRule type="expression" dxfId="381" priority="1">
      <formula>$N$16=2</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ECFF"/>
  </sheetPr>
  <dimension ref="A1:AA28"/>
  <sheetViews>
    <sheetView showGridLines="0" zoomScaleNormal="100" workbookViewId="0">
      <selection activeCell="A2" sqref="A2"/>
    </sheetView>
  </sheetViews>
  <sheetFormatPr defaultColWidth="10.6640625" defaultRowHeight="24" customHeight="1"/>
  <cols>
    <col min="1" max="2" width="4.6640625" style="1" customWidth="1"/>
    <col min="3" max="5" width="10.6640625" style="1"/>
    <col min="6" max="6" width="10.6640625" style="1" customWidth="1"/>
    <col min="7"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3.6640625" style="1" customWidth="1"/>
    <col min="24" max="24" width="2.44140625" style="1" customWidth="1"/>
    <col min="25" max="25" width="3.6640625" style="1" customWidth="1"/>
    <col min="26" max="16384" width="10.6640625" style="1"/>
  </cols>
  <sheetData>
    <row r="1" spans="1:27" ht="24" customHeight="1" thickBot="1">
      <c r="A1" s="1669" t="s">
        <v>0</v>
      </c>
      <c r="B1" s="1670"/>
      <c r="C1" s="1671"/>
      <c r="D1" s="1714" t="str">
        <f>IF('法人入力シート（要入力）'!E4="","",'法人入力シート（要入力）'!E4)</f>
        <v/>
      </c>
      <c r="E1" s="1715"/>
      <c r="F1" s="1715"/>
      <c r="G1" s="1715"/>
      <c r="H1" s="1716"/>
      <c r="I1" s="66"/>
      <c r="J1" s="66"/>
      <c r="K1" s="66"/>
      <c r="L1" s="66"/>
      <c r="M1" s="66"/>
      <c r="N1" s="66"/>
      <c r="O1" s="66"/>
      <c r="P1" s="66"/>
      <c r="Q1" s="75"/>
      <c r="R1" s="1700" t="s">
        <v>519</v>
      </c>
      <c r="S1" s="1701"/>
      <c r="T1" s="1701"/>
      <c r="U1" s="1701"/>
      <c r="V1" s="1701"/>
      <c r="W1" s="1701"/>
      <c r="X1" s="1701"/>
      <c r="Y1" s="1701"/>
    </row>
    <row r="2" spans="1:27" ht="24" customHeight="1">
      <c r="A2" s="66"/>
      <c r="B2" s="66"/>
      <c r="C2" s="66"/>
      <c r="D2" s="66"/>
      <c r="E2" s="66"/>
      <c r="F2" s="66"/>
      <c r="G2" s="66"/>
      <c r="H2" s="66"/>
      <c r="I2" s="66"/>
      <c r="J2" s="66"/>
      <c r="K2" s="66"/>
      <c r="L2" s="66"/>
      <c r="M2" s="66"/>
      <c r="N2" s="66"/>
      <c r="O2" s="66"/>
      <c r="P2" s="66"/>
      <c r="Q2" s="75"/>
      <c r="R2" s="66"/>
      <c r="S2" s="66"/>
      <c r="T2" s="75"/>
      <c r="U2" s="66"/>
      <c r="V2" s="66"/>
      <c r="W2" s="66"/>
      <c r="X2" s="66"/>
      <c r="Y2" s="66"/>
    </row>
    <row r="3" spans="1:27" ht="24" customHeight="1">
      <c r="A3" s="65" t="s">
        <v>1</v>
      </c>
      <c r="B3" s="66"/>
      <c r="C3" s="66"/>
      <c r="D3" s="66"/>
      <c r="E3" s="66"/>
      <c r="F3" s="66"/>
      <c r="G3" s="66"/>
      <c r="H3" s="66"/>
      <c r="I3" s="66"/>
      <c r="J3" s="66"/>
      <c r="K3" s="66"/>
      <c r="L3" s="66"/>
      <c r="M3" s="66"/>
      <c r="N3" s="66"/>
      <c r="O3" s="66"/>
      <c r="P3" s="66"/>
      <c r="Q3" s="75"/>
      <c r="R3" s="66"/>
      <c r="S3" s="66"/>
      <c r="T3" s="75"/>
      <c r="U3" s="66"/>
      <c r="V3" s="66"/>
      <c r="W3" s="66"/>
      <c r="X3" s="66"/>
      <c r="Y3" s="66"/>
    </row>
    <row r="4" spans="1:27" ht="24" customHeight="1">
      <c r="A4" s="65" t="s">
        <v>18</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66"/>
      <c r="B5" s="66"/>
      <c r="C5" s="66"/>
      <c r="D5" s="66"/>
      <c r="E5" s="66"/>
      <c r="F5" s="66"/>
      <c r="G5" s="66"/>
      <c r="I5" s="66" t="s">
        <v>3</v>
      </c>
      <c r="J5" s="66"/>
      <c r="K5" s="66"/>
      <c r="L5" s="66"/>
      <c r="M5" s="66"/>
      <c r="N5" s="66"/>
      <c r="O5" s="66"/>
      <c r="P5" s="66"/>
      <c r="Q5" s="66"/>
      <c r="R5" s="75"/>
      <c r="S5" s="66"/>
      <c r="T5" s="66"/>
      <c r="U5" s="75"/>
      <c r="V5" s="66"/>
      <c r="W5" s="66"/>
      <c r="X5" s="66"/>
      <c r="Y5" s="66"/>
    </row>
    <row r="6" spans="1:27" ht="24" customHeight="1">
      <c r="A6" s="66"/>
      <c r="B6" s="67" t="s">
        <v>39</v>
      </c>
      <c r="C6" s="66"/>
      <c r="D6" s="66"/>
      <c r="E6" s="66"/>
      <c r="F6" s="66"/>
      <c r="G6" s="66"/>
      <c r="I6" s="1684" t="s">
        <v>1153</v>
      </c>
      <c r="J6" s="1684"/>
      <c r="K6" s="1684"/>
      <c r="L6" s="1684"/>
      <c r="M6" s="1684"/>
      <c r="N6" s="1684"/>
      <c r="O6" s="1684"/>
      <c r="P6" s="1684"/>
      <c r="Q6" s="1684"/>
      <c r="R6" s="1684"/>
      <c r="S6" s="1684"/>
      <c r="T6" s="1684"/>
      <c r="U6" s="1684"/>
      <c r="V6" s="1684"/>
      <c r="W6" s="1684"/>
      <c r="X6" s="1684"/>
      <c r="Y6" s="1684"/>
      <c r="Z6" s="80"/>
    </row>
    <row r="7" spans="1:27" ht="24" customHeight="1">
      <c r="A7" s="66"/>
      <c r="B7" s="67"/>
      <c r="C7" s="735" t="s">
        <v>56</v>
      </c>
      <c r="D7" s="66"/>
      <c r="E7" s="66"/>
      <c r="F7" s="66"/>
      <c r="G7" s="66"/>
      <c r="I7" s="1684"/>
      <c r="J7" s="1684"/>
      <c r="K7" s="1684"/>
      <c r="L7" s="1684"/>
      <c r="M7" s="1684"/>
      <c r="N7" s="1684"/>
      <c r="O7" s="1684"/>
      <c r="P7" s="1684"/>
      <c r="Q7" s="1684"/>
      <c r="R7" s="1684"/>
      <c r="S7" s="1684"/>
      <c r="T7" s="1684"/>
      <c r="U7" s="1684"/>
      <c r="V7" s="1684"/>
      <c r="W7" s="1684"/>
      <c r="X7" s="1684"/>
      <c r="Y7" s="1684"/>
      <c r="Z7" s="80"/>
    </row>
    <row r="8" spans="1:27" ht="24" customHeight="1">
      <c r="A8" s="66"/>
      <c r="B8" s="66"/>
      <c r="C8" s="67" t="s">
        <v>17</v>
      </c>
      <c r="D8" s="66"/>
      <c r="E8" s="66"/>
      <c r="F8" s="67"/>
      <c r="G8" s="67"/>
      <c r="I8" s="1684"/>
      <c r="J8" s="1684"/>
      <c r="K8" s="1684"/>
      <c r="L8" s="1684"/>
      <c r="M8" s="1684"/>
      <c r="N8" s="1684"/>
      <c r="O8" s="1684"/>
      <c r="P8" s="1684"/>
      <c r="Q8" s="1684"/>
      <c r="R8" s="1684"/>
      <c r="S8" s="1684"/>
      <c r="T8" s="1684"/>
      <c r="U8" s="1684"/>
      <c r="V8" s="1684"/>
      <c r="W8" s="1684"/>
      <c r="X8" s="1684"/>
      <c r="Y8" s="1684"/>
      <c r="Z8" s="80"/>
    </row>
    <row r="9" spans="1:27" ht="24" customHeight="1">
      <c r="A9" s="66"/>
      <c r="B9" s="67"/>
      <c r="C9" s="1673" t="s">
        <v>20</v>
      </c>
      <c r="D9" s="1673"/>
      <c r="E9" s="1673"/>
      <c r="F9" s="67"/>
      <c r="G9" s="67"/>
      <c r="I9" s="1684"/>
      <c r="J9" s="1684"/>
      <c r="K9" s="1684"/>
      <c r="L9" s="1684"/>
      <c r="M9" s="1684"/>
      <c r="N9" s="1684"/>
      <c r="O9" s="1684"/>
      <c r="P9" s="1684"/>
      <c r="Q9" s="1684"/>
      <c r="R9" s="1684"/>
      <c r="S9" s="1684"/>
      <c r="T9" s="1684"/>
      <c r="U9" s="1684"/>
      <c r="V9" s="1684"/>
      <c r="W9" s="1684"/>
      <c r="X9" s="1684"/>
      <c r="Y9" s="1684"/>
      <c r="Z9" s="80"/>
    </row>
    <row r="10" spans="1:27" ht="24" customHeight="1">
      <c r="A10" s="66"/>
      <c r="B10" s="67"/>
      <c r="C10" s="1674" t="s">
        <v>32</v>
      </c>
      <c r="D10" s="1674"/>
      <c r="E10" s="1674"/>
      <c r="F10" s="67"/>
      <c r="G10" s="67"/>
      <c r="I10" s="1684"/>
      <c r="J10" s="1684"/>
      <c r="K10" s="1684"/>
      <c r="L10" s="1684"/>
      <c r="M10" s="1684"/>
      <c r="N10" s="1684"/>
      <c r="O10" s="1684"/>
      <c r="P10" s="1684"/>
      <c r="Q10" s="1684"/>
      <c r="R10" s="1684"/>
      <c r="S10" s="1684"/>
      <c r="T10" s="1684"/>
      <c r="U10" s="1684"/>
      <c r="V10" s="1684"/>
      <c r="W10" s="1684"/>
      <c r="X10" s="1684"/>
      <c r="Y10" s="1684"/>
      <c r="Z10" s="80"/>
    </row>
    <row r="11" spans="1:27" ht="24" customHeight="1">
      <c r="B11" s="67"/>
      <c r="C11" s="85"/>
      <c r="D11" s="85"/>
      <c r="E11" s="85"/>
      <c r="F11" s="67"/>
      <c r="G11" s="67"/>
      <c r="I11" s="80"/>
      <c r="J11" s="80"/>
      <c r="K11" s="80"/>
      <c r="L11" s="80"/>
      <c r="M11" s="80"/>
      <c r="N11" s="80"/>
      <c r="O11" s="80"/>
      <c r="P11" s="80"/>
      <c r="Q11" s="80"/>
      <c r="R11" s="80"/>
      <c r="S11" s="80"/>
      <c r="T11" s="80"/>
      <c r="U11" s="80"/>
      <c r="V11" s="80"/>
      <c r="W11" s="80"/>
      <c r="X11" s="80"/>
      <c r="Y11" s="80"/>
    </row>
    <row r="12" spans="1:27" ht="24" customHeight="1">
      <c r="B12" s="1" t="s">
        <v>1168</v>
      </c>
      <c r="O12" s="38" t="s">
        <v>43</v>
      </c>
      <c r="Q12" s="4" t="s">
        <v>63</v>
      </c>
      <c r="AA12" s="55"/>
    </row>
    <row r="13" spans="1:27" ht="24" customHeight="1">
      <c r="B13" s="1654" t="s">
        <v>16</v>
      </c>
      <c r="C13" s="1655"/>
      <c r="D13" s="1655"/>
      <c r="E13" s="1656"/>
      <c r="F13" s="1078"/>
      <c r="G13" s="1723">
        <f>'法人入力シート（要入力）'!$E$11</f>
        <v>2019</v>
      </c>
      <c r="H13" s="1705">
        <f>'法人入力シート（要入力）'!$F$11</f>
        <v>2020</v>
      </c>
      <c r="I13" s="1705">
        <f>'法人入力シート（要入力）'!$G$11</f>
        <v>2021</v>
      </c>
      <c r="J13" s="1720">
        <f>'法人入力シート（要入力）'!$H$11</f>
        <v>2022</v>
      </c>
      <c r="K13" s="1694" t="str">
        <f>"増減
"&amp;$J$13&amp;"-"&amp;$F$14</f>
        <v>増減
2022-2018</v>
      </c>
      <c r="L13" s="1790" t="str">
        <f>"対"&amp;$F$14&amp;"年度
伸び率(%)"</f>
        <v>対2018年度
伸び率(%)</v>
      </c>
      <c r="M13" s="1677" t="s">
        <v>14</v>
      </c>
      <c r="N13" s="1691" t="s">
        <v>13</v>
      </c>
      <c r="O13" s="1691" t="s">
        <v>15</v>
      </c>
      <c r="P13" s="3"/>
      <c r="Q13" s="1688" t="s">
        <v>51</v>
      </c>
      <c r="R13" s="1691" t="s">
        <v>10</v>
      </c>
      <c r="S13" s="1675" t="s">
        <v>526</v>
      </c>
      <c r="T13" s="1676"/>
      <c r="U13" s="1677"/>
      <c r="V13" s="1697" t="s">
        <v>51</v>
      </c>
      <c r="W13" s="1708" t="s">
        <v>52</v>
      </c>
      <c r="X13" s="1708"/>
      <c r="Y13" s="1709"/>
      <c r="AA13" s="55"/>
    </row>
    <row r="14" spans="1:27" ht="24" customHeight="1">
      <c r="B14" s="1657"/>
      <c r="C14" s="1658"/>
      <c r="D14" s="1658"/>
      <c r="E14" s="1659"/>
      <c r="F14" s="1076">
        <f>'法人入力シート（要入力）'!$D$11</f>
        <v>2018</v>
      </c>
      <c r="G14" s="1724"/>
      <c r="H14" s="1706"/>
      <c r="I14" s="1706"/>
      <c r="J14" s="1721"/>
      <c r="K14" s="1695"/>
      <c r="L14" s="1791"/>
      <c r="M14" s="1680"/>
      <c r="N14" s="1692"/>
      <c r="O14" s="1692"/>
      <c r="P14" s="3"/>
      <c r="Q14" s="1689"/>
      <c r="R14" s="1686"/>
      <c r="S14" s="1678"/>
      <c r="T14" s="1679"/>
      <c r="U14" s="1680"/>
      <c r="V14" s="1698"/>
      <c r="W14" s="1710"/>
      <c r="X14" s="1710"/>
      <c r="Y14" s="1711"/>
      <c r="AA14" s="55"/>
    </row>
    <row r="15" spans="1:27" ht="24" customHeight="1">
      <c r="B15" s="1660"/>
      <c r="C15" s="1661"/>
      <c r="D15" s="1661"/>
      <c r="E15" s="1662"/>
      <c r="F15" s="1077"/>
      <c r="G15" s="1725"/>
      <c r="H15" s="1707"/>
      <c r="I15" s="1707"/>
      <c r="J15" s="1722"/>
      <c r="K15" s="1696"/>
      <c r="L15" s="1704"/>
      <c r="M15" s="1683"/>
      <c r="N15" s="1693"/>
      <c r="O15" s="1693"/>
      <c r="Q15" s="1690"/>
      <c r="R15" s="1687"/>
      <c r="S15" s="1681"/>
      <c r="T15" s="1682"/>
      <c r="U15" s="1683"/>
      <c r="V15" s="1699"/>
      <c r="W15" s="1712"/>
      <c r="X15" s="1712"/>
      <c r="Y15" s="1713"/>
      <c r="AA15" s="31"/>
    </row>
    <row r="16" spans="1:27" ht="24" customHeight="1">
      <c r="B16" s="1899" t="s">
        <v>670</v>
      </c>
      <c r="C16" s="1928"/>
      <c r="D16" s="1928"/>
      <c r="E16" s="1929"/>
      <c r="F16" s="1894" t="str">
        <f>IFERROR(IF(F23&lt;0,ABS(ROUND(F20/F23,3)),"－"),"－")</f>
        <v>－</v>
      </c>
      <c r="G16" s="1894" t="str">
        <f>IFERROR(IF(G23&lt;0,ABS(ROUND(G20/G23,3)),"－"),"－")</f>
        <v>－</v>
      </c>
      <c r="H16" s="1894" t="str">
        <f>IFERROR(IF(H23&lt;0,ABS(ROUND(H20/H23,3)),"－"),"－")</f>
        <v>－</v>
      </c>
      <c r="I16" s="1894" t="str">
        <f>IFERROR(IF(I23&lt;0,ABS(ROUND(I20/I23,3)),"－"),"－")</f>
        <v>－</v>
      </c>
      <c r="J16" s="1894" t="str">
        <f>IFERROR(IF(J23&lt;0,ABS(ROUND(J20/J23,3)),"－"),"－")</f>
        <v>－</v>
      </c>
      <c r="K16" s="1942" t="str">
        <f>IFERROR((J16-F16),"－")</f>
        <v>－</v>
      </c>
      <c r="L16" s="1945" t="str">
        <f>IF(OR(F16="－",J16="－"),"－",(IF(AND(F16&lt;0,J16&lt;0),(J16-F16)/F16*-1,IF(AND(F16&lt;0,J16&gt;0),(J16-F16)/F16*-1,(J16-F16)/F16))))</f>
        <v>－</v>
      </c>
      <c r="M16" s="1907" t="str">
        <f>IF(AND(J16&lt;&gt;"－",J20&gt;0,J23&lt;0),IF(AND(I16&lt;&gt;"－",I16&gt;=絶対評価シート!$G$47,J16&gt;=絶対評価シート!$G$47),10,IF(J16&gt;=絶対評価シート!$G$47,8,IF(AND(I16&lt;&gt;"－",I16&lt;絶対評価シート!$G$47,J16&lt;絶対評価シート!$G$47),2,IF(J16&lt;絶対評価シート!$G$47,4,)))),"－")</f>
        <v>－</v>
      </c>
      <c r="N16" s="1786" t="str">
        <f>IFERROR(LOOKUP($L$16,趨勢評価!$G$15:$G$19,趨勢評価!$I$15:$I$19),"－")</f>
        <v>－</v>
      </c>
      <c r="O16" s="1834"/>
      <c r="Q16" s="1642">
        <v>10</v>
      </c>
      <c r="R16" s="1782" t="s">
        <v>739</v>
      </c>
      <c r="S16" s="1640" t="s">
        <v>527</v>
      </c>
      <c r="T16" s="1742"/>
      <c r="U16" s="1743"/>
      <c r="V16" s="73">
        <v>10</v>
      </c>
      <c r="W16" s="32"/>
      <c r="X16" s="33" t="s">
        <v>12</v>
      </c>
      <c r="Y16" s="34"/>
      <c r="AA16" s="31"/>
    </row>
    <row r="17" spans="2:27" ht="24" customHeight="1">
      <c r="B17" s="1930"/>
      <c r="C17" s="1931"/>
      <c r="D17" s="1931"/>
      <c r="E17" s="1932"/>
      <c r="F17" s="1919"/>
      <c r="G17" s="1919"/>
      <c r="H17" s="1919"/>
      <c r="I17" s="1919"/>
      <c r="J17" s="1919"/>
      <c r="K17" s="1943"/>
      <c r="L17" s="1946"/>
      <c r="M17" s="1908"/>
      <c r="N17" s="1787"/>
      <c r="O17" s="1835"/>
      <c r="Q17" s="1642"/>
      <c r="R17" s="1782"/>
      <c r="S17" s="1637"/>
      <c r="T17" s="1744"/>
      <c r="U17" s="1745"/>
      <c r="V17" s="74">
        <v>9</v>
      </c>
      <c r="W17" s="35"/>
      <c r="X17" s="36" t="s">
        <v>12</v>
      </c>
      <c r="Y17" s="37"/>
      <c r="AA17" s="31"/>
    </row>
    <row r="18" spans="2:27" ht="24" customHeight="1">
      <c r="B18" s="1930"/>
      <c r="C18" s="1931"/>
      <c r="D18" s="1931"/>
      <c r="E18" s="1932"/>
      <c r="F18" s="1919"/>
      <c r="G18" s="1919"/>
      <c r="H18" s="1919"/>
      <c r="I18" s="1919"/>
      <c r="J18" s="1919"/>
      <c r="K18" s="1943"/>
      <c r="L18" s="1946" t="e">
        <f>IF(OR(F18="－",J18="－"),"－",(IF(AND(F18&lt;0,J18&lt;0),(J18-F18)/F18*-1,IF(AND(F18&lt;0,J18&gt;0),(J18-F18)/F18*-1,(J18-F18)/F18))))</f>
        <v>#DIV/0!</v>
      </c>
      <c r="M18" s="1908"/>
      <c r="N18" s="1787"/>
      <c r="O18" s="1835"/>
      <c r="Q18" s="1641">
        <v>8</v>
      </c>
      <c r="R18" s="1782" t="s">
        <v>740</v>
      </c>
      <c r="S18" s="1640" t="s">
        <v>531</v>
      </c>
      <c r="T18" s="1742"/>
      <c r="U18" s="1743"/>
      <c r="V18" s="73">
        <v>8</v>
      </c>
      <c r="W18" s="32"/>
      <c r="X18" s="33" t="s">
        <v>12</v>
      </c>
      <c r="Y18" s="34"/>
      <c r="AA18" s="31"/>
    </row>
    <row r="19" spans="2:27" ht="24" customHeight="1">
      <c r="B19" s="1930"/>
      <c r="C19" s="1931"/>
      <c r="D19" s="1931"/>
      <c r="E19" s="1932"/>
      <c r="F19" s="1895"/>
      <c r="G19" s="1895"/>
      <c r="H19" s="1895"/>
      <c r="I19" s="1895"/>
      <c r="J19" s="1895"/>
      <c r="K19" s="1944"/>
      <c r="L19" s="1922"/>
      <c r="M19" s="1908"/>
      <c r="N19" s="1787"/>
      <c r="O19" s="1835"/>
      <c r="Q19" s="1641"/>
      <c r="R19" s="1782"/>
      <c r="S19" s="1637"/>
      <c r="T19" s="1744"/>
      <c r="U19" s="1745"/>
      <c r="V19" s="74">
        <v>7</v>
      </c>
      <c r="W19" s="35"/>
      <c r="X19" s="36" t="s">
        <v>12</v>
      </c>
      <c r="Y19" s="37"/>
      <c r="AA19" s="31"/>
    </row>
    <row r="20" spans="2:27" ht="24" customHeight="1">
      <c r="B20" s="56"/>
      <c r="C20" s="1933" t="s">
        <v>682</v>
      </c>
      <c r="D20" s="1934"/>
      <c r="E20" s="1935"/>
      <c r="F20" s="1736">
        <f>IFERROR('法人入力シート（要入力）'!D103,"－")</f>
        <v>0</v>
      </c>
      <c r="G20" s="1736">
        <f>IFERROR('法人入力シート（要入力）'!E103,"－")</f>
        <v>0</v>
      </c>
      <c r="H20" s="1736">
        <f>IFERROR('法人入力シート（要入力）'!F103,"－")</f>
        <v>0</v>
      </c>
      <c r="I20" s="1736">
        <f>IFERROR('法人入力シート（要入力）'!G103,"－")</f>
        <v>0</v>
      </c>
      <c r="J20" s="1891">
        <f>IFERROR('法人入力シート（要入力）'!H103,"－")</f>
        <v>0</v>
      </c>
      <c r="K20" s="1756">
        <f>IFERROR((J20-F20),"－")</f>
        <v>0</v>
      </c>
      <c r="L20" s="1920" t="str">
        <f>IF(OR(F20="－",F20=0,J20="－",J20=0),"－",(IF(AND(F20&lt;0,J20&lt;0),(J20-F20)/F20*-1,IF(AND(F20&lt;0,J20&gt;0),(J20-F20)/F20*-1,(J20-F20)/F20))))</f>
        <v>－</v>
      </c>
      <c r="M20" s="1908"/>
      <c r="N20" s="1787"/>
      <c r="O20" s="1835"/>
      <c r="Q20" s="1641">
        <v>6</v>
      </c>
      <c r="R20" s="1782" t="s">
        <v>87</v>
      </c>
      <c r="S20" s="1640" t="s">
        <v>528</v>
      </c>
      <c r="T20" s="1742"/>
      <c r="U20" s="1743"/>
      <c r="V20" s="73">
        <v>6</v>
      </c>
      <c r="W20" s="32"/>
      <c r="X20" s="33" t="s">
        <v>12</v>
      </c>
      <c r="Y20" s="34"/>
      <c r="AA20" s="31"/>
    </row>
    <row r="21" spans="2:27" ht="24" customHeight="1">
      <c r="B21" s="56"/>
      <c r="C21" s="1936"/>
      <c r="D21" s="1937"/>
      <c r="E21" s="1938"/>
      <c r="F21" s="1927"/>
      <c r="G21" s="1927"/>
      <c r="H21" s="1927"/>
      <c r="I21" s="1927"/>
      <c r="J21" s="1917"/>
      <c r="K21" s="1768"/>
      <c r="L21" s="1921"/>
      <c r="M21" s="1908"/>
      <c r="N21" s="1787"/>
      <c r="O21" s="1835"/>
      <c r="Q21" s="1641"/>
      <c r="R21" s="1782"/>
      <c r="S21" s="1637"/>
      <c r="T21" s="1744"/>
      <c r="U21" s="1745"/>
      <c r="V21" s="74">
        <v>5</v>
      </c>
      <c r="W21" s="35"/>
      <c r="X21" s="36" t="s">
        <v>12</v>
      </c>
      <c r="Y21" s="37"/>
      <c r="AA21" s="31"/>
    </row>
    <row r="22" spans="2:27" ht="24" customHeight="1">
      <c r="B22" s="56"/>
      <c r="C22" s="1939"/>
      <c r="D22" s="1940"/>
      <c r="E22" s="1941"/>
      <c r="F22" s="1737"/>
      <c r="G22" s="1737"/>
      <c r="H22" s="1737"/>
      <c r="I22" s="1737"/>
      <c r="J22" s="1892"/>
      <c r="K22" s="1757"/>
      <c r="L22" s="1922"/>
      <c r="M22" s="1908"/>
      <c r="N22" s="1787"/>
      <c r="O22" s="1835"/>
      <c r="Q22" s="1641">
        <v>4</v>
      </c>
      <c r="R22" s="1782" t="s">
        <v>741</v>
      </c>
      <c r="S22" s="1640" t="s">
        <v>529</v>
      </c>
      <c r="T22" s="1742"/>
      <c r="U22" s="1743"/>
      <c r="V22" s="73">
        <v>4</v>
      </c>
      <c r="W22" s="32"/>
      <c r="X22" s="33" t="s">
        <v>12</v>
      </c>
      <c r="Y22" s="34"/>
      <c r="AA22" s="31"/>
    </row>
    <row r="23" spans="2:27" ht="24" customHeight="1">
      <c r="B23" s="81"/>
      <c r="C23" s="1644" t="s">
        <v>669</v>
      </c>
      <c r="D23" s="1644"/>
      <c r="E23" s="1644"/>
      <c r="F23" s="1891">
        <f>IFERROR('法人入力シート（要入力）'!D50-'法人入力シート（要入力）'!D51+'法人入力シート（要入力）'!D52,"－")</f>
        <v>0</v>
      </c>
      <c r="G23" s="1891">
        <f>IFERROR('法人入力シート（要入力）'!E50-'法人入力シート（要入力）'!E51+'法人入力シート（要入力）'!E52,"－")</f>
        <v>0</v>
      </c>
      <c r="H23" s="1891">
        <f>IFERROR('法人入力シート（要入力）'!F50-'法人入力シート（要入力）'!F51+'法人入力シート（要入力）'!F52,"－")</f>
        <v>0</v>
      </c>
      <c r="I23" s="1891">
        <f>IFERROR('法人入力シート（要入力）'!G50-'法人入力シート（要入力）'!G51+'法人入力シート（要入力）'!G52,"－")</f>
        <v>0</v>
      </c>
      <c r="J23" s="1891">
        <f>IFERROR('法人入力シート（要入力）'!H50-'法人入力シート（要入力）'!H51+'法人入力シート（要入力）'!H52,"－")</f>
        <v>0</v>
      </c>
      <c r="K23" s="1923">
        <f>IFERROR(J23-F23,"－")</f>
        <v>0</v>
      </c>
      <c r="L23" s="1920" t="str">
        <f>IF(OR(F23="－",F23=0,J23="－",J23=0),"－",(IF(AND(F23&lt;0,J23&lt;0),(J23-F23)/F23*-1,IF(AND(F23&lt;0,J23&gt;0),(J23-F23)/F23*-1,(J23-F23)/F23))))</f>
        <v>－</v>
      </c>
      <c r="M23" s="1908"/>
      <c r="N23" s="1787"/>
      <c r="O23" s="1835"/>
      <c r="Q23" s="1641"/>
      <c r="R23" s="1782"/>
      <c r="S23" s="1637"/>
      <c r="T23" s="1744"/>
      <c r="U23" s="1745"/>
      <c r="V23" s="74">
        <v>3</v>
      </c>
      <c r="W23" s="35"/>
      <c r="X23" s="36" t="s">
        <v>12</v>
      </c>
      <c r="Y23" s="37"/>
      <c r="AA23" s="31"/>
    </row>
    <row r="24" spans="2:27" ht="24" customHeight="1">
      <c r="B24" s="86"/>
      <c r="C24" s="1777"/>
      <c r="D24" s="1777"/>
      <c r="E24" s="1777"/>
      <c r="F24" s="1917"/>
      <c r="G24" s="1917"/>
      <c r="H24" s="1917"/>
      <c r="I24" s="1917"/>
      <c r="J24" s="1917"/>
      <c r="K24" s="1924"/>
      <c r="L24" s="1921"/>
      <c r="M24" s="1908"/>
      <c r="N24" s="1787"/>
      <c r="O24" s="1835"/>
      <c r="Q24" s="1641">
        <v>2</v>
      </c>
      <c r="R24" s="1782" t="s">
        <v>742</v>
      </c>
      <c r="S24" s="1763" t="s">
        <v>530</v>
      </c>
      <c r="T24" s="1746"/>
      <c r="U24" s="1747"/>
      <c r="V24" s="73">
        <v>2</v>
      </c>
      <c r="W24" s="32"/>
      <c r="X24" s="33" t="s">
        <v>12</v>
      </c>
      <c r="Y24" s="34"/>
      <c r="AA24" s="31"/>
    </row>
    <row r="25" spans="2:27" ht="24" customHeight="1">
      <c r="B25" s="30"/>
      <c r="C25" s="1650"/>
      <c r="D25" s="1650"/>
      <c r="E25" s="1650"/>
      <c r="F25" s="1918"/>
      <c r="G25" s="1918"/>
      <c r="H25" s="1918"/>
      <c r="I25" s="1918"/>
      <c r="J25" s="1918"/>
      <c r="K25" s="1925"/>
      <c r="L25" s="1926"/>
      <c r="M25" s="1909"/>
      <c r="N25" s="1788"/>
      <c r="O25" s="1836"/>
      <c r="Q25" s="1641"/>
      <c r="R25" s="1782"/>
      <c r="S25" s="1639"/>
      <c r="T25" s="1748"/>
      <c r="U25" s="1749"/>
      <c r="V25" s="74">
        <v>1</v>
      </c>
      <c r="W25" s="35"/>
      <c r="X25" s="36" t="s">
        <v>12</v>
      </c>
      <c r="Y25" s="37"/>
    </row>
    <row r="26" spans="2:27" s="563" customFormat="1" ht="24" customHeight="1">
      <c r="B26" s="708" t="s">
        <v>681</v>
      </c>
      <c r="Q26" s="1916"/>
      <c r="R26" s="1916"/>
      <c r="S26" s="1916"/>
      <c r="T26" s="1916"/>
      <c r="U26" s="1916"/>
      <c r="V26" s="1916"/>
      <c r="W26" s="1916"/>
      <c r="X26" s="1916"/>
      <c r="Y26" s="1916"/>
    </row>
    <row r="27" spans="2:27" ht="24" customHeight="1">
      <c r="B27" s="736" t="s">
        <v>692</v>
      </c>
      <c r="Q27" s="1905"/>
      <c r="R27" s="1905"/>
      <c r="S27" s="1905"/>
      <c r="T27" s="1905"/>
      <c r="U27" s="1905"/>
      <c r="V27" s="1905"/>
      <c r="W27" s="1905"/>
      <c r="X27" s="1905"/>
      <c r="Y27" s="1905"/>
    </row>
    <row r="28" spans="2:27" ht="24" customHeight="1">
      <c r="B28" s="736"/>
    </row>
  </sheetData>
  <mergeCells count="65">
    <mergeCell ref="S22:U23"/>
    <mergeCell ref="S24:U25"/>
    <mergeCell ref="Q26:Y26"/>
    <mergeCell ref="Q27:Y27"/>
    <mergeCell ref="M16:M25"/>
    <mergeCell ref="N16:N25"/>
    <mergeCell ref="O16:O25"/>
    <mergeCell ref="Q20:Q21"/>
    <mergeCell ref="R20:R21"/>
    <mergeCell ref="Q22:Q23"/>
    <mergeCell ref="R22:R23"/>
    <mergeCell ref="Q24:Q25"/>
    <mergeCell ref="R24:R25"/>
    <mergeCell ref="S20:U21"/>
    <mergeCell ref="Q16:Q17"/>
    <mergeCell ref="R16:R17"/>
    <mergeCell ref="R18:R19"/>
    <mergeCell ref="S16:U17"/>
    <mergeCell ref="S18:U19"/>
    <mergeCell ref="H16:H19"/>
    <mergeCell ref="I16:I19"/>
    <mergeCell ref="J16:J19"/>
    <mergeCell ref="K16:K19"/>
    <mergeCell ref="L16:L19"/>
    <mergeCell ref="B13:E15"/>
    <mergeCell ref="L20:L22"/>
    <mergeCell ref="H23:H25"/>
    <mergeCell ref="I23:I25"/>
    <mergeCell ref="J23:J25"/>
    <mergeCell ref="K23:K25"/>
    <mergeCell ref="L23:L25"/>
    <mergeCell ref="H20:H22"/>
    <mergeCell ref="I20:I22"/>
    <mergeCell ref="J20:J22"/>
    <mergeCell ref="K20:K22"/>
    <mergeCell ref="B16:E19"/>
    <mergeCell ref="C23:E25"/>
    <mergeCell ref="C20:E22"/>
    <mergeCell ref="F20:F22"/>
    <mergeCell ref="G20:G22"/>
    <mergeCell ref="F23:F25"/>
    <mergeCell ref="G23:G25"/>
    <mergeCell ref="F16:F19"/>
    <mergeCell ref="G16:G19"/>
    <mergeCell ref="Q13:Q15"/>
    <mergeCell ref="Q18:Q19"/>
    <mergeCell ref="H13:H15"/>
    <mergeCell ref="G13:G15"/>
    <mergeCell ref="I13:I15"/>
    <mergeCell ref="J13:J15"/>
    <mergeCell ref="R1:Y1"/>
    <mergeCell ref="A1:C1"/>
    <mergeCell ref="D1:H1"/>
    <mergeCell ref="C9:E9"/>
    <mergeCell ref="C10:E10"/>
    <mergeCell ref="I6:Y10"/>
    <mergeCell ref="W13:Y15"/>
    <mergeCell ref="R13:R15"/>
    <mergeCell ref="V13:V15"/>
    <mergeCell ref="K13:K15"/>
    <mergeCell ref="S13:U15"/>
    <mergeCell ref="N13:N15"/>
    <mergeCell ref="O13:O15"/>
    <mergeCell ref="L13:L15"/>
    <mergeCell ref="M13:M15"/>
  </mergeCells>
  <phoneticPr fontId="1"/>
  <conditionalFormatting sqref="R16:R17">
    <cfRule type="expression" dxfId="380" priority="14">
      <formula>$M$16=10</formula>
    </cfRule>
  </conditionalFormatting>
  <conditionalFormatting sqref="R18:R19">
    <cfRule type="expression" dxfId="379" priority="13">
      <formula>$M$16=8</formula>
    </cfRule>
  </conditionalFormatting>
  <conditionalFormatting sqref="R22:R23">
    <cfRule type="expression" dxfId="378" priority="12">
      <formula>$M$16=4</formula>
    </cfRule>
  </conditionalFormatting>
  <conditionalFormatting sqref="R24:R25">
    <cfRule type="expression" dxfId="377" priority="11">
      <formula>$M$16=2</formula>
    </cfRule>
  </conditionalFormatting>
  <conditionalFormatting sqref="S16:U17">
    <cfRule type="expression" dxfId="376" priority="5">
      <formula>$N$16=10</formula>
    </cfRule>
  </conditionalFormatting>
  <conditionalFormatting sqref="S18:U19">
    <cfRule type="expression" dxfId="375" priority="4">
      <formula>$N$16=8</formula>
    </cfRule>
  </conditionalFormatting>
  <conditionalFormatting sqref="S20:U21">
    <cfRule type="expression" dxfId="374" priority="3">
      <formula>$N$16=6</formula>
    </cfRule>
  </conditionalFormatting>
  <conditionalFormatting sqref="S22:U23">
    <cfRule type="expression" dxfId="373" priority="2">
      <formula>$N$16=4</formula>
    </cfRule>
  </conditionalFormatting>
  <conditionalFormatting sqref="S24:U25">
    <cfRule type="expression" dxfId="372" priority="1">
      <formula>$N$16=2</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ECFF"/>
  </sheetPr>
  <dimension ref="A1:AE26"/>
  <sheetViews>
    <sheetView showGridLines="0" zoomScaleNormal="100" workbookViewId="0">
      <selection activeCell="A2" sqref="A2"/>
    </sheetView>
  </sheetViews>
  <sheetFormatPr defaultColWidth="10.6640625" defaultRowHeight="24" customHeight="1"/>
  <cols>
    <col min="1" max="2" width="4.6640625" style="1" customWidth="1"/>
    <col min="3" max="5" width="10.6640625" style="1"/>
    <col min="6" max="10" width="10.6640625" style="1" customWidth="1"/>
    <col min="11" max="11" width="8.6640625" style="1" customWidth="1"/>
    <col min="12" max="12" width="10.109375" style="1" customWidth="1"/>
    <col min="13" max="15" width="6.6640625" style="1" customWidth="1"/>
    <col min="16" max="16" width="1.6640625" style="1" customWidth="1"/>
    <col min="17" max="17" width="3.6640625" style="2" customWidth="1"/>
    <col min="18" max="18" width="13.77734375" style="1" customWidth="1"/>
    <col min="19" max="19" width="4.6640625" style="1" customWidth="1"/>
    <col min="20" max="20" width="2.44140625" style="2" customWidth="1"/>
    <col min="21" max="22" width="4.6640625" style="1" customWidth="1"/>
    <col min="23" max="23" width="6.88671875" style="1" customWidth="1"/>
    <col min="24" max="24" width="3.44140625" style="1" bestFit="1" customWidth="1"/>
    <col min="25" max="25" width="6.88671875" style="1" customWidth="1"/>
    <col min="26" max="26" width="4.6640625" style="1" customWidth="1"/>
    <col min="27" max="27" width="2.44140625" style="1" customWidth="1"/>
    <col min="28" max="29" width="4.6640625" style="1" customWidth="1"/>
    <col min="30" max="30" width="2.44140625" style="1" customWidth="1"/>
    <col min="31" max="31" width="4.6640625" style="1" customWidth="1"/>
    <col min="32" max="16384" width="10.6640625" style="1"/>
  </cols>
  <sheetData>
    <row r="1" spans="1:31" ht="24" customHeight="1" thickBot="1">
      <c r="A1" s="1669" t="s">
        <v>0</v>
      </c>
      <c r="B1" s="1670"/>
      <c r="C1" s="1671"/>
      <c r="D1" s="1714" t="str">
        <f>IF('法人入力シート（要入力）'!E4="","",'法人入力シート（要入力）'!E4)</f>
        <v/>
      </c>
      <c r="E1" s="1715"/>
      <c r="F1" s="1715"/>
      <c r="G1" s="1715"/>
      <c r="H1" s="1716"/>
      <c r="I1" s="66"/>
      <c r="J1" s="66"/>
      <c r="R1" s="1700" t="s">
        <v>519</v>
      </c>
      <c r="S1" s="1701"/>
      <c r="T1" s="1701"/>
      <c r="U1" s="1701"/>
      <c r="V1" s="1701"/>
      <c r="W1" s="1701"/>
      <c r="X1" s="1701"/>
      <c r="Y1" s="1701"/>
    </row>
    <row r="2" spans="1:31" ht="24" customHeight="1">
      <c r="A2" s="66"/>
      <c r="B2" s="66"/>
      <c r="C2" s="66"/>
      <c r="D2" s="66"/>
      <c r="E2" s="66"/>
      <c r="F2" s="66"/>
      <c r="G2" s="66"/>
      <c r="H2" s="66"/>
      <c r="I2" s="66"/>
      <c r="J2" s="66"/>
    </row>
    <row r="3" spans="1:31" ht="24" customHeight="1">
      <c r="A3" s="65" t="s">
        <v>1</v>
      </c>
      <c r="B3" s="66"/>
      <c r="C3" s="66"/>
      <c r="D3" s="66"/>
      <c r="E3" s="66"/>
      <c r="F3" s="66"/>
      <c r="G3" s="66"/>
      <c r="H3" s="66"/>
      <c r="I3" s="66"/>
      <c r="J3" s="66"/>
    </row>
    <row r="4" spans="1:31" ht="24" customHeight="1">
      <c r="A4" s="65" t="s">
        <v>40</v>
      </c>
      <c r="B4" s="66"/>
      <c r="C4" s="66"/>
      <c r="D4" s="66"/>
      <c r="E4" s="66"/>
      <c r="F4" s="66"/>
      <c r="G4" s="66"/>
      <c r="H4" s="66"/>
      <c r="I4" s="66"/>
      <c r="J4" s="66"/>
    </row>
    <row r="5" spans="1:31" ht="24" customHeight="1">
      <c r="G5" s="66" t="s">
        <v>3</v>
      </c>
      <c r="Q5" s="1"/>
      <c r="R5" s="2"/>
      <c r="T5" s="1"/>
      <c r="U5" s="2"/>
    </row>
    <row r="6" spans="1:31" ht="24" customHeight="1">
      <c r="A6" s="66"/>
      <c r="B6" s="67" t="s">
        <v>58</v>
      </c>
      <c r="C6" s="66"/>
      <c r="D6" s="66"/>
      <c r="E6" s="66"/>
      <c r="G6" s="1684" t="s">
        <v>1181</v>
      </c>
      <c r="H6" s="1684"/>
      <c r="I6" s="1684"/>
      <c r="J6" s="1684"/>
      <c r="K6" s="1684"/>
      <c r="L6" s="1684"/>
      <c r="M6" s="1684"/>
      <c r="N6" s="1684"/>
      <c r="O6" s="1684"/>
      <c r="P6" s="1684"/>
      <c r="Q6" s="1684"/>
      <c r="R6" s="1684"/>
      <c r="S6" s="1684"/>
      <c r="T6" s="1684"/>
      <c r="U6" s="1684"/>
      <c r="V6" s="1684"/>
      <c r="W6" s="1684"/>
      <c r="X6" s="1684"/>
      <c r="Y6" s="1684"/>
      <c r="Z6" s="96"/>
      <c r="AA6" s="96"/>
      <c r="AB6" s="96"/>
      <c r="AC6" s="96"/>
      <c r="AD6" s="96"/>
      <c r="AE6" s="96"/>
    </row>
    <row r="7" spans="1:31" ht="24" customHeight="1">
      <c r="A7" s="66"/>
      <c r="B7" s="67"/>
      <c r="C7" s="67" t="s">
        <v>17</v>
      </c>
      <c r="D7" s="66"/>
      <c r="E7" s="66"/>
      <c r="G7" s="1684"/>
      <c r="H7" s="1684"/>
      <c r="I7" s="1684"/>
      <c r="J7" s="1684"/>
      <c r="K7" s="1684"/>
      <c r="L7" s="1684"/>
      <c r="M7" s="1684"/>
      <c r="N7" s="1684"/>
      <c r="O7" s="1684"/>
      <c r="P7" s="1684"/>
      <c r="Q7" s="1684"/>
      <c r="R7" s="1684"/>
      <c r="S7" s="1684"/>
      <c r="T7" s="1684"/>
      <c r="U7" s="1684"/>
      <c r="V7" s="1684"/>
      <c r="W7" s="1684"/>
      <c r="X7" s="1684"/>
      <c r="Y7" s="1684"/>
      <c r="Z7" s="96"/>
      <c r="AA7" s="96"/>
      <c r="AB7" s="96"/>
      <c r="AC7" s="96"/>
      <c r="AD7" s="96"/>
      <c r="AE7" s="96"/>
    </row>
    <row r="8" spans="1:31" ht="24" customHeight="1">
      <c r="A8" s="66"/>
      <c r="B8" s="66"/>
      <c r="C8" s="1673" t="s">
        <v>59</v>
      </c>
      <c r="D8" s="1673"/>
      <c r="E8" s="1673"/>
      <c r="F8" s="9"/>
      <c r="G8" s="1684"/>
      <c r="H8" s="1684"/>
      <c r="I8" s="1684"/>
      <c r="J8" s="1684"/>
      <c r="K8" s="1684"/>
      <c r="L8" s="1684"/>
      <c r="M8" s="1684"/>
      <c r="N8" s="1684"/>
      <c r="O8" s="1684"/>
      <c r="P8" s="1684"/>
      <c r="Q8" s="1684"/>
      <c r="R8" s="1684"/>
      <c r="S8" s="1684"/>
      <c r="T8" s="1684"/>
      <c r="U8" s="1684"/>
      <c r="V8" s="1684"/>
      <c r="W8" s="1684"/>
      <c r="X8" s="1684"/>
      <c r="Y8" s="1684"/>
      <c r="Z8" s="96"/>
      <c r="AA8" s="96"/>
      <c r="AB8" s="96"/>
      <c r="AC8" s="96"/>
      <c r="AD8" s="96"/>
      <c r="AE8" s="96"/>
    </row>
    <row r="9" spans="1:31" ht="24" customHeight="1">
      <c r="A9" s="66"/>
      <c r="B9" s="67"/>
      <c r="C9" s="1674" t="s">
        <v>60</v>
      </c>
      <c r="D9" s="1674"/>
      <c r="E9" s="1674"/>
      <c r="F9" s="9"/>
      <c r="G9" s="1684"/>
      <c r="H9" s="1684"/>
      <c r="I9" s="1684"/>
      <c r="J9" s="1684"/>
      <c r="K9" s="1684"/>
      <c r="L9" s="1684"/>
      <c r="M9" s="1684"/>
      <c r="N9" s="1684"/>
      <c r="O9" s="1684"/>
      <c r="P9" s="1684"/>
      <c r="Q9" s="1684"/>
      <c r="R9" s="1684"/>
      <c r="S9" s="1684"/>
      <c r="T9" s="1684"/>
      <c r="U9" s="1684"/>
      <c r="V9" s="1684"/>
      <c r="W9" s="1684"/>
      <c r="X9" s="1684"/>
      <c r="Y9" s="1684"/>
      <c r="Z9" s="96"/>
      <c r="AA9" s="96"/>
      <c r="AB9" s="96"/>
      <c r="AC9" s="96"/>
      <c r="AD9" s="96"/>
      <c r="AE9" s="96"/>
    </row>
    <row r="10" spans="1:31" ht="60" customHeight="1">
      <c r="A10" s="66"/>
      <c r="B10" s="67"/>
      <c r="C10" s="85"/>
      <c r="D10" s="85"/>
      <c r="E10" s="85"/>
      <c r="F10" s="9"/>
      <c r="G10" s="1684"/>
      <c r="H10" s="1684"/>
      <c r="I10" s="1684"/>
      <c r="J10" s="1684"/>
      <c r="K10" s="1684"/>
      <c r="L10" s="1684"/>
      <c r="M10" s="1684"/>
      <c r="N10" s="1684"/>
      <c r="O10" s="1684"/>
      <c r="P10" s="1684"/>
      <c r="Q10" s="1684"/>
      <c r="R10" s="1684"/>
      <c r="S10" s="1684"/>
      <c r="T10" s="1684"/>
      <c r="U10" s="1684"/>
      <c r="V10" s="1684"/>
      <c r="W10" s="1684"/>
      <c r="X10" s="1684"/>
      <c r="Y10" s="1684"/>
      <c r="Z10" s="96"/>
      <c r="AA10" s="96"/>
      <c r="AB10" s="96"/>
      <c r="AC10" s="96"/>
      <c r="AD10" s="96"/>
      <c r="AE10" s="96"/>
    </row>
    <row r="11" spans="1:31" ht="60" customHeight="1">
      <c r="B11" s="9"/>
      <c r="C11" s="63"/>
      <c r="D11" s="63"/>
      <c r="E11" s="63"/>
      <c r="F11" s="9"/>
      <c r="G11" s="1684"/>
      <c r="H11" s="1684"/>
      <c r="I11" s="1684"/>
      <c r="J11" s="1684"/>
      <c r="K11" s="1684"/>
      <c r="L11" s="1684"/>
      <c r="M11" s="1684"/>
      <c r="N11" s="1684"/>
      <c r="O11" s="1684"/>
      <c r="P11" s="1684"/>
      <c r="Q11" s="1684"/>
      <c r="R11" s="1684"/>
      <c r="S11" s="1684"/>
      <c r="T11" s="1684"/>
      <c r="U11" s="1684"/>
      <c r="V11" s="1684"/>
      <c r="W11" s="1684"/>
      <c r="X11" s="1684"/>
      <c r="Y11" s="1684"/>
      <c r="Z11" s="96"/>
      <c r="AA11" s="96"/>
      <c r="AB11" s="96"/>
      <c r="AC11" s="96"/>
      <c r="AD11" s="96"/>
      <c r="AE11" s="96"/>
    </row>
    <row r="12" spans="1:31" ht="24" customHeight="1">
      <c r="B12" s="1" t="s">
        <v>1168</v>
      </c>
      <c r="O12" s="38" t="s">
        <v>61</v>
      </c>
      <c r="Q12" s="4" t="s">
        <v>63</v>
      </c>
    </row>
    <row r="13" spans="1:31" ht="24" customHeight="1">
      <c r="B13" s="1654" t="s">
        <v>16</v>
      </c>
      <c r="C13" s="1655"/>
      <c r="D13" s="1655"/>
      <c r="E13" s="1656"/>
      <c r="F13" s="1705">
        <f>'法人入力シート（要入力）'!$D$11</f>
        <v>2018</v>
      </c>
      <c r="G13" s="1705">
        <f>'法人入力シート（要入力）'!$E$11</f>
        <v>2019</v>
      </c>
      <c r="H13" s="1720">
        <f>'法人入力シート（要入力）'!$F$11</f>
        <v>2020</v>
      </c>
      <c r="I13" s="1705">
        <f>'法人入力シート（要入力）'!$G$11</f>
        <v>2021</v>
      </c>
      <c r="J13" s="1720">
        <f>'法人入力シート（要入力）'!$H$11</f>
        <v>2022</v>
      </c>
      <c r="K13" s="1694" t="str">
        <f>"増減
"&amp;$J$13&amp;"-"&amp;$F$13</f>
        <v>増減
2022-2018</v>
      </c>
      <c r="L13" s="1790" t="str">
        <f>"対"&amp;$F$13&amp;"年度
伸び率(%)"</f>
        <v>対2018年度
伸び率(%)</v>
      </c>
      <c r="M13" s="1677" t="s">
        <v>14</v>
      </c>
      <c r="N13" s="1691" t="s">
        <v>13</v>
      </c>
      <c r="O13" s="1691" t="s">
        <v>15</v>
      </c>
      <c r="P13" s="3"/>
      <c r="Q13" s="1688" t="s">
        <v>51</v>
      </c>
      <c r="R13" s="1685" t="s">
        <v>10</v>
      </c>
      <c r="S13" s="1675" t="s">
        <v>72</v>
      </c>
      <c r="T13" s="1676"/>
      <c r="U13" s="1677"/>
      <c r="V13" s="1697" t="s">
        <v>51</v>
      </c>
      <c r="W13" s="1854" t="s">
        <v>62</v>
      </c>
      <c r="X13" s="1708"/>
      <c r="Y13" s="1709"/>
    </row>
    <row r="14" spans="1:31" ht="24" customHeight="1">
      <c r="B14" s="1657"/>
      <c r="C14" s="1658"/>
      <c r="D14" s="1658"/>
      <c r="E14" s="1659"/>
      <c r="F14" s="1706"/>
      <c r="G14" s="1706"/>
      <c r="H14" s="1721"/>
      <c r="I14" s="1706"/>
      <c r="J14" s="1721"/>
      <c r="K14" s="1695"/>
      <c r="L14" s="1791"/>
      <c r="M14" s="1680"/>
      <c r="N14" s="1692"/>
      <c r="O14" s="1692"/>
      <c r="P14" s="3"/>
      <c r="Q14" s="1689"/>
      <c r="R14" s="1686"/>
      <c r="S14" s="1678"/>
      <c r="T14" s="1679"/>
      <c r="U14" s="1680"/>
      <c r="V14" s="1698"/>
      <c r="W14" s="1652"/>
      <c r="X14" s="1710"/>
      <c r="Y14" s="1711"/>
    </row>
    <row r="15" spans="1:31" ht="24" customHeight="1">
      <c r="B15" s="1660"/>
      <c r="C15" s="1661"/>
      <c r="D15" s="1661"/>
      <c r="E15" s="1662"/>
      <c r="F15" s="1707"/>
      <c r="G15" s="1707"/>
      <c r="H15" s="1722"/>
      <c r="I15" s="1707"/>
      <c r="J15" s="1722"/>
      <c r="K15" s="1696"/>
      <c r="L15" s="1704"/>
      <c r="M15" s="1680"/>
      <c r="N15" s="1693"/>
      <c r="O15" s="1693"/>
      <c r="Q15" s="1690"/>
      <c r="R15" s="1687"/>
      <c r="S15" s="1681"/>
      <c r="T15" s="1682"/>
      <c r="U15" s="1683"/>
      <c r="V15" s="1699"/>
      <c r="W15" s="1653"/>
      <c r="X15" s="1712"/>
      <c r="Y15" s="1713"/>
    </row>
    <row r="16" spans="1:31" ht="24" customHeight="1">
      <c r="B16" s="1663" t="s">
        <v>671</v>
      </c>
      <c r="C16" s="1664"/>
      <c r="D16" s="1664"/>
      <c r="E16" s="1665"/>
      <c r="F16" s="1717" t="str">
        <f>IFERROR((ROUND(F20/F23,3)),"－")</f>
        <v>－</v>
      </c>
      <c r="G16" s="1717" t="str">
        <f>IFERROR((ROUND(G20/G23,3)),"－")</f>
        <v>－</v>
      </c>
      <c r="H16" s="1717" t="str">
        <f>IFERROR((ROUND(H20/H23,3)),"－")</f>
        <v>－</v>
      </c>
      <c r="I16" s="1717" t="str">
        <f>IFERROR((ROUND(I20/I23,3)),"－")</f>
        <v>－</v>
      </c>
      <c r="J16" s="1717" t="str">
        <f>IFERROR((ROUND(J20/J23,3)),"－")</f>
        <v>－</v>
      </c>
      <c r="K16" s="1792" t="str">
        <f>IFERROR((J16-F16)*100,"－")</f>
        <v>－</v>
      </c>
      <c r="L16" s="1952"/>
      <c r="M16" s="1949" t="str">
        <f>IF(J16="－","－",IF(AND(I16&lt;絶対評価シート!G52,J16&lt;絶対評価シート!G52),2,IF(J16&lt;絶対評価シート!G52,4,IF(J16&lt;絶対評価シート!F52,6,IF(AND(I16&lt;絶対評価シート!F52,J16&gt;=絶対評価シート!F52),8,IF(AND(I16&gt;=絶対評価シート!F52,J16&gt;=絶対評価シート!F52),10))))))</f>
        <v>－</v>
      </c>
      <c r="N16" s="1753" t="str">
        <f>IFERROR(LOOKUP($K$16/100,趨勢評価!$H$15:$H$19,趨勢評価!$I$15:$I$19),"－")</f>
        <v>－</v>
      </c>
      <c r="O16" s="1760" t="str">
        <f ca="1">IFERROR(OFFSET(INDEX(Y16:Y25,MATCH(J16,Y16:Y25,-1),1),0,-3),"－")</f>
        <v>－</v>
      </c>
      <c r="Q16" s="1642">
        <v>10</v>
      </c>
      <c r="R16" s="1782" t="s">
        <v>90</v>
      </c>
      <c r="S16" s="1640" t="s">
        <v>523</v>
      </c>
      <c r="T16" s="1742"/>
      <c r="U16" s="1743"/>
      <c r="V16" s="73">
        <v>10</v>
      </c>
      <c r="W16" s="674">
        <f>高校法人!$AB60</f>
        <v>8.7579999999999991</v>
      </c>
      <c r="X16" s="675" t="s">
        <v>546</v>
      </c>
      <c r="Y16" s="1090">
        <v>1000</v>
      </c>
    </row>
    <row r="17" spans="2:25" ht="24" customHeight="1">
      <c r="B17" s="1666"/>
      <c r="C17" s="1667"/>
      <c r="D17" s="1667"/>
      <c r="E17" s="1668"/>
      <c r="F17" s="1718"/>
      <c r="G17" s="1718"/>
      <c r="H17" s="1718"/>
      <c r="I17" s="1718"/>
      <c r="J17" s="1718"/>
      <c r="K17" s="1773"/>
      <c r="L17" s="1953"/>
      <c r="M17" s="1838"/>
      <c r="N17" s="1754"/>
      <c r="O17" s="1820"/>
      <c r="Q17" s="1642"/>
      <c r="R17" s="1782"/>
      <c r="S17" s="1637"/>
      <c r="T17" s="1744"/>
      <c r="U17" s="1745"/>
      <c r="V17" s="74">
        <v>9</v>
      </c>
      <c r="W17" s="677">
        <f>高校法人!$Y60</f>
        <v>5.4060000000000006</v>
      </c>
      <c r="X17" s="678" t="s">
        <v>546</v>
      </c>
      <c r="Y17" s="679">
        <f>高校法人!$AA60</f>
        <v>8.7569999999999997</v>
      </c>
    </row>
    <row r="18" spans="2:25" ht="24" customHeight="1">
      <c r="B18" s="1666"/>
      <c r="C18" s="1667"/>
      <c r="D18" s="1667"/>
      <c r="E18" s="1668"/>
      <c r="F18" s="1718"/>
      <c r="G18" s="1718"/>
      <c r="H18" s="1718"/>
      <c r="I18" s="1718"/>
      <c r="J18" s="1718"/>
      <c r="K18" s="1773"/>
      <c r="L18" s="1953"/>
      <c r="M18" s="1838"/>
      <c r="N18" s="1754"/>
      <c r="O18" s="1820"/>
      <c r="Q18" s="1641">
        <v>8</v>
      </c>
      <c r="R18" s="1782" t="s">
        <v>91</v>
      </c>
      <c r="S18" s="1640" t="s">
        <v>85</v>
      </c>
      <c r="T18" s="1742"/>
      <c r="U18" s="1743"/>
      <c r="V18" s="73">
        <v>8</v>
      </c>
      <c r="W18" s="674">
        <f>高校法人!$V60</f>
        <v>4.1290000000000004</v>
      </c>
      <c r="X18" s="675" t="s">
        <v>546</v>
      </c>
      <c r="Y18" s="680">
        <f>高校法人!$X60</f>
        <v>5.4050000000000002</v>
      </c>
    </row>
    <row r="19" spans="2:25" ht="24" customHeight="1">
      <c r="B19" s="1666"/>
      <c r="C19" s="1667"/>
      <c r="D19" s="1667"/>
      <c r="E19" s="1668"/>
      <c r="F19" s="1719"/>
      <c r="G19" s="1719"/>
      <c r="H19" s="1719"/>
      <c r="I19" s="1719"/>
      <c r="J19" s="1719"/>
      <c r="K19" s="1774"/>
      <c r="L19" s="1954"/>
      <c r="M19" s="1838"/>
      <c r="N19" s="1754"/>
      <c r="O19" s="1820"/>
      <c r="Q19" s="1641"/>
      <c r="R19" s="1782"/>
      <c r="S19" s="1637"/>
      <c r="T19" s="1744"/>
      <c r="U19" s="1745"/>
      <c r="V19" s="74">
        <v>7</v>
      </c>
      <c r="W19" s="677">
        <f>高校法人!$S60</f>
        <v>2.9929999999999999</v>
      </c>
      <c r="X19" s="678" t="s">
        <v>546</v>
      </c>
      <c r="Y19" s="679">
        <f>高校法人!$U60</f>
        <v>4.1280000000000001</v>
      </c>
    </row>
    <row r="20" spans="2:25" ht="24" customHeight="1">
      <c r="B20" s="56"/>
      <c r="C20" s="1643" t="s">
        <v>672</v>
      </c>
      <c r="D20" s="1644"/>
      <c r="E20" s="1645"/>
      <c r="F20" s="1736">
        <f>IFERROR('法人入力シート（要入力）'!D76,"－")</f>
        <v>0</v>
      </c>
      <c r="G20" s="1736">
        <f>IFERROR('法人入力シート（要入力）'!E76,"－")</f>
        <v>0</v>
      </c>
      <c r="H20" s="1736">
        <f>IFERROR('法人入力シート（要入力）'!F76,"－")</f>
        <v>0</v>
      </c>
      <c r="I20" s="1736">
        <f>IFERROR('法人入力シート（要入力）'!G76,"－")</f>
        <v>0</v>
      </c>
      <c r="J20" s="1891">
        <f>IFERROR('法人入力シート（要入力）'!H76,"－")</f>
        <v>0</v>
      </c>
      <c r="K20" s="1808">
        <f>IFERROR((J20-F20),"－")</f>
        <v>0</v>
      </c>
      <c r="L20" s="1920" t="str">
        <f>IF(OR(F20="－",F20=0,J20="－",J20=0),"－",(IF(AND(F20&lt;0,J20&lt;0),(J20-F20)/F20*-1,IF(AND(F20&lt;0,J20&gt;0),(J20-F20)/F20*-1,(J20-F20)/F20))))</f>
        <v>－</v>
      </c>
      <c r="M20" s="1838"/>
      <c r="N20" s="1754"/>
      <c r="O20" s="1820"/>
      <c r="Q20" s="1641">
        <v>6</v>
      </c>
      <c r="R20" s="1782" t="s">
        <v>92</v>
      </c>
      <c r="S20" s="1640" t="s">
        <v>79</v>
      </c>
      <c r="T20" s="1742"/>
      <c r="U20" s="1743"/>
      <c r="V20" s="73">
        <v>6</v>
      </c>
      <c r="W20" s="674">
        <f>高校法人!$P60</f>
        <v>2.3779999999999997</v>
      </c>
      <c r="X20" s="675" t="s">
        <v>546</v>
      </c>
      <c r="Y20" s="676">
        <f>高校法人!$R60</f>
        <v>2.992</v>
      </c>
    </row>
    <row r="21" spans="2:25" ht="24" customHeight="1">
      <c r="B21" s="56"/>
      <c r="C21" s="1776"/>
      <c r="D21" s="1777"/>
      <c r="E21" s="1778"/>
      <c r="F21" s="1927"/>
      <c r="G21" s="1927"/>
      <c r="H21" s="1927"/>
      <c r="I21" s="1927"/>
      <c r="J21" s="1917"/>
      <c r="K21" s="1947"/>
      <c r="L21" s="1946"/>
      <c r="M21" s="1838"/>
      <c r="N21" s="1754"/>
      <c r="O21" s="1820"/>
      <c r="Q21" s="1641"/>
      <c r="R21" s="1782"/>
      <c r="S21" s="1637"/>
      <c r="T21" s="1744"/>
      <c r="U21" s="1745"/>
      <c r="V21" s="74">
        <v>5</v>
      </c>
      <c r="W21" s="677">
        <f>高校法人!$M60</f>
        <v>1.8989999999999998</v>
      </c>
      <c r="X21" s="678" t="s">
        <v>546</v>
      </c>
      <c r="Y21" s="679">
        <f>高校法人!$O60</f>
        <v>2.3769999999999998</v>
      </c>
    </row>
    <row r="22" spans="2:25" ht="24" customHeight="1">
      <c r="B22" s="56"/>
      <c r="C22" s="1646"/>
      <c r="D22" s="1647"/>
      <c r="E22" s="1648"/>
      <c r="F22" s="1737"/>
      <c r="G22" s="1737"/>
      <c r="H22" s="1737"/>
      <c r="I22" s="1737"/>
      <c r="J22" s="1892"/>
      <c r="K22" s="1951"/>
      <c r="L22" s="1922"/>
      <c r="M22" s="1838"/>
      <c r="N22" s="1754"/>
      <c r="O22" s="1820"/>
      <c r="Q22" s="1641">
        <v>4</v>
      </c>
      <c r="R22" s="1782" t="s">
        <v>88</v>
      </c>
      <c r="S22" s="1640" t="s">
        <v>513</v>
      </c>
      <c r="T22" s="1742"/>
      <c r="U22" s="1743"/>
      <c r="V22" s="73">
        <v>4</v>
      </c>
      <c r="W22" s="674">
        <f>高校法人!$J60</f>
        <v>1.5069999999999999</v>
      </c>
      <c r="X22" s="675" t="s">
        <v>546</v>
      </c>
      <c r="Y22" s="676">
        <f>高校法人!$L60</f>
        <v>1.8979999999999999</v>
      </c>
    </row>
    <row r="23" spans="2:25" ht="24" customHeight="1">
      <c r="B23" s="56"/>
      <c r="C23" s="1643" t="s">
        <v>673</v>
      </c>
      <c r="D23" s="1644"/>
      <c r="E23" s="1644"/>
      <c r="F23" s="1736">
        <f>IFERROR('法人入力シート（要入力）'!D86,"－")</f>
        <v>0</v>
      </c>
      <c r="G23" s="1736">
        <f>IFERROR('法人入力シート（要入力）'!E86,"－")</f>
        <v>0</v>
      </c>
      <c r="H23" s="1736">
        <f>IFERROR('法人入力シート（要入力）'!F86,"－")</f>
        <v>0</v>
      </c>
      <c r="I23" s="1736">
        <f>IFERROR('法人入力シート（要入力）'!G86,"－")</f>
        <v>0</v>
      </c>
      <c r="J23" s="1891">
        <f>IFERROR('法人入力シート（要入力）'!H86,"－")</f>
        <v>0</v>
      </c>
      <c r="K23" s="1808">
        <f>IFERROR((J23-F23),"－")</f>
        <v>0</v>
      </c>
      <c r="L23" s="1920" t="str">
        <f>IF(OR(F23="－",F23=0,J23="－",J23=0),"－",(IF(AND(F23&lt;0,J23&lt;0),(J23-F23)/F23*-1,IF(AND(F23&lt;0,J23&gt;0),(J23-F23)/F23*-1,(J23-F23)/F23))))</f>
        <v>－</v>
      </c>
      <c r="M23" s="1838"/>
      <c r="N23" s="1754"/>
      <c r="O23" s="1820"/>
      <c r="Q23" s="1641"/>
      <c r="R23" s="1782"/>
      <c r="S23" s="1637"/>
      <c r="T23" s="1744"/>
      <c r="U23" s="1745"/>
      <c r="V23" s="74">
        <v>3</v>
      </c>
      <c r="W23" s="677">
        <f>高校法人!$G60</f>
        <v>1.0699999999999998</v>
      </c>
      <c r="X23" s="678" t="s">
        <v>546</v>
      </c>
      <c r="Y23" s="679">
        <f>高校法人!$I60</f>
        <v>1.506</v>
      </c>
    </row>
    <row r="24" spans="2:25" ht="24" customHeight="1">
      <c r="B24" s="56"/>
      <c r="C24" s="1776"/>
      <c r="D24" s="1777"/>
      <c r="E24" s="1777"/>
      <c r="F24" s="1927"/>
      <c r="G24" s="1927"/>
      <c r="H24" s="1927"/>
      <c r="I24" s="1927"/>
      <c r="J24" s="1917"/>
      <c r="K24" s="1947"/>
      <c r="L24" s="1946"/>
      <c r="M24" s="1838"/>
      <c r="N24" s="1754"/>
      <c r="O24" s="1820"/>
      <c r="Q24" s="1641">
        <v>2</v>
      </c>
      <c r="R24" s="1782" t="s">
        <v>89</v>
      </c>
      <c r="S24" s="1763" t="s">
        <v>514</v>
      </c>
      <c r="T24" s="1746"/>
      <c r="U24" s="1747"/>
      <c r="V24" s="73">
        <v>2</v>
      </c>
      <c r="W24" s="681">
        <f>高校法人!$D60</f>
        <v>0.56499999999999995</v>
      </c>
      <c r="X24" s="675" t="s">
        <v>546</v>
      </c>
      <c r="Y24" s="682">
        <f>高校法人!$F60</f>
        <v>1.069</v>
      </c>
    </row>
    <row r="25" spans="2:25" ht="24" customHeight="1">
      <c r="B25" s="71"/>
      <c r="C25" s="1649"/>
      <c r="D25" s="1650"/>
      <c r="E25" s="1650"/>
      <c r="F25" s="1898"/>
      <c r="G25" s="1898"/>
      <c r="H25" s="1898"/>
      <c r="I25" s="1898"/>
      <c r="J25" s="1918"/>
      <c r="K25" s="1809"/>
      <c r="L25" s="1948"/>
      <c r="M25" s="1950"/>
      <c r="N25" s="1755"/>
      <c r="O25" s="1762"/>
      <c r="Q25" s="1641"/>
      <c r="R25" s="1782"/>
      <c r="S25" s="1639"/>
      <c r="T25" s="1748"/>
      <c r="U25" s="1749"/>
      <c r="V25" s="74">
        <v>1</v>
      </c>
      <c r="W25" s="683"/>
      <c r="X25" s="678" t="s">
        <v>546</v>
      </c>
      <c r="Y25" s="679">
        <f>高校法人!$C60</f>
        <v>0.56399999999999995</v>
      </c>
    </row>
    <row r="26" spans="2:25" ht="24" customHeight="1">
      <c r="Q26" s="95"/>
    </row>
  </sheetData>
  <mergeCells count="64">
    <mergeCell ref="H16:H19"/>
    <mergeCell ref="I16:I19"/>
    <mergeCell ref="J16:J19"/>
    <mergeCell ref="C23:E25"/>
    <mergeCell ref="C20:E22"/>
    <mergeCell ref="B16:E19"/>
    <mergeCell ref="F16:F19"/>
    <mergeCell ref="G16:G19"/>
    <mergeCell ref="F20:F22"/>
    <mergeCell ref="F23:F25"/>
    <mergeCell ref="G20:G22"/>
    <mergeCell ref="H20:H22"/>
    <mergeCell ref="I20:I22"/>
    <mergeCell ref="G23:G25"/>
    <mergeCell ref="H23:H25"/>
    <mergeCell ref="I23:I25"/>
    <mergeCell ref="G6:Y11"/>
    <mergeCell ref="A1:C1"/>
    <mergeCell ref="D1:H1"/>
    <mergeCell ref="C8:E8"/>
    <mergeCell ref="C9:E9"/>
    <mergeCell ref="B13:E15"/>
    <mergeCell ref="F13:F15"/>
    <mergeCell ref="G13:G15"/>
    <mergeCell ref="H13:H15"/>
    <mergeCell ref="I13:I15"/>
    <mergeCell ref="J13:J15"/>
    <mergeCell ref="K13:K15"/>
    <mergeCell ref="J20:J22"/>
    <mergeCell ref="K20:K22"/>
    <mergeCell ref="L20:L22"/>
    <mergeCell ref="L13:L15"/>
    <mergeCell ref="K16:K19"/>
    <mergeCell ref="L16:L19"/>
    <mergeCell ref="V13:V15"/>
    <mergeCell ref="S24:U25"/>
    <mergeCell ref="L23:L25"/>
    <mergeCell ref="M16:M25"/>
    <mergeCell ref="N16:N25"/>
    <mergeCell ref="O16:O25"/>
    <mergeCell ref="Q18:Q19"/>
    <mergeCell ref="Q16:Q17"/>
    <mergeCell ref="Q20:Q21"/>
    <mergeCell ref="M13:M15"/>
    <mergeCell ref="N13:N15"/>
    <mergeCell ref="O13:O15"/>
    <mergeCell ref="Q13:Q15"/>
    <mergeCell ref="R13:R15"/>
    <mergeCell ref="W13:Y15"/>
    <mergeCell ref="S13:U15"/>
    <mergeCell ref="J23:J25"/>
    <mergeCell ref="K23:K25"/>
    <mergeCell ref="R1:Y1"/>
    <mergeCell ref="Q22:Q23"/>
    <mergeCell ref="R22:R23"/>
    <mergeCell ref="Q24:Q25"/>
    <mergeCell ref="R24:R25"/>
    <mergeCell ref="R16:R17"/>
    <mergeCell ref="R18:R19"/>
    <mergeCell ref="R20:R21"/>
    <mergeCell ref="S16:U17"/>
    <mergeCell ref="S18:U19"/>
    <mergeCell ref="S20:U21"/>
    <mergeCell ref="S22:U23"/>
  </mergeCells>
  <phoneticPr fontId="1"/>
  <conditionalFormatting sqref="R16:R17">
    <cfRule type="expression" dxfId="371" priority="22">
      <formula>$M$16=10</formula>
    </cfRule>
  </conditionalFormatting>
  <conditionalFormatting sqref="R18:R19">
    <cfRule type="expression" dxfId="370" priority="21">
      <formula>$M$16=8</formula>
    </cfRule>
  </conditionalFormatting>
  <conditionalFormatting sqref="R20:R21">
    <cfRule type="expression" dxfId="369" priority="20">
      <formula>$M$16=6</formula>
    </cfRule>
  </conditionalFormatting>
  <conditionalFormatting sqref="R22:R23">
    <cfRule type="expression" dxfId="368" priority="19">
      <formula>$M$16=4</formula>
    </cfRule>
  </conditionalFormatting>
  <conditionalFormatting sqref="R24:R25">
    <cfRule type="expression" dxfId="367" priority="18">
      <formula>$M$16=2</formula>
    </cfRule>
  </conditionalFormatting>
  <conditionalFormatting sqref="S16:U17">
    <cfRule type="expression" dxfId="366" priority="17">
      <formula>$N$16=10</formula>
    </cfRule>
  </conditionalFormatting>
  <conditionalFormatting sqref="S18:U19">
    <cfRule type="expression" dxfId="365" priority="16">
      <formula>$N$16=8</formula>
    </cfRule>
  </conditionalFormatting>
  <conditionalFormatting sqref="S20:U21">
    <cfRule type="expression" dxfId="364" priority="15">
      <formula>$N$16=6</formula>
    </cfRule>
  </conditionalFormatting>
  <conditionalFormatting sqref="S22:U23">
    <cfRule type="expression" dxfId="363" priority="14">
      <formula>$N$16=4</formula>
    </cfRule>
  </conditionalFormatting>
  <conditionalFormatting sqref="S24:U25">
    <cfRule type="expression" dxfId="362" priority="13">
      <formula>$N$16=2</formula>
    </cfRule>
  </conditionalFormatting>
  <conditionalFormatting sqref="W16:X16">
    <cfRule type="expression" dxfId="361" priority="12">
      <formula>$O$16=10</formula>
    </cfRule>
  </conditionalFormatting>
  <conditionalFormatting sqref="W17:Y17">
    <cfRule type="expression" dxfId="360" priority="11">
      <formula>$O$16=9</formula>
    </cfRule>
  </conditionalFormatting>
  <conditionalFormatting sqref="W18:Y18">
    <cfRule type="expression" dxfId="359" priority="10">
      <formula>$O$16=8</formula>
    </cfRule>
  </conditionalFormatting>
  <conditionalFormatting sqref="W19:Y19">
    <cfRule type="expression" dxfId="358" priority="9">
      <formula>$O$16=7</formula>
    </cfRule>
  </conditionalFormatting>
  <conditionalFormatting sqref="W20:Y20">
    <cfRule type="expression" dxfId="357" priority="8">
      <formula>$O$16=6</formula>
    </cfRule>
  </conditionalFormatting>
  <conditionalFormatting sqref="W21:Y21">
    <cfRule type="expression" dxfId="356" priority="7">
      <formula>$O$16=5</formula>
    </cfRule>
  </conditionalFormatting>
  <conditionalFormatting sqref="W22:Y22">
    <cfRule type="expression" dxfId="355" priority="6">
      <formula>$O$16=4</formula>
    </cfRule>
  </conditionalFormatting>
  <conditionalFormatting sqref="W23:Y23">
    <cfRule type="expression" dxfId="354" priority="5">
      <formula>$O$16=3</formula>
    </cfRule>
  </conditionalFormatting>
  <conditionalFormatting sqref="W24:Y24">
    <cfRule type="expression" dxfId="353" priority="4">
      <formula>$O$16=2</formula>
    </cfRule>
  </conditionalFormatting>
  <conditionalFormatting sqref="W25:Y25">
    <cfRule type="expression" dxfId="352" priority="3">
      <formula>$O$16=1</formula>
    </cfRule>
  </conditionalFormatting>
  <conditionalFormatting sqref="Y16">
    <cfRule type="expression" dxfId="351" priority="1">
      <formula>$O$16=10</formula>
    </cfRule>
  </conditionalFormatting>
  <conditionalFormatting sqref="Y16">
    <cfRule type="expression" dxfId="350" priority="2">
      <formula>$O$16=10</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ECFF"/>
  </sheetPr>
  <dimension ref="A1:AA29"/>
  <sheetViews>
    <sheetView showGridLines="0" zoomScaleNormal="100" workbookViewId="0">
      <selection activeCell="A2" sqref="A2"/>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3.77734375" style="1" customWidth="1"/>
    <col min="24" max="24" width="2.44140625" style="1" customWidth="1"/>
    <col min="25" max="25" width="3.6640625" style="1" customWidth="1"/>
    <col min="26" max="16384" width="10.6640625" style="1"/>
  </cols>
  <sheetData>
    <row r="1" spans="1:27" ht="24" customHeight="1" thickBot="1">
      <c r="A1" s="1669" t="s">
        <v>0</v>
      </c>
      <c r="B1" s="1670"/>
      <c r="C1" s="1671"/>
      <c r="D1" s="1714" t="str">
        <f>IF('法人入力シート（要入力）'!E4="","",'法人入力シート（要入力）'!E4)</f>
        <v/>
      </c>
      <c r="E1" s="1715"/>
      <c r="F1" s="1715"/>
      <c r="G1" s="1715"/>
      <c r="H1" s="1716"/>
      <c r="I1" s="66"/>
      <c r="J1" s="66"/>
      <c r="K1" s="66"/>
      <c r="L1" s="66"/>
      <c r="M1" s="66"/>
      <c r="N1" s="66"/>
      <c r="O1" s="66"/>
      <c r="P1" s="66"/>
      <c r="Q1" s="75"/>
      <c r="R1" s="1700" t="s">
        <v>519</v>
      </c>
      <c r="S1" s="1701"/>
      <c r="T1" s="1701"/>
      <c r="U1" s="1701"/>
      <c r="V1" s="1701"/>
      <c r="W1" s="1701"/>
      <c r="X1" s="1701"/>
      <c r="Y1" s="1701"/>
    </row>
    <row r="2" spans="1:27" ht="24" customHeight="1">
      <c r="A2" s="66"/>
      <c r="B2" s="66"/>
      <c r="C2" s="66"/>
      <c r="D2" s="66"/>
      <c r="E2" s="66"/>
      <c r="F2" s="66"/>
      <c r="G2" s="66"/>
      <c r="H2" s="66"/>
      <c r="I2" s="66"/>
      <c r="J2" s="66"/>
      <c r="K2" s="66"/>
      <c r="L2" s="66"/>
      <c r="M2" s="66"/>
      <c r="N2" s="66"/>
      <c r="O2" s="66"/>
      <c r="P2" s="66"/>
      <c r="Q2" s="75"/>
      <c r="R2" s="66"/>
      <c r="S2" s="66"/>
      <c r="T2" s="75"/>
      <c r="U2" s="66"/>
      <c r="V2" s="66"/>
      <c r="W2" s="66"/>
      <c r="X2" s="66"/>
      <c r="Y2" s="66"/>
    </row>
    <row r="3" spans="1:27" ht="24" customHeight="1">
      <c r="A3" s="65" t="s">
        <v>1</v>
      </c>
      <c r="B3" s="66"/>
      <c r="C3" s="66"/>
      <c r="D3" s="66"/>
      <c r="E3" s="66"/>
      <c r="F3" s="66"/>
      <c r="G3" s="66"/>
      <c r="H3" s="66"/>
      <c r="I3" s="66"/>
      <c r="J3" s="66"/>
      <c r="K3" s="66"/>
      <c r="L3" s="66"/>
      <c r="M3" s="66"/>
      <c r="N3" s="66"/>
      <c r="O3" s="66"/>
      <c r="P3" s="66"/>
      <c r="Q3" s="75"/>
      <c r="R3" s="66"/>
      <c r="S3" s="66"/>
      <c r="T3" s="75"/>
      <c r="U3" s="66"/>
      <c r="V3" s="66"/>
      <c r="W3" s="66"/>
      <c r="X3" s="66"/>
      <c r="Y3" s="66"/>
    </row>
    <row r="4" spans="1:27" ht="24" customHeight="1">
      <c r="A4" s="65" t="s">
        <v>40</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66"/>
      <c r="B5" s="66"/>
      <c r="C5" s="66"/>
      <c r="D5" s="66"/>
      <c r="E5" s="66"/>
      <c r="F5" s="66"/>
      <c r="G5" s="66"/>
      <c r="I5" s="87" t="s">
        <v>3</v>
      </c>
      <c r="J5" s="66"/>
      <c r="K5" s="66"/>
      <c r="L5" s="66"/>
      <c r="M5" s="66"/>
      <c r="N5" s="66"/>
      <c r="O5" s="66"/>
      <c r="P5" s="66"/>
      <c r="Q5" s="66"/>
      <c r="R5" s="75"/>
      <c r="S5" s="66"/>
      <c r="T5" s="66"/>
      <c r="U5" s="75"/>
      <c r="V5" s="66"/>
      <c r="W5" s="66"/>
      <c r="X5" s="66"/>
      <c r="Y5" s="66"/>
    </row>
    <row r="6" spans="1:27" ht="24" customHeight="1">
      <c r="A6" s="66"/>
      <c r="B6" s="82" t="s">
        <v>41</v>
      </c>
      <c r="C6" s="84"/>
      <c r="D6" s="66"/>
      <c r="E6" s="66"/>
      <c r="F6" s="66"/>
      <c r="G6" s="66"/>
      <c r="I6" s="1684" t="s">
        <v>1182</v>
      </c>
      <c r="J6" s="1684"/>
      <c r="K6" s="1684"/>
      <c r="L6" s="1684"/>
      <c r="M6" s="1684"/>
      <c r="N6" s="1684"/>
      <c r="O6" s="1684"/>
      <c r="P6" s="1684"/>
      <c r="Q6" s="1684"/>
      <c r="R6" s="1684"/>
      <c r="S6" s="1684"/>
      <c r="T6" s="1684"/>
      <c r="U6" s="1684"/>
      <c r="V6" s="1684"/>
      <c r="W6" s="1684"/>
      <c r="X6" s="1684"/>
      <c r="Y6" s="1684"/>
    </row>
    <row r="7" spans="1:27" ht="24" customHeight="1">
      <c r="A7" s="66"/>
      <c r="B7" s="82"/>
      <c r="C7" s="1022" t="s">
        <v>999</v>
      </c>
      <c r="D7" s="66"/>
      <c r="E7" s="66"/>
      <c r="F7" s="66"/>
      <c r="G7" s="66"/>
      <c r="H7" s="80"/>
      <c r="I7" s="1684"/>
      <c r="J7" s="1684"/>
      <c r="K7" s="1684"/>
      <c r="L7" s="1684"/>
      <c r="M7" s="1684"/>
      <c r="N7" s="1684"/>
      <c r="O7" s="1684"/>
      <c r="P7" s="1684"/>
      <c r="Q7" s="1684"/>
      <c r="R7" s="1684"/>
      <c r="S7" s="1684"/>
      <c r="T7" s="1684"/>
      <c r="U7" s="1684"/>
      <c r="V7" s="1684"/>
      <c r="W7" s="1684"/>
      <c r="X7" s="1684"/>
      <c r="Y7" s="1684"/>
    </row>
    <row r="8" spans="1:27" ht="24" customHeight="1">
      <c r="A8" s="66"/>
      <c r="B8" s="66"/>
      <c r="C8" s="67" t="s">
        <v>17</v>
      </c>
      <c r="D8" s="66"/>
      <c r="E8" s="66"/>
      <c r="F8" s="67"/>
      <c r="G8" s="67"/>
      <c r="H8" s="80"/>
      <c r="I8" s="1684"/>
      <c r="J8" s="1684"/>
      <c r="K8" s="1684"/>
      <c r="L8" s="1684"/>
      <c r="M8" s="1684"/>
      <c r="N8" s="1684"/>
      <c r="O8" s="1684"/>
      <c r="P8" s="1684"/>
      <c r="Q8" s="1684"/>
      <c r="R8" s="1684"/>
      <c r="S8" s="1684"/>
      <c r="T8" s="1684"/>
      <c r="U8" s="1684"/>
      <c r="V8" s="1684"/>
      <c r="W8" s="1684"/>
      <c r="X8" s="1684"/>
      <c r="Y8" s="1684"/>
    </row>
    <row r="9" spans="1:27" ht="24" customHeight="1">
      <c r="A9" s="66"/>
      <c r="B9" s="67"/>
      <c r="C9" s="1673" t="s">
        <v>42</v>
      </c>
      <c r="D9" s="1673"/>
      <c r="E9" s="1673"/>
      <c r="F9" s="67"/>
      <c r="G9" s="67"/>
      <c r="H9" s="80"/>
      <c r="I9" s="1684"/>
      <c r="J9" s="1684"/>
      <c r="K9" s="1684"/>
      <c r="L9" s="1684"/>
      <c r="M9" s="1684"/>
      <c r="N9" s="1684"/>
      <c r="O9" s="1684"/>
      <c r="P9" s="1684"/>
      <c r="Q9" s="1684"/>
      <c r="R9" s="1684"/>
      <c r="S9" s="1684"/>
      <c r="T9" s="1684"/>
      <c r="U9" s="1684"/>
      <c r="V9" s="1684"/>
      <c r="W9" s="1684"/>
      <c r="X9" s="1684"/>
      <c r="Y9" s="1684"/>
    </row>
    <row r="10" spans="1:27" ht="24" customHeight="1">
      <c r="A10" s="66"/>
      <c r="B10" s="67"/>
      <c r="C10" s="1674" t="s">
        <v>32</v>
      </c>
      <c r="D10" s="1674"/>
      <c r="E10" s="1674"/>
      <c r="F10" s="67"/>
      <c r="G10" s="67"/>
      <c r="H10" s="80"/>
      <c r="I10" s="1684"/>
      <c r="J10" s="1684"/>
      <c r="K10" s="1684"/>
      <c r="L10" s="1684"/>
      <c r="M10" s="1684"/>
      <c r="N10" s="1684"/>
      <c r="O10" s="1684"/>
      <c r="P10" s="1684"/>
      <c r="Q10" s="1684"/>
      <c r="R10" s="1684"/>
      <c r="S10" s="1684"/>
      <c r="T10" s="1684"/>
      <c r="U10" s="1684"/>
      <c r="V10" s="1684"/>
      <c r="W10" s="1684"/>
      <c r="X10" s="1684"/>
      <c r="Y10" s="1684"/>
    </row>
    <row r="11" spans="1:27" ht="24" customHeight="1">
      <c r="B11" s="67"/>
      <c r="C11" s="85"/>
      <c r="D11" s="85"/>
      <c r="E11" s="85"/>
      <c r="F11" s="67"/>
      <c r="G11" s="67"/>
      <c r="H11" s="80"/>
      <c r="I11" s="80"/>
      <c r="J11" s="80"/>
      <c r="K11" s="80"/>
      <c r="L11" s="80"/>
      <c r="M11" s="80"/>
      <c r="N11" s="80"/>
      <c r="O11" s="80"/>
      <c r="P11" s="80"/>
      <c r="Q11" s="80"/>
      <c r="R11" s="80"/>
      <c r="S11" s="80"/>
      <c r="T11" s="80"/>
      <c r="U11" s="80"/>
      <c r="V11" s="80"/>
      <c r="W11" s="80"/>
      <c r="X11" s="80"/>
      <c r="Y11" s="80"/>
    </row>
    <row r="12" spans="1:27" ht="24" customHeight="1">
      <c r="B12" s="1" t="s">
        <v>1168</v>
      </c>
      <c r="O12" s="38" t="s">
        <v>43</v>
      </c>
      <c r="Q12" s="4" t="s">
        <v>63</v>
      </c>
      <c r="AA12" s="55"/>
    </row>
    <row r="13" spans="1:27" ht="24" customHeight="1">
      <c r="B13" s="1654" t="s">
        <v>16</v>
      </c>
      <c r="C13" s="1655"/>
      <c r="D13" s="1655"/>
      <c r="E13" s="1656"/>
      <c r="F13" s="1078"/>
      <c r="G13" s="1723">
        <f>'法人入力シート（要入力）'!$E$11</f>
        <v>2019</v>
      </c>
      <c r="H13" s="1705">
        <f>'法人入力シート（要入力）'!$F$11</f>
        <v>2020</v>
      </c>
      <c r="I13" s="1705">
        <f>'法人入力シート（要入力）'!$G$11</f>
        <v>2021</v>
      </c>
      <c r="J13" s="1720">
        <f>'法人入力シート（要入力）'!$H$11</f>
        <v>2022</v>
      </c>
      <c r="K13" s="1694" t="str">
        <f>"増減
"&amp;$J$13&amp;"-"&amp;$F$14</f>
        <v>増減
2022-2018</v>
      </c>
      <c r="L13" s="1790" t="str">
        <f>"対"&amp;$F$14&amp;"年度
伸び率(%)"</f>
        <v>対2018年度
伸び率(%)</v>
      </c>
      <c r="M13" s="1677" t="s">
        <v>14</v>
      </c>
      <c r="N13" s="1691" t="s">
        <v>13</v>
      </c>
      <c r="O13" s="1691" t="s">
        <v>15</v>
      </c>
      <c r="P13" s="3"/>
      <c r="Q13" s="1688" t="s">
        <v>51</v>
      </c>
      <c r="R13" s="1685" t="s">
        <v>10</v>
      </c>
      <c r="S13" s="1675" t="s">
        <v>526</v>
      </c>
      <c r="T13" s="1676"/>
      <c r="U13" s="1677"/>
      <c r="V13" s="1697" t="s">
        <v>51</v>
      </c>
      <c r="W13" s="1708" t="s">
        <v>52</v>
      </c>
      <c r="X13" s="1708"/>
      <c r="Y13" s="1709"/>
      <c r="AA13" s="55"/>
    </row>
    <row r="14" spans="1:27" ht="24" customHeight="1">
      <c r="B14" s="1657"/>
      <c r="C14" s="1658"/>
      <c r="D14" s="1658"/>
      <c r="E14" s="1659"/>
      <c r="F14" s="1076">
        <f>'法人入力シート（要入力）'!$D$11</f>
        <v>2018</v>
      </c>
      <c r="G14" s="1724"/>
      <c r="H14" s="1706"/>
      <c r="I14" s="1706"/>
      <c r="J14" s="1721"/>
      <c r="K14" s="1695"/>
      <c r="L14" s="1791"/>
      <c r="M14" s="1680"/>
      <c r="N14" s="1692"/>
      <c r="O14" s="1692"/>
      <c r="P14" s="3"/>
      <c r="Q14" s="1689"/>
      <c r="R14" s="1686"/>
      <c r="S14" s="1678"/>
      <c r="T14" s="1679"/>
      <c r="U14" s="1680"/>
      <c r="V14" s="1698"/>
      <c r="W14" s="1710"/>
      <c r="X14" s="1710"/>
      <c r="Y14" s="1711"/>
      <c r="AA14" s="55"/>
    </row>
    <row r="15" spans="1:27" ht="24" customHeight="1">
      <c r="B15" s="1660"/>
      <c r="C15" s="1661"/>
      <c r="D15" s="1661"/>
      <c r="E15" s="1662"/>
      <c r="F15" s="1077"/>
      <c r="G15" s="1725"/>
      <c r="H15" s="1707"/>
      <c r="I15" s="1707"/>
      <c r="J15" s="1722"/>
      <c r="K15" s="1696"/>
      <c r="L15" s="1704"/>
      <c r="M15" s="1683"/>
      <c r="N15" s="1693"/>
      <c r="O15" s="1693"/>
      <c r="Q15" s="1690"/>
      <c r="R15" s="1687"/>
      <c r="S15" s="1681"/>
      <c r="T15" s="1682"/>
      <c r="U15" s="1683"/>
      <c r="V15" s="1699"/>
      <c r="W15" s="1712"/>
      <c r="X15" s="1712"/>
      <c r="Y15" s="1713"/>
      <c r="AA15" s="31"/>
    </row>
    <row r="16" spans="1:27" ht="24" customHeight="1">
      <c r="B16" s="1899" t="s">
        <v>1002</v>
      </c>
      <c r="C16" s="1928"/>
      <c r="D16" s="1928"/>
      <c r="E16" s="1929"/>
      <c r="F16" s="1955" t="str">
        <f>IFERROR(IF(AND(F24&gt;0,F22&gt;0),(ROUND(F22/F24,3)),"－"),"－")</f>
        <v>－</v>
      </c>
      <c r="G16" s="1955" t="str">
        <f>IFERROR(IF(AND(G24&gt;0,G22&gt;0),(ROUND(G22/G24,3)),"－"),"－")</f>
        <v>－</v>
      </c>
      <c r="H16" s="1955" t="str">
        <f>IFERROR(IF(AND(H24&gt;0,H22&gt;0),(ROUND(H22/H24,3)),"－"),"－")</f>
        <v>－</v>
      </c>
      <c r="I16" s="1955" t="str">
        <f>IFERROR(IF(AND(I24&gt;0,I22&gt;0),(ROUND(I22/I24,3)),"－"),"－")</f>
        <v>－</v>
      </c>
      <c r="J16" s="1957" t="str">
        <f>IFERROR(IF(AND(J24&gt;0,J22&gt;0),(ROUND(J22/J24,3)),"－"),"－")</f>
        <v>－</v>
      </c>
      <c r="K16" s="1942" t="str">
        <f>IFERROR((J16-F16),"－")</f>
        <v>－</v>
      </c>
      <c r="L16" s="1962" t="str">
        <f>IF(OR(F16="－",F16=0,J16="－",J16=0),"－",(IF(AND(F16&lt;0,J16&lt;0),(J16-F16)/F16*-1,IF(AND(F16&lt;0,J16&gt;0),(J16-F16)/F16*-1,(J16-F16)/F16))))</f>
        <v>－</v>
      </c>
      <c r="M16" s="1750" t="str">
        <f>IF(AND(J24&gt;=0,J16&lt;&gt;"－"),IF(AND(I16&lt;&gt;"－",I16&gt;絶対評価シート!$G$55,J16&gt;絶対評価シート!$G$55),2,IF(J16&gt;絶対評価シート!$G$55,4,IF(AND(I16&gt;絶対評価シート!$G$55,J16&lt;=絶対評価シート!$G$55),8,IF(AND(I16&lt;=絶対評価シート!$G$55,J16&lt;=絶対評価シート!$G$55),10)))),"－")</f>
        <v>－</v>
      </c>
      <c r="N16" s="1753" t="str">
        <f>IFERROR(LOOKUP(L16,趨勢評価!$N$15:$N$19,趨勢評価!$O$15:$O$19),"－")</f>
        <v>－</v>
      </c>
      <c r="O16" s="1831"/>
      <c r="Q16" s="1642">
        <v>10</v>
      </c>
      <c r="R16" s="1782" t="s">
        <v>93</v>
      </c>
      <c r="S16" s="1640" t="s">
        <v>532</v>
      </c>
      <c r="T16" s="1742"/>
      <c r="U16" s="1743"/>
      <c r="V16" s="73">
        <v>10</v>
      </c>
      <c r="W16" s="32"/>
      <c r="X16" s="33" t="s">
        <v>12</v>
      </c>
      <c r="Y16" s="34"/>
      <c r="AA16" s="31"/>
    </row>
    <row r="17" spans="2:27" ht="24" customHeight="1">
      <c r="B17" s="1930"/>
      <c r="C17" s="1931"/>
      <c r="D17" s="1931"/>
      <c r="E17" s="1932"/>
      <c r="F17" s="1956"/>
      <c r="G17" s="1956"/>
      <c r="H17" s="1956"/>
      <c r="I17" s="1956"/>
      <c r="J17" s="1958"/>
      <c r="K17" s="1944"/>
      <c r="L17" s="1960"/>
      <c r="M17" s="1751"/>
      <c r="N17" s="1754"/>
      <c r="O17" s="1832"/>
      <c r="Q17" s="1642"/>
      <c r="R17" s="1782"/>
      <c r="S17" s="1637"/>
      <c r="T17" s="1744"/>
      <c r="U17" s="1745"/>
      <c r="V17" s="74">
        <v>9</v>
      </c>
      <c r="W17" s="35"/>
      <c r="X17" s="36" t="s">
        <v>12</v>
      </c>
      <c r="Y17" s="37"/>
      <c r="AA17" s="31"/>
    </row>
    <row r="18" spans="2:27" ht="24" customHeight="1">
      <c r="B18" s="56"/>
      <c r="C18" s="1643" t="s">
        <v>668</v>
      </c>
      <c r="D18" s="1644"/>
      <c r="E18" s="1645"/>
      <c r="F18" s="1736">
        <f>IFERROR('法人入力シート（要入力）'!D103,"－")</f>
        <v>0</v>
      </c>
      <c r="G18" s="1736">
        <f>IFERROR('法人入力シート（要入力）'!E103,"－")</f>
        <v>0</v>
      </c>
      <c r="H18" s="1736">
        <f>IFERROR('法人入力シート（要入力）'!F103,"－")</f>
        <v>0</v>
      </c>
      <c r="I18" s="1736">
        <f>IFERROR('法人入力シート（要入力）'!G103,"－")</f>
        <v>0</v>
      </c>
      <c r="J18" s="1891">
        <f>IFERROR('法人入力シート（要入力）'!H103,"－")</f>
        <v>0</v>
      </c>
      <c r="K18" s="1756">
        <f>IFERROR(J18-F18,"－")</f>
        <v>0</v>
      </c>
      <c r="L18" s="1959" t="str">
        <f>IF(OR(F18="－",F18=0,J18="－",J18=0),"－",(IF(AND(F18&lt;0,J18&lt;0),(J18-F18)/F18*-1,IF(AND(F18&lt;0,J18&gt;0),(J18-F18)/F18*-1,(J18-F18)/F18))))</f>
        <v>－</v>
      </c>
      <c r="M18" s="1751"/>
      <c r="N18" s="1754"/>
      <c r="O18" s="1832"/>
      <c r="Q18" s="1641">
        <v>8</v>
      </c>
      <c r="R18" s="1782" t="s">
        <v>94</v>
      </c>
      <c r="S18" s="1640" t="s">
        <v>533</v>
      </c>
      <c r="T18" s="1742"/>
      <c r="U18" s="1743"/>
      <c r="V18" s="73">
        <v>8</v>
      </c>
      <c r="W18" s="32"/>
      <c r="X18" s="33" t="s">
        <v>12</v>
      </c>
      <c r="Y18" s="34"/>
      <c r="AA18" s="31"/>
    </row>
    <row r="19" spans="2:27" ht="24" customHeight="1">
      <c r="B19" s="56"/>
      <c r="C19" s="1646"/>
      <c r="D19" s="1647"/>
      <c r="E19" s="1648"/>
      <c r="F19" s="1737"/>
      <c r="G19" s="1737"/>
      <c r="H19" s="1737"/>
      <c r="I19" s="1737"/>
      <c r="J19" s="1892"/>
      <c r="K19" s="1757"/>
      <c r="L19" s="1960"/>
      <c r="M19" s="1751"/>
      <c r="N19" s="1754"/>
      <c r="O19" s="1832"/>
      <c r="Q19" s="1641"/>
      <c r="R19" s="1782"/>
      <c r="S19" s="1637"/>
      <c r="T19" s="1744"/>
      <c r="U19" s="1745"/>
      <c r="V19" s="74">
        <v>7</v>
      </c>
      <c r="W19" s="35"/>
      <c r="X19" s="36" t="s">
        <v>12</v>
      </c>
      <c r="Y19" s="37"/>
      <c r="AA19" s="31"/>
    </row>
    <row r="20" spans="2:27" ht="24" customHeight="1">
      <c r="B20" s="56"/>
      <c r="C20" s="1643" t="s">
        <v>674</v>
      </c>
      <c r="D20" s="1644"/>
      <c r="E20" s="1645"/>
      <c r="F20" s="1736">
        <f>IFERROR('法人入力シート（要入力）'!D108,"－")</f>
        <v>0</v>
      </c>
      <c r="G20" s="1736">
        <f>IFERROR('法人入力シート（要入力）'!E108,"－")</f>
        <v>0</v>
      </c>
      <c r="H20" s="1736">
        <f>IFERROR('法人入力シート（要入力）'!F108,"－")</f>
        <v>0</v>
      </c>
      <c r="I20" s="1736">
        <f>IFERROR('法人入力シート（要入力）'!G108,"－")</f>
        <v>0</v>
      </c>
      <c r="J20" s="1891">
        <f>IFERROR('法人入力シート（要入力）'!H108,"－")</f>
        <v>0</v>
      </c>
      <c r="K20" s="1756">
        <f>IFERROR(J20-F20,"－")</f>
        <v>0</v>
      </c>
      <c r="L20" s="1959" t="str">
        <f>IF(OR(F20="－",F20=0,J20="－",J20=0),"－",(IF(AND(F20&lt;0,J20&lt;0),(J20-F20)/F20*-1,IF(AND(F20&lt;0,J20&gt;0),(J20-F20)/F20*-1,(J20-F20)/F20))))</f>
        <v>－</v>
      </c>
      <c r="M20" s="1751"/>
      <c r="N20" s="1754"/>
      <c r="O20" s="1832"/>
      <c r="Q20" s="1641">
        <v>6</v>
      </c>
      <c r="R20" s="1782" t="s">
        <v>87</v>
      </c>
      <c r="S20" s="1640" t="s">
        <v>732</v>
      </c>
      <c r="T20" s="1742"/>
      <c r="U20" s="1743"/>
      <c r="V20" s="73">
        <v>6</v>
      </c>
      <c r="W20" s="32"/>
      <c r="X20" s="33" t="s">
        <v>12</v>
      </c>
      <c r="Y20" s="34"/>
      <c r="AA20" s="31"/>
    </row>
    <row r="21" spans="2:27" ht="24" customHeight="1">
      <c r="B21" s="56"/>
      <c r="C21" s="1646"/>
      <c r="D21" s="1647"/>
      <c r="E21" s="1648"/>
      <c r="F21" s="1737"/>
      <c r="G21" s="1737"/>
      <c r="H21" s="1737"/>
      <c r="I21" s="1737"/>
      <c r="J21" s="1892"/>
      <c r="K21" s="1910"/>
      <c r="L21" s="1960"/>
      <c r="M21" s="1751"/>
      <c r="N21" s="1754"/>
      <c r="O21" s="1832"/>
      <c r="Q21" s="1641"/>
      <c r="R21" s="1782"/>
      <c r="S21" s="1637"/>
      <c r="T21" s="1744"/>
      <c r="U21" s="1745"/>
      <c r="V21" s="74">
        <v>5</v>
      </c>
      <c r="W21" s="35"/>
      <c r="X21" s="36" t="s">
        <v>12</v>
      </c>
      <c r="Y21" s="37"/>
      <c r="AA21" s="31"/>
    </row>
    <row r="22" spans="2:27" ht="24" customHeight="1">
      <c r="B22" s="56"/>
      <c r="C22" s="1643" t="s">
        <v>1003</v>
      </c>
      <c r="D22" s="1644"/>
      <c r="E22" s="1645"/>
      <c r="F22" s="1736">
        <f>IFERROR(F20-F18,"－")</f>
        <v>0</v>
      </c>
      <c r="G22" s="1736">
        <f t="shared" ref="G22:J22" si="0">IFERROR(G20-G18,"－")</f>
        <v>0</v>
      </c>
      <c r="H22" s="1736">
        <f t="shared" si="0"/>
        <v>0</v>
      </c>
      <c r="I22" s="1736">
        <f t="shared" si="0"/>
        <v>0</v>
      </c>
      <c r="J22" s="1891">
        <f t="shared" si="0"/>
        <v>0</v>
      </c>
      <c r="K22" s="1756">
        <f>IFERROR(J22-F22,"－")</f>
        <v>0</v>
      </c>
      <c r="L22" s="1959" t="str">
        <f>IF(OR(F22="－",F22=0,J22="－",J22=0),"－",(IF(AND(F22&lt;0,J22&lt;0),(J22-F22)/F22*-1,IF(AND(F22&lt;0,J22&gt;0),(J22-F22)/F22*-1,(J22-F22)/F22))))</f>
        <v>－</v>
      </c>
      <c r="M22" s="1751"/>
      <c r="N22" s="1754"/>
      <c r="O22" s="1832"/>
      <c r="Q22" s="1641">
        <v>4</v>
      </c>
      <c r="R22" s="1782" t="s">
        <v>95</v>
      </c>
      <c r="S22" s="1640" t="s">
        <v>534</v>
      </c>
      <c r="T22" s="1742"/>
      <c r="U22" s="1743"/>
      <c r="V22" s="73">
        <v>4</v>
      </c>
      <c r="W22" s="32"/>
      <c r="X22" s="33" t="s">
        <v>12</v>
      </c>
      <c r="Y22" s="34"/>
      <c r="AA22" s="31"/>
    </row>
    <row r="23" spans="2:27" ht="24" customHeight="1">
      <c r="B23" s="56"/>
      <c r="C23" s="1646"/>
      <c r="D23" s="1647"/>
      <c r="E23" s="1648"/>
      <c r="F23" s="1737"/>
      <c r="G23" s="1737"/>
      <c r="H23" s="1737"/>
      <c r="I23" s="1737"/>
      <c r="J23" s="1892"/>
      <c r="K23" s="1910"/>
      <c r="L23" s="1960"/>
      <c r="M23" s="1751"/>
      <c r="N23" s="1754"/>
      <c r="O23" s="1832"/>
      <c r="Q23" s="1641"/>
      <c r="R23" s="1782"/>
      <c r="S23" s="1637"/>
      <c r="T23" s="1744"/>
      <c r="U23" s="1745"/>
      <c r="V23" s="74">
        <v>3</v>
      </c>
      <c r="W23" s="35"/>
      <c r="X23" s="36" t="s">
        <v>12</v>
      </c>
      <c r="Y23" s="37"/>
      <c r="AA23" s="31"/>
    </row>
    <row r="24" spans="2:27" ht="24" customHeight="1">
      <c r="B24" s="56"/>
      <c r="C24" s="1643" t="s">
        <v>669</v>
      </c>
      <c r="D24" s="1644"/>
      <c r="E24" s="1644"/>
      <c r="F24" s="1736">
        <f>IFERROR('法人入力シート（要入力）'!D50-'法人入力シート（要入力）'!D51+'法人入力シート（要入力）'!D52,"－")</f>
        <v>0</v>
      </c>
      <c r="G24" s="1736">
        <f>IFERROR('法人入力シート（要入力）'!E50-'法人入力シート（要入力）'!E51+'法人入力シート（要入力）'!E52,"－")</f>
        <v>0</v>
      </c>
      <c r="H24" s="1736">
        <f>IFERROR('法人入力シート（要入力）'!F50-'法人入力シート（要入力）'!F51+'法人入力シート（要入力）'!F52,"－")</f>
        <v>0</v>
      </c>
      <c r="I24" s="1736">
        <f>IFERROR('法人入力シート（要入力）'!G50-'法人入力シート（要入力）'!G51+'法人入力シート（要入力）'!G52,"－")</f>
        <v>0</v>
      </c>
      <c r="J24" s="1736">
        <f>IFERROR('法人入力シート（要入力）'!H50-'法人入力シート（要入力）'!H51+'法人入力シート（要入力）'!H52,"－")</f>
        <v>0</v>
      </c>
      <c r="K24" s="1756">
        <f>IFERROR(J24-F24,"－")</f>
        <v>0</v>
      </c>
      <c r="L24" s="1959" t="str">
        <f>IF(OR(F24="－",F24=0,J24="－",J24=0),"－",(IF(AND(F24&lt;0,J24&lt;0),(J24-F24)/F24*-1,IF(AND(F24&lt;0,J24&gt;0),(J24-F24)/F24*-1,(J24-F24)/F24))))</f>
        <v>－</v>
      </c>
      <c r="M24" s="1751"/>
      <c r="N24" s="1754"/>
      <c r="O24" s="1832"/>
      <c r="Q24" s="1641">
        <v>2</v>
      </c>
      <c r="R24" s="1782" t="s">
        <v>96</v>
      </c>
      <c r="S24" s="1763" t="s">
        <v>535</v>
      </c>
      <c r="T24" s="1746"/>
      <c r="U24" s="1747"/>
      <c r="V24" s="73">
        <v>2</v>
      </c>
      <c r="W24" s="32"/>
      <c r="X24" s="33" t="s">
        <v>12</v>
      </c>
      <c r="Y24" s="34"/>
      <c r="AA24" s="31"/>
    </row>
    <row r="25" spans="2:27" ht="24" customHeight="1">
      <c r="B25" s="8"/>
      <c r="C25" s="1649"/>
      <c r="D25" s="1650"/>
      <c r="E25" s="1650"/>
      <c r="F25" s="1898"/>
      <c r="G25" s="1898"/>
      <c r="H25" s="1898"/>
      <c r="I25" s="1898"/>
      <c r="J25" s="1898"/>
      <c r="K25" s="1906"/>
      <c r="L25" s="1961"/>
      <c r="M25" s="1752"/>
      <c r="N25" s="1755"/>
      <c r="O25" s="1833"/>
      <c r="Q25" s="1641"/>
      <c r="R25" s="1782"/>
      <c r="S25" s="1639"/>
      <c r="T25" s="1748"/>
      <c r="U25" s="1749"/>
      <c r="V25" s="74">
        <v>1</v>
      </c>
      <c r="W25" s="35"/>
      <c r="X25" s="36" t="s">
        <v>12</v>
      </c>
      <c r="Y25" s="37"/>
    </row>
    <row r="26" spans="2:27" s="563" customFormat="1" ht="24" customHeight="1">
      <c r="B26" s="708" t="s">
        <v>681</v>
      </c>
      <c r="C26" s="571"/>
      <c r="D26" s="571"/>
      <c r="E26" s="571"/>
      <c r="F26" s="564"/>
      <c r="G26" s="564"/>
      <c r="H26" s="564"/>
      <c r="I26" s="564"/>
      <c r="J26" s="564"/>
      <c r="K26" s="564"/>
      <c r="L26" s="565"/>
      <c r="M26" s="92"/>
      <c r="N26" s="92"/>
      <c r="O26" s="92"/>
      <c r="Q26" s="92"/>
      <c r="R26" s="566"/>
      <c r="S26" s="567"/>
      <c r="T26" s="567"/>
      <c r="U26" s="567"/>
      <c r="V26" s="568"/>
      <c r="W26" s="569"/>
      <c r="X26" s="92"/>
      <c r="Y26" s="570"/>
    </row>
    <row r="27" spans="2:27" s="563" customFormat="1" ht="24" customHeight="1">
      <c r="B27" s="563" t="s">
        <v>505</v>
      </c>
      <c r="Q27" s="572"/>
      <c r="T27" s="572"/>
    </row>
    <row r="28" spans="2:27" ht="24" customHeight="1">
      <c r="B28" s="640"/>
      <c r="C28" s="640" t="s">
        <v>998</v>
      </c>
    </row>
    <row r="29" spans="2:27" ht="24" customHeight="1">
      <c r="C29" s="640"/>
    </row>
  </sheetData>
  <mergeCells count="79">
    <mergeCell ref="W13:Y15"/>
    <mergeCell ref="Q22:Q23"/>
    <mergeCell ref="R22:R23"/>
    <mergeCell ref="R13:R15"/>
    <mergeCell ref="S13:U15"/>
    <mergeCell ref="R16:R17"/>
    <mergeCell ref="Q13:Q15"/>
    <mergeCell ref="I6:Y10"/>
    <mergeCell ref="L20:L21"/>
    <mergeCell ref="L22:L23"/>
    <mergeCell ref="L16:L17"/>
    <mergeCell ref="V13:V15"/>
    <mergeCell ref="M13:M15"/>
    <mergeCell ref="N13:N15"/>
    <mergeCell ref="O13:O15"/>
    <mergeCell ref="R20:R21"/>
    <mergeCell ref="S16:U17"/>
    <mergeCell ref="S18:U19"/>
    <mergeCell ref="S20:U21"/>
    <mergeCell ref="I13:I15"/>
    <mergeCell ref="K22:K23"/>
    <mergeCell ref="S22:U23"/>
    <mergeCell ref="R18:R19"/>
    <mergeCell ref="I18:I19"/>
    <mergeCell ref="J18:J19"/>
    <mergeCell ref="I24:I25"/>
    <mergeCell ref="J24:J25"/>
    <mergeCell ref="K24:K25"/>
    <mergeCell ref="J16:J17"/>
    <mergeCell ref="R1:Y1"/>
    <mergeCell ref="H13:H15"/>
    <mergeCell ref="G13:G15"/>
    <mergeCell ref="F18:F19"/>
    <mergeCell ref="G18:G19"/>
    <mergeCell ref="O16:O25"/>
    <mergeCell ref="L18:L19"/>
    <mergeCell ref="K20:K21"/>
    <mergeCell ref="Q24:Q25"/>
    <mergeCell ref="R24:R25"/>
    <mergeCell ref="L24:L25"/>
    <mergeCell ref="M16:M25"/>
    <mergeCell ref="N16:N25"/>
    <mergeCell ref="K18:K19"/>
    <mergeCell ref="K16:K17"/>
    <mergeCell ref="C18:E19"/>
    <mergeCell ref="H22:H23"/>
    <mergeCell ref="G24:G25"/>
    <mergeCell ref="H24:H25"/>
    <mergeCell ref="F20:F21"/>
    <mergeCell ref="F22:F23"/>
    <mergeCell ref="F24:F25"/>
    <mergeCell ref="H20:H21"/>
    <mergeCell ref="G20:G21"/>
    <mergeCell ref="H18:H19"/>
    <mergeCell ref="S24:U25"/>
    <mergeCell ref="G22:G23"/>
    <mergeCell ref="J20:J21"/>
    <mergeCell ref="C24:E25"/>
    <mergeCell ref="C22:E23"/>
    <mergeCell ref="C20:E21"/>
    <mergeCell ref="I20:I21"/>
    <mergeCell ref="I22:I23"/>
    <mergeCell ref="J22:J23"/>
    <mergeCell ref="A1:C1"/>
    <mergeCell ref="D1:H1"/>
    <mergeCell ref="C9:E9"/>
    <mergeCell ref="C10:E10"/>
    <mergeCell ref="Q20:Q21"/>
    <mergeCell ref="Q16:Q17"/>
    <mergeCell ref="Q18:Q19"/>
    <mergeCell ref="F16:F17"/>
    <mergeCell ref="B13:E15"/>
    <mergeCell ref="J13:J15"/>
    <mergeCell ref="K13:K15"/>
    <mergeCell ref="L13:L15"/>
    <mergeCell ref="G16:G17"/>
    <mergeCell ref="H16:H17"/>
    <mergeCell ref="I16:I17"/>
    <mergeCell ref="B16:E17"/>
  </mergeCells>
  <phoneticPr fontId="1"/>
  <conditionalFormatting sqref="R16:R17">
    <cfRule type="expression" dxfId="349" priority="13">
      <formula>$M$16=10</formula>
    </cfRule>
  </conditionalFormatting>
  <conditionalFormatting sqref="R18:R19">
    <cfRule type="expression" dxfId="348" priority="11">
      <formula>$M$16=8</formula>
    </cfRule>
  </conditionalFormatting>
  <conditionalFormatting sqref="R20:R21">
    <cfRule type="expression" dxfId="347" priority="10">
      <formula>$M$16=6</formula>
    </cfRule>
  </conditionalFormatting>
  <conditionalFormatting sqref="R22:R23">
    <cfRule type="expression" dxfId="346" priority="9">
      <formula>$M$16=4</formula>
    </cfRule>
  </conditionalFormatting>
  <conditionalFormatting sqref="R24:R25">
    <cfRule type="expression" dxfId="345" priority="8">
      <formula>$M$16=2</formula>
    </cfRule>
  </conditionalFormatting>
  <conditionalFormatting sqref="S16:U17">
    <cfRule type="expression" dxfId="344" priority="7">
      <formula>$N$16=10</formula>
    </cfRule>
  </conditionalFormatting>
  <conditionalFormatting sqref="S18:U19">
    <cfRule type="expression" dxfId="343" priority="6">
      <formula>$N$16=8</formula>
    </cfRule>
  </conditionalFormatting>
  <conditionalFormatting sqref="S20:U21">
    <cfRule type="expression" dxfId="342" priority="5">
      <formula>$N$16=6</formula>
    </cfRule>
  </conditionalFormatting>
  <conditionalFormatting sqref="S22:U23">
    <cfRule type="expression" dxfId="341" priority="4">
      <formula>$N$16=4</formula>
    </cfRule>
  </conditionalFormatting>
  <conditionalFormatting sqref="S24:U25">
    <cfRule type="expression" dxfId="340" priority="3">
      <formula>$N$16=2</formula>
    </cfRule>
  </conditionalFormatting>
  <hyperlinks>
    <hyperlink ref="R1:Y1" location="'総括表(法人全体)'!A1" display="総括表（法人全体）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CFF"/>
  </sheetPr>
  <dimension ref="A1:AI27"/>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33203125" style="2" customWidth="1"/>
    <col min="21" max="21" width="5.6640625" style="1" customWidth="1"/>
    <col min="22" max="22" width="3.44140625" style="1" bestFit="1" customWidth="1"/>
    <col min="23" max="23" width="6.44140625" style="1" bestFit="1" customWidth="1"/>
    <col min="24" max="24" width="4.88671875" style="1" customWidth="1"/>
    <col min="25" max="25" width="7.33203125" style="1" bestFit="1" customWidth="1"/>
    <col min="26" max="16384" width="10.6640625" style="1"/>
  </cols>
  <sheetData>
    <row r="1" spans="1:27"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7"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W2" s="66"/>
      <c r="X2" s="66"/>
      <c r="Y2" s="66"/>
    </row>
    <row r="3" spans="1:27" ht="24" customHeight="1">
      <c r="A3" s="66"/>
      <c r="B3" s="66"/>
      <c r="C3" s="66"/>
      <c r="D3" s="66"/>
      <c r="E3" s="66"/>
      <c r="F3" s="66"/>
      <c r="G3" s="66"/>
      <c r="H3" s="66"/>
      <c r="I3" s="66"/>
      <c r="J3" s="66"/>
      <c r="K3" s="66"/>
      <c r="L3" s="66"/>
      <c r="M3" s="66"/>
      <c r="N3" s="66"/>
      <c r="O3" s="66"/>
      <c r="P3" s="66"/>
      <c r="Q3" s="75"/>
      <c r="R3" s="66"/>
      <c r="S3" s="66"/>
      <c r="T3" s="75"/>
      <c r="U3" s="66"/>
      <c r="V3" s="66"/>
      <c r="W3" s="66"/>
      <c r="X3" s="66"/>
      <c r="Y3" s="66"/>
    </row>
    <row r="4" spans="1:27" ht="24" customHeight="1">
      <c r="A4" s="65" t="s">
        <v>121</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711" t="s">
        <v>687</v>
      </c>
      <c r="B5" s="66"/>
      <c r="C5" s="66"/>
      <c r="D5" s="66"/>
      <c r="E5" s="66"/>
      <c r="F5" s="66"/>
      <c r="G5" s="66"/>
      <c r="I5" s="66"/>
      <c r="J5" s="66"/>
      <c r="K5" s="66"/>
      <c r="L5" s="66"/>
      <c r="M5" s="66"/>
      <c r="N5" s="66"/>
      <c r="O5" s="66"/>
      <c r="P5" s="66"/>
      <c r="Q5" s="75"/>
      <c r="R5" s="66"/>
      <c r="S5" s="66"/>
      <c r="T5" s="75"/>
      <c r="U5" s="66"/>
      <c r="V5" s="66"/>
      <c r="W5" s="66"/>
      <c r="X5" s="66"/>
      <c r="Y5" s="66"/>
    </row>
    <row r="6" spans="1:27" ht="24" customHeight="1">
      <c r="A6" s="66"/>
      <c r="B6" s="66"/>
      <c r="C6" s="66"/>
      <c r="D6" s="66"/>
      <c r="E6" s="66"/>
      <c r="F6" s="66"/>
      <c r="G6" s="66"/>
      <c r="H6" s="66" t="s">
        <v>3</v>
      </c>
      <c r="I6" s="127"/>
      <c r="J6" s="127"/>
      <c r="K6" s="127"/>
      <c r="L6" s="127"/>
      <c r="M6" s="127"/>
      <c r="N6" s="127"/>
      <c r="O6" s="127"/>
      <c r="P6" s="127"/>
      <c r="Q6" s="127"/>
      <c r="R6" s="127"/>
      <c r="S6" s="127"/>
      <c r="T6" s="127"/>
      <c r="U6" s="127"/>
      <c r="V6" s="127"/>
      <c r="W6" s="127"/>
      <c r="X6" s="127"/>
      <c r="Y6" s="127"/>
    </row>
    <row r="7" spans="1:27" ht="24" customHeight="1">
      <c r="A7" s="66"/>
      <c r="B7" s="67" t="s">
        <v>2</v>
      </c>
      <c r="C7" s="66"/>
      <c r="D7" s="66"/>
      <c r="E7" s="66"/>
      <c r="F7" s="66"/>
      <c r="G7" s="66"/>
      <c r="H7" s="1887" t="s">
        <v>1154</v>
      </c>
      <c r="I7" s="1887"/>
      <c r="J7" s="1887"/>
      <c r="K7" s="1887"/>
      <c r="L7" s="1887"/>
      <c r="M7" s="1887"/>
      <c r="N7" s="1887"/>
      <c r="O7" s="1887"/>
      <c r="P7" s="1887"/>
      <c r="Q7" s="1887"/>
      <c r="R7" s="1887"/>
      <c r="S7" s="1887"/>
      <c r="T7" s="1887"/>
      <c r="U7" s="1887"/>
      <c r="V7" s="1887"/>
      <c r="W7" s="1887"/>
      <c r="X7" s="1887"/>
      <c r="Y7" s="1887"/>
    </row>
    <row r="8" spans="1:27" ht="24" customHeight="1">
      <c r="A8" s="66"/>
      <c r="B8" s="67"/>
      <c r="C8" s="67" t="s">
        <v>17</v>
      </c>
      <c r="D8" s="66"/>
      <c r="E8" s="66"/>
      <c r="F8" s="66"/>
      <c r="G8" s="66"/>
      <c r="H8" s="1887"/>
      <c r="I8" s="1887"/>
      <c r="J8" s="1887"/>
      <c r="K8" s="1887"/>
      <c r="L8" s="1887"/>
      <c r="M8" s="1887"/>
      <c r="N8" s="1887"/>
      <c r="O8" s="1887"/>
      <c r="P8" s="1887"/>
      <c r="Q8" s="1887"/>
      <c r="R8" s="1887"/>
      <c r="S8" s="1887"/>
      <c r="T8" s="1887"/>
      <c r="U8" s="1887"/>
      <c r="V8" s="1887"/>
      <c r="W8" s="1887"/>
      <c r="X8" s="1887"/>
      <c r="Y8" s="1887"/>
    </row>
    <row r="9" spans="1:27" ht="24" customHeight="1">
      <c r="A9" s="66"/>
      <c r="B9" s="66"/>
      <c r="C9" s="1673" t="s">
        <v>5</v>
      </c>
      <c r="D9" s="1673"/>
      <c r="E9" s="1673"/>
      <c r="F9" s="67"/>
      <c r="G9" s="67"/>
      <c r="H9" s="1887"/>
      <c r="I9" s="1887"/>
      <c r="J9" s="1887"/>
      <c r="K9" s="1887"/>
      <c r="L9" s="1887"/>
      <c r="M9" s="1887"/>
      <c r="N9" s="1887"/>
      <c r="O9" s="1887"/>
      <c r="P9" s="1887"/>
      <c r="Q9" s="1887"/>
      <c r="R9" s="1887"/>
      <c r="S9" s="1887"/>
      <c r="T9" s="1887"/>
      <c r="U9" s="1887"/>
      <c r="V9" s="1887"/>
      <c r="W9" s="1887"/>
      <c r="X9" s="1887"/>
      <c r="Y9" s="1887"/>
    </row>
    <row r="10" spans="1:27" ht="24" customHeight="1">
      <c r="A10" s="66"/>
      <c r="B10" s="67"/>
      <c r="C10" s="1674" t="s">
        <v>4</v>
      </c>
      <c r="D10" s="1674"/>
      <c r="E10" s="1674"/>
      <c r="F10" s="67"/>
      <c r="G10" s="67"/>
      <c r="H10" s="1887"/>
      <c r="I10" s="1887"/>
      <c r="J10" s="1887"/>
      <c r="K10" s="1887"/>
      <c r="L10" s="1887"/>
      <c r="M10" s="1887"/>
      <c r="N10" s="1887"/>
      <c r="O10" s="1887"/>
      <c r="P10" s="1887"/>
      <c r="Q10" s="1887"/>
      <c r="R10" s="1887"/>
      <c r="S10" s="1887"/>
      <c r="T10" s="1887"/>
      <c r="U10" s="1887"/>
      <c r="V10" s="1887"/>
      <c r="W10" s="1887"/>
      <c r="X10" s="1887"/>
      <c r="Y10" s="1887"/>
    </row>
    <row r="11" spans="1:27" ht="72" customHeight="1">
      <c r="B11" s="9"/>
      <c r="C11" s="1672"/>
      <c r="D11" s="1672"/>
      <c r="E11" s="1672"/>
      <c r="F11" s="9"/>
      <c r="G11" s="9"/>
      <c r="H11" s="1887"/>
      <c r="I11" s="1887"/>
      <c r="J11" s="1887"/>
      <c r="K11" s="1887"/>
      <c r="L11" s="1887"/>
      <c r="M11" s="1887"/>
      <c r="N11" s="1887"/>
      <c r="O11" s="1887"/>
      <c r="P11" s="1887"/>
      <c r="Q11" s="1887"/>
      <c r="R11" s="1887"/>
      <c r="S11" s="1887"/>
      <c r="T11" s="1887"/>
      <c r="U11" s="1887"/>
      <c r="V11" s="1887"/>
      <c r="W11" s="1887"/>
      <c r="X11" s="1887"/>
      <c r="Y11" s="1887"/>
    </row>
    <row r="12" spans="1:27" ht="22.5" customHeight="1">
      <c r="B12" s="9"/>
      <c r="C12" s="990"/>
      <c r="D12" s="990"/>
      <c r="E12" s="990"/>
      <c r="F12" s="9"/>
      <c r="G12" s="9"/>
    </row>
    <row r="13" spans="1:27" ht="24" customHeight="1">
      <c r="B13" s="1" t="s">
        <v>1166</v>
      </c>
      <c r="O13" s="38" t="s">
        <v>43</v>
      </c>
      <c r="Q13" s="4" t="s">
        <v>63</v>
      </c>
    </row>
    <row r="14" spans="1:27" ht="24" customHeight="1">
      <c r="B14" s="1854" t="s">
        <v>16</v>
      </c>
      <c r="C14" s="1708"/>
      <c r="D14" s="1708"/>
      <c r="E14" s="1709"/>
      <c r="F14" s="1078"/>
      <c r="G14" s="1723">
        <f>'法人入力シート（要入力）'!$E$11</f>
        <v>2019</v>
      </c>
      <c r="H14" s="1705">
        <f>'法人入力シート（要入力）'!$F$11</f>
        <v>2020</v>
      </c>
      <c r="I14" s="1705">
        <f>'法人入力シート（要入力）'!$G$11</f>
        <v>2021</v>
      </c>
      <c r="J14" s="1720">
        <f>'法人入力シート（要入力）'!$H$11</f>
        <v>2022</v>
      </c>
      <c r="K14" s="1694" t="str">
        <f>"増減
"&amp;$J$14&amp;"-"&amp;$F$15</f>
        <v>増減
2022-2018</v>
      </c>
      <c r="L14" s="1790" t="str">
        <f>"対"&amp;$F$15&amp;"年度
伸び率(%)"</f>
        <v>対2018年度
伸び率(%)</v>
      </c>
      <c r="M14" s="1964" t="s">
        <v>14</v>
      </c>
      <c r="N14" s="1691" t="s">
        <v>13</v>
      </c>
      <c r="O14" s="1691" t="s">
        <v>15</v>
      </c>
      <c r="P14" s="3"/>
      <c r="Q14" s="1688" t="s">
        <v>51</v>
      </c>
      <c r="R14" s="1685" t="s">
        <v>10</v>
      </c>
      <c r="S14" s="1675" t="s">
        <v>72</v>
      </c>
      <c r="T14" s="1676"/>
      <c r="U14" s="1677"/>
      <c r="V14" s="1697" t="s">
        <v>51</v>
      </c>
      <c r="W14" s="1854" t="s">
        <v>52</v>
      </c>
      <c r="X14" s="1708"/>
      <c r="Y14" s="1709"/>
      <c r="AA14" s="55"/>
    </row>
    <row r="15" spans="1:27" ht="24" customHeight="1">
      <c r="B15" s="1652"/>
      <c r="C15" s="1710"/>
      <c r="D15" s="1710"/>
      <c r="E15" s="1711"/>
      <c r="F15" s="1076">
        <f>'法人入力シート（要入力）'!$D$11</f>
        <v>2018</v>
      </c>
      <c r="G15" s="1724"/>
      <c r="H15" s="1706"/>
      <c r="I15" s="1706"/>
      <c r="J15" s="1721"/>
      <c r="K15" s="1695"/>
      <c r="L15" s="1791"/>
      <c r="M15" s="1965"/>
      <c r="N15" s="1692"/>
      <c r="O15" s="1692"/>
      <c r="P15" s="3"/>
      <c r="Q15" s="1689"/>
      <c r="R15" s="1686"/>
      <c r="S15" s="1678"/>
      <c r="T15" s="1679"/>
      <c r="U15" s="1680"/>
      <c r="V15" s="1698"/>
      <c r="W15" s="1652"/>
      <c r="X15" s="1710"/>
      <c r="Y15" s="1711"/>
      <c r="AA15" s="55"/>
    </row>
    <row r="16" spans="1:27" ht="24" customHeight="1">
      <c r="B16" s="1653"/>
      <c r="C16" s="1712"/>
      <c r="D16" s="1712"/>
      <c r="E16" s="1713"/>
      <c r="F16" s="1077"/>
      <c r="G16" s="1725"/>
      <c r="H16" s="1707"/>
      <c r="I16" s="1707"/>
      <c r="J16" s="1722"/>
      <c r="K16" s="1696"/>
      <c r="L16" s="1704"/>
      <c r="M16" s="1966"/>
      <c r="N16" s="1693"/>
      <c r="O16" s="1693"/>
      <c r="Q16" s="1690"/>
      <c r="R16" s="1687"/>
      <c r="S16" s="1681"/>
      <c r="T16" s="1682"/>
      <c r="U16" s="1683"/>
      <c r="V16" s="1699"/>
      <c r="W16" s="1653"/>
      <c r="X16" s="1712"/>
      <c r="Y16" s="1713"/>
      <c r="AA16" s="55"/>
    </row>
    <row r="17" spans="2:35" ht="24" customHeight="1">
      <c r="B17" s="1663" t="s">
        <v>9</v>
      </c>
      <c r="C17" s="1664"/>
      <c r="D17" s="1664"/>
      <c r="E17" s="1665"/>
      <c r="F17" s="1717" t="str">
        <f>IFERROR((ROUNDUP(F25/F21,3)),"－")</f>
        <v>－</v>
      </c>
      <c r="G17" s="1717" t="str">
        <f>IFERROR((ROUNDUP(G25/G21,3)),"－")</f>
        <v>－</v>
      </c>
      <c r="H17" s="1717" t="str">
        <f>IFERROR((ROUNDUP(H25/H21,3)),"－")</f>
        <v>－</v>
      </c>
      <c r="I17" s="1717" t="str">
        <f>IFERROR((ROUNDUP(I25/I21,3)),"－")</f>
        <v>－</v>
      </c>
      <c r="J17" s="1717" t="str">
        <f>IFERROR((ROUNDUP(J25/J21,3)),"－")</f>
        <v>－</v>
      </c>
      <c r="K17" s="1971" t="str">
        <f>IFERROR((J17-F17)*100,"－")</f>
        <v>－</v>
      </c>
      <c r="L17" s="1974"/>
      <c r="M17" s="1750" t="str">
        <f>IF(J17="－","－",IF(AND($I$17&lt;絶対評価シート!D67,$J$17&lt;絶対評価シート!F67),絶対評価シート!G67,IF(AND($I$17&gt;=絶対評価シート!C66,$J$17&lt;絶対評価シート!F66),絶対評価シート!G66,IF(AND($J$17&gt;=絶対評価シート!E65,$J$17&lt;絶対評価シート!F65),絶対評価シート!G65,IF(AND($J$17&gt;=絶対評価シート!E64,$I$17&lt;絶対評価シート!D64),絶対評価シート!G64,IF(AND($I$17&gt;=絶対評価シート!C63,$J$17&gt;=絶対評価シート!F63),絶対評価シート!G63))))))</f>
        <v>－</v>
      </c>
      <c r="N17" s="1786" t="str">
        <f>IFERROR(LOOKUP(K17/100,趨勢評価!$C$27:$C$31,趨勢評価!$L$27:$L$31),"－")</f>
        <v>－</v>
      </c>
      <c r="O17" s="1760" t="str">
        <f ca="1">IFERROR(OFFSET(INDEX(Y17:Y26,MATCH(J17,Y17:Y26,-1),1),0,-3),"－")</f>
        <v>－</v>
      </c>
      <c r="Q17" s="1642">
        <v>10</v>
      </c>
      <c r="R17" s="1782" t="s">
        <v>66</v>
      </c>
      <c r="S17" s="1640" t="s">
        <v>71</v>
      </c>
      <c r="T17" s="1742"/>
      <c r="U17" s="1743"/>
      <c r="V17" s="73">
        <v>10</v>
      </c>
      <c r="W17" s="674">
        <f>高校部門!AB8</f>
        <v>0.14299999999999999</v>
      </c>
      <c r="X17" s="675" t="s">
        <v>599</v>
      </c>
      <c r="Y17" s="1090">
        <v>10</v>
      </c>
      <c r="AA17" s="31"/>
    </row>
    <row r="18" spans="2:35" ht="24" customHeight="1">
      <c r="B18" s="1666"/>
      <c r="C18" s="1667"/>
      <c r="D18" s="1667"/>
      <c r="E18" s="1668"/>
      <c r="F18" s="1718"/>
      <c r="G18" s="1718"/>
      <c r="H18" s="1718"/>
      <c r="I18" s="1718"/>
      <c r="J18" s="1718"/>
      <c r="K18" s="1972"/>
      <c r="L18" s="1975"/>
      <c r="M18" s="1751"/>
      <c r="N18" s="1787"/>
      <c r="O18" s="1761"/>
      <c r="Q18" s="1642"/>
      <c r="R18" s="1782"/>
      <c r="S18" s="1637"/>
      <c r="T18" s="1744"/>
      <c r="U18" s="1745"/>
      <c r="V18" s="74">
        <v>9</v>
      </c>
      <c r="W18" s="677">
        <f>高校部門!Y8</f>
        <v>9.5000000000000001E-2</v>
      </c>
      <c r="X18" s="678" t="s">
        <v>599</v>
      </c>
      <c r="Y18" s="679">
        <f>高校部門!AA8</f>
        <v>0.14199999999999999</v>
      </c>
      <c r="AA18" s="31"/>
    </row>
    <row r="19" spans="2:35" ht="24" customHeight="1">
      <c r="B19" s="1666"/>
      <c r="C19" s="1667"/>
      <c r="D19" s="1667"/>
      <c r="E19" s="1668"/>
      <c r="F19" s="1718"/>
      <c r="G19" s="1718"/>
      <c r="H19" s="1718"/>
      <c r="I19" s="1718"/>
      <c r="J19" s="1718"/>
      <c r="K19" s="1972"/>
      <c r="L19" s="1975"/>
      <c r="M19" s="1751"/>
      <c r="N19" s="1787"/>
      <c r="O19" s="1761"/>
      <c r="Q19" s="1641">
        <v>8</v>
      </c>
      <c r="R19" s="1782" t="s">
        <v>67</v>
      </c>
      <c r="S19" s="1640" t="s">
        <v>73</v>
      </c>
      <c r="T19" s="1742"/>
      <c r="U19" s="1743"/>
      <c r="V19" s="73">
        <v>8</v>
      </c>
      <c r="W19" s="674">
        <f>高校部門!V8</f>
        <v>5.8000000000000003E-2</v>
      </c>
      <c r="X19" s="675" t="s">
        <v>599</v>
      </c>
      <c r="Y19" s="680">
        <f>高校部門!X8</f>
        <v>9.4E-2</v>
      </c>
      <c r="AA19" s="31"/>
    </row>
    <row r="20" spans="2:35" ht="24" customHeight="1">
      <c r="B20" s="1666"/>
      <c r="C20" s="1667"/>
      <c r="D20" s="1667"/>
      <c r="E20" s="1668"/>
      <c r="F20" s="1719"/>
      <c r="G20" s="1719"/>
      <c r="H20" s="1719"/>
      <c r="I20" s="1719"/>
      <c r="J20" s="1719"/>
      <c r="K20" s="1973"/>
      <c r="L20" s="1976"/>
      <c r="M20" s="1751"/>
      <c r="N20" s="1787"/>
      <c r="O20" s="1761"/>
      <c r="Q20" s="1641"/>
      <c r="R20" s="1782"/>
      <c r="S20" s="1637"/>
      <c r="T20" s="1744"/>
      <c r="U20" s="1745"/>
      <c r="V20" s="74">
        <v>7</v>
      </c>
      <c r="W20" s="677">
        <f>高校部門!S8</f>
        <v>2.8000000000000001E-2</v>
      </c>
      <c r="X20" s="678" t="s">
        <v>599</v>
      </c>
      <c r="Y20" s="679">
        <f>高校部門!U8</f>
        <v>5.7000000000000002E-2</v>
      </c>
      <c r="AA20" s="31"/>
    </row>
    <row r="21" spans="2:35" ht="24" customHeight="1">
      <c r="B21" s="6"/>
      <c r="C21" s="1643" t="s">
        <v>6</v>
      </c>
      <c r="D21" s="1644"/>
      <c r="E21" s="1645"/>
      <c r="F21" s="1736">
        <f>'学校入力シート（要入力）'!D17</f>
        <v>0</v>
      </c>
      <c r="G21" s="1736">
        <f>'学校入力シート（要入力）'!E17</f>
        <v>0</v>
      </c>
      <c r="H21" s="1736">
        <f>'学校入力シート（要入力）'!F17</f>
        <v>0</v>
      </c>
      <c r="I21" s="1736">
        <f>'学校入力シート（要入力）'!G17</f>
        <v>0</v>
      </c>
      <c r="J21" s="1891">
        <f>'学校入力シート（要入力）'!H17</f>
        <v>0</v>
      </c>
      <c r="K21" s="1756">
        <f>IFERROR(J21-F21,"－")</f>
        <v>0</v>
      </c>
      <c r="L21" s="1798" t="str">
        <f>IF(OR(F21="－",F21=0,J21="－",J21=0),"－",(IF(AND(F21&lt;0,J21&lt;0),(J21-F21)/F21*-1,IF(AND(F21&lt;0,J21&gt;0),(J21-F21)/F21*-1,(J21-F21)/F21))))</f>
        <v>－</v>
      </c>
      <c r="M21" s="1751"/>
      <c r="N21" s="1787"/>
      <c r="O21" s="1761"/>
      <c r="Q21" s="1641">
        <v>6</v>
      </c>
      <c r="R21" s="1782" t="s">
        <v>68</v>
      </c>
      <c r="S21" s="1640" t="s">
        <v>74</v>
      </c>
      <c r="T21" s="1742"/>
      <c r="U21" s="1743"/>
      <c r="V21" s="73">
        <v>6</v>
      </c>
      <c r="W21" s="674">
        <f>高校部門!P8</f>
        <v>0</v>
      </c>
      <c r="X21" s="675" t="s">
        <v>599</v>
      </c>
      <c r="Y21" s="676">
        <f>高校部門!R8</f>
        <v>2.7E-2</v>
      </c>
      <c r="AA21" s="31"/>
      <c r="AI21" s="708"/>
    </row>
    <row r="22" spans="2:35" ht="24" customHeight="1">
      <c r="B22" s="6"/>
      <c r="C22" s="1646"/>
      <c r="D22" s="1647"/>
      <c r="E22" s="1648"/>
      <c r="F22" s="1737"/>
      <c r="G22" s="1737"/>
      <c r="H22" s="1737"/>
      <c r="I22" s="1737"/>
      <c r="J22" s="1892"/>
      <c r="K22" s="1910"/>
      <c r="L22" s="1804"/>
      <c r="M22" s="1751"/>
      <c r="N22" s="1787"/>
      <c r="O22" s="1761"/>
      <c r="Q22" s="1641"/>
      <c r="R22" s="1782"/>
      <c r="S22" s="1637"/>
      <c r="T22" s="1744"/>
      <c r="U22" s="1745"/>
      <c r="V22" s="74">
        <v>5</v>
      </c>
      <c r="W22" s="677">
        <f>高校部門!M8</f>
        <v>-3.2000000000000001E-2</v>
      </c>
      <c r="X22" s="678" t="s">
        <v>599</v>
      </c>
      <c r="Y22" s="679">
        <f>高校部門!O8</f>
        <v>-1E-3</v>
      </c>
      <c r="AA22" s="31"/>
    </row>
    <row r="23" spans="2:35" ht="24" customHeight="1">
      <c r="B23" s="6"/>
      <c r="C23" s="1643" t="s">
        <v>7</v>
      </c>
      <c r="D23" s="1644"/>
      <c r="E23" s="1645"/>
      <c r="F23" s="1736">
        <f>'学校入力シート（要入力）'!D18</f>
        <v>0</v>
      </c>
      <c r="G23" s="1736">
        <f>'学校入力シート（要入力）'!E18</f>
        <v>0</v>
      </c>
      <c r="H23" s="1736">
        <f>'学校入力シート（要入力）'!F18</f>
        <v>0</v>
      </c>
      <c r="I23" s="1736">
        <f>'学校入力シート（要入力）'!G18</f>
        <v>0</v>
      </c>
      <c r="J23" s="1891">
        <f>'学校入力シート（要入力）'!H18</f>
        <v>0</v>
      </c>
      <c r="K23" s="1756">
        <f>IFERROR(J23-F23,"－")</f>
        <v>0</v>
      </c>
      <c r="L23" s="1798" t="str">
        <f>IF(OR(F23="－",F23=0,J23="－",J23=0),"－",(IF(AND(F23&lt;0,J23&lt;0),(J23-F23)/F23*-1,IF(AND(F23&lt;0,J23&gt;0),(J23-F23)/F23*-1,(J23-F23)/F23))))</f>
        <v>－</v>
      </c>
      <c r="M23" s="1751"/>
      <c r="N23" s="1787"/>
      <c r="O23" s="1761"/>
      <c r="Q23" s="1641">
        <v>4</v>
      </c>
      <c r="R23" s="1782" t="s">
        <v>69</v>
      </c>
      <c r="S23" s="1640" t="s">
        <v>122</v>
      </c>
      <c r="T23" s="1742"/>
      <c r="U23" s="1743"/>
      <c r="V23" s="73">
        <v>4</v>
      </c>
      <c r="W23" s="674">
        <f>高校部門!J8</f>
        <v>-7.2999999999999995E-2</v>
      </c>
      <c r="X23" s="675" t="s">
        <v>599</v>
      </c>
      <c r="Y23" s="676">
        <f>高校部門!L8</f>
        <v>-3.3000000000000002E-2</v>
      </c>
      <c r="AA23" s="31"/>
    </row>
    <row r="24" spans="2:35" ht="24" customHeight="1">
      <c r="B24" s="6"/>
      <c r="C24" s="1646"/>
      <c r="D24" s="1647"/>
      <c r="E24" s="1648"/>
      <c r="F24" s="1737"/>
      <c r="G24" s="1737"/>
      <c r="H24" s="1737"/>
      <c r="I24" s="1737"/>
      <c r="J24" s="1892"/>
      <c r="K24" s="1910"/>
      <c r="L24" s="1804"/>
      <c r="M24" s="1751"/>
      <c r="N24" s="1787"/>
      <c r="O24" s="1761"/>
      <c r="Q24" s="1641"/>
      <c r="R24" s="1782"/>
      <c r="S24" s="1637"/>
      <c r="T24" s="1744"/>
      <c r="U24" s="1745"/>
      <c r="V24" s="74">
        <v>3</v>
      </c>
      <c r="W24" s="677">
        <f>高校部門!G8</f>
        <v>-0.11899999999999999</v>
      </c>
      <c r="X24" s="678" t="s">
        <v>599</v>
      </c>
      <c r="Y24" s="679">
        <f>高校部門!I8</f>
        <v>-7.3999999999999996E-2</v>
      </c>
      <c r="AA24" s="31"/>
    </row>
    <row r="25" spans="2:35" ht="24" customHeight="1">
      <c r="B25" s="6"/>
      <c r="C25" s="1643" t="s">
        <v>8</v>
      </c>
      <c r="D25" s="1644"/>
      <c r="E25" s="1645"/>
      <c r="F25" s="1736">
        <f>F21-F23</f>
        <v>0</v>
      </c>
      <c r="G25" s="1736">
        <f>G21-G23</f>
        <v>0</v>
      </c>
      <c r="H25" s="1736">
        <f>H21-H23</f>
        <v>0</v>
      </c>
      <c r="I25" s="1736">
        <f>I21-I23</f>
        <v>0</v>
      </c>
      <c r="J25" s="1891">
        <f>J21-J23</f>
        <v>0</v>
      </c>
      <c r="K25" s="1756">
        <f>IFERROR(J25-F25,"－")</f>
        <v>0</v>
      </c>
      <c r="L25" s="1798" t="str">
        <f>IF(OR(F25="－",F25=0,J25="－",J25=0),"－",(IF(AND(F25&lt;0,J25&lt;0),(J25-F25)/F25*-1,IF(AND(F25&lt;0,J25&gt;0),(J25-F25)/F25*-1,(J25-F25)/F25))))</f>
        <v>－</v>
      </c>
      <c r="M25" s="1751"/>
      <c r="N25" s="1787"/>
      <c r="O25" s="1761"/>
      <c r="Q25" s="1641">
        <v>2</v>
      </c>
      <c r="R25" s="1782" t="s">
        <v>123</v>
      </c>
      <c r="S25" s="1763" t="s">
        <v>124</v>
      </c>
      <c r="T25" s="1746"/>
      <c r="U25" s="1747"/>
      <c r="V25" s="73">
        <v>2</v>
      </c>
      <c r="W25" s="681">
        <f>高校部門!D8</f>
        <v>-0.20699999999999999</v>
      </c>
      <c r="X25" s="675" t="s">
        <v>599</v>
      </c>
      <c r="Y25" s="682">
        <f>高校部門!F8</f>
        <v>-0.12</v>
      </c>
      <c r="AA25" s="31"/>
    </row>
    <row r="26" spans="2:35" ht="24" customHeight="1">
      <c r="B26" s="8"/>
      <c r="C26" s="1649"/>
      <c r="D26" s="1650"/>
      <c r="E26" s="1651"/>
      <c r="F26" s="1898"/>
      <c r="G26" s="1898"/>
      <c r="H26" s="1898"/>
      <c r="I26" s="1898"/>
      <c r="J26" s="1918"/>
      <c r="K26" s="1906"/>
      <c r="L26" s="1963"/>
      <c r="M26" s="1752"/>
      <c r="N26" s="1788"/>
      <c r="O26" s="1762"/>
      <c r="Q26" s="1641"/>
      <c r="R26" s="1782"/>
      <c r="S26" s="1639"/>
      <c r="T26" s="1748"/>
      <c r="U26" s="1749"/>
      <c r="V26" s="74">
        <v>1</v>
      </c>
      <c r="W26" s="683"/>
      <c r="X26" s="678" t="s">
        <v>599</v>
      </c>
      <c r="Y26" s="679">
        <f>高校部門!C8</f>
        <v>-0.20799999999999999</v>
      </c>
      <c r="AA26" s="31"/>
    </row>
    <row r="27" spans="2:35" ht="24" customHeight="1">
      <c r="B27" s="52"/>
    </row>
  </sheetData>
  <mergeCells count="74">
    <mergeCell ref="S14:U16"/>
    <mergeCell ref="G14:G16"/>
    <mergeCell ref="H14:H16"/>
    <mergeCell ref="I17:I20"/>
    <mergeCell ref="B14:E16"/>
    <mergeCell ref="O17:O26"/>
    <mergeCell ref="C23:E24"/>
    <mergeCell ref="F23:F24"/>
    <mergeCell ref="G23:G24"/>
    <mergeCell ref="H23:H24"/>
    <mergeCell ref="I23:I24"/>
    <mergeCell ref="C21:E22"/>
    <mergeCell ref="F21:F22"/>
    <mergeCell ref="G21:G22"/>
    <mergeCell ref="H21:H22"/>
    <mergeCell ref="I21:I22"/>
    <mergeCell ref="R14:R16"/>
    <mergeCell ref="I14:I16"/>
    <mergeCell ref="J14:J16"/>
    <mergeCell ref="K14:K16"/>
    <mergeCell ref="L14:L16"/>
    <mergeCell ref="G17:G20"/>
    <mergeCell ref="H17:H20"/>
    <mergeCell ref="N14:N16"/>
    <mergeCell ref="O14:O16"/>
    <mergeCell ref="Q14:Q16"/>
    <mergeCell ref="J17:J20"/>
    <mergeCell ref="K17:K20"/>
    <mergeCell ref="L17:L20"/>
    <mergeCell ref="C10:E10"/>
    <mergeCell ref="C11:E11"/>
    <mergeCell ref="A1:C1"/>
    <mergeCell ref="D1:H1"/>
    <mergeCell ref="A2:C2"/>
    <mergeCell ref="D2:H2"/>
    <mergeCell ref="C9:E9"/>
    <mergeCell ref="R1:Y1"/>
    <mergeCell ref="H7:Y11"/>
    <mergeCell ref="W14:Y16"/>
    <mergeCell ref="V14:V16"/>
    <mergeCell ref="B17:E20"/>
    <mergeCell ref="F17:F20"/>
    <mergeCell ref="M14:M16"/>
    <mergeCell ref="Q17:Q18"/>
    <mergeCell ref="R17:R18"/>
    <mergeCell ref="S17:U18"/>
    <mergeCell ref="M17:M26"/>
    <mergeCell ref="Q19:Q20"/>
    <mergeCell ref="R19:R20"/>
    <mergeCell ref="S19:U20"/>
    <mergeCell ref="C25:E26"/>
    <mergeCell ref="F25:F26"/>
    <mergeCell ref="G25:G26"/>
    <mergeCell ref="R21:R22"/>
    <mergeCell ref="S21:U22"/>
    <mergeCell ref="Q25:Q26"/>
    <mergeCell ref="R25:R26"/>
    <mergeCell ref="S25:U26"/>
    <mergeCell ref="Q23:Q24"/>
    <mergeCell ref="R23:R24"/>
    <mergeCell ref="S23:U24"/>
    <mergeCell ref="Q21:Q22"/>
    <mergeCell ref="H25:H26"/>
    <mergeCell ref="I25:I26"/>
    <mergeCell ref="J25:J26"/>
    <mergeCell ref="K25:K26"/>
    <mergeCell ref="J23:J24"/>
    <mergeCell ref="K23:K24"/>
    <mergeCell ref="J21:J22"/>
    <mergeCell ref="N17:N26"/>
    <mergeCell ref="K21:K22"/>
    <mergeCell ref="L21:L22"/>
    <mergeCell ref="L23:L24"/>
    <mergeCell ref="L25:L26"/>
  </mergeCells>
  <phoneticPr fontId="1"/>
  <conditionalFormatting sqref="S25:U26">
    <cfRule type="expression" dxfId="339" priority="15">
      <formula>$N$17=2</formula>
    </cfRule>
  </conditionalFormatting>
  <conditionalFormatting sqref="R17:R18">
    <cfRule type="expression" dxfId="338" priority="24">
      <formula>$M$17=10</formula>
    </cfRule>
  </conditionalFormatting>
  <conditionalFormatting sqref="R19:R20">
    <cfRule type="expression" dxfId="337" priority="23">
      <formula>$M$17=8</formula>
    </cfRule>
  </conditionalFormatting>
  <conditionalFormatting sqref="R21:R22">
    <cfRule type="expression" dxfId="336" priority="22">
      <formula>$M$17=6</formula>
    </cfRule>
  </conditionalFormatting>
  <conditionalFormatting sqref="R23:R24">
    <cfRule type="expression" dxfId="335" priority="21">
      <formula>$M$17=4</formula>
    </cfRule>
  </conditionalFormatting>
  <conditionalFormatting sqref="R25:R26">
    <cfRule type="expression" dxfId="334" priority="20">
      <formula>$M$17=2</formula>
    </cfRule>
  </conditionalFormatting>
  <conditionalFormatting sqref="S17:U18">
    <cfRule type="expression" dxfId="333" priority="19">
      <formula>$N$17=10</formula>
    </cfRule>
  </conditionalFormatting>
  <conditionalFormatting sqref="S19:U20">
    <cfRule type="expression" dxfId="332" priority="18">
      <formula>$N$17=8</formula>
    </cfRule>
  </conditionalFormatting>
  <conditionalFormatting sqref="S21:U22">
    <cfRule type="expression" dxfId="331" priority="17">
      <formula>$N$17=6</formula>
    </cfRule>
  </conditionalFormatting>
  <conditionalFormatting sqref="S23:U24">
    <cfRule type="expression" dxfId="330" priority="16">
      <formula>$N$17=4</formula>
    </cfRule>
  </conditionalFormatting>
  <conditionalFormatting sqref="Y17">
    <cfRule type="expression" dxfId="329" priority="1">
      <formula>$O$17=10</formula>
    </cfRule>
  </conditionalFormatting>
  <conditionalFormatting sqref="Y17">
    <cfRule type="expression" dxfId="328" priority="2">
      <formula>$O$17=10</formula>
    </cfRule>
  </conditionalFormatting>
  <conditionalFormatting sqref="W17:X17">
    <cfRule type="expression" dxfId="327" priority="12">
      <formula>$O$17=10</formula>
    </cfRule>
  </conditionalFormatting>
  <conditionalFormatting sqref="W18:Y18">
    <cfRule type="expression" dxfId="326" priority="11">
      <formula>$O$17=9</formula>
    </cfRule>
  </conditionalFormatting>
  <conditionalFormatting sqref="W19:Y19">
    <cfRule type="expression" dxfId="325" priority="10">
      <formula>$O$17=8</formula>
    </cfRule>
  </conditionalFormatting>
  <conditionalFormatting sqref="W20:Y20">
    <cfRule type="expression" dxfId="324" priority="9">
      <formula>$O$17=7</formula>
    </cfRule>
  </conditionalFormatting>
  <conditionalFormatting sqref="W21:Y21">
    <cfRule type="expression" dxfId="323" priority="8">
      <formula>$O$17=6</formula>
    </cfRule>
  </conditionalFormatting>
  <conditionalFormatting sqref="W22:Y22">
    <cfRule type="expression" dxfId="322" priority="7">
      <formula>$O$17=5</formula>
    </cfRule>
  </conditionalFormatting>
  <conditionalFormatting sqref="W23:Y23">
    <cfRule type="expression" dxfId="321" priority="6">
      <formula>$O$17=4</formula>
    </cfRule>
  </conditionalFormatting>
  <conditionalFormatting sqref="W24:Y24">
    <cfRule type="expression" dxfId="320" priority="5">
      <formula>$O$17=3</formula>
    </cfRule>
  </conditionalFormatting>
  <conditionalFormatting sqref="W25:Y25">
    <cfRule type="expression" dxfId="319" priority="4">
      <formula>$O$17=2</formula>
    </cfRule>
  </conditionalFormatting>
  <conditionalFormatting sqref="W26:Y26">
    <cfRule type="expression" dxfId="318" priority="3">
      <formula>$O$17=1</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7"/>
  </sheetPr>
  <dimension ref="A1:Q113"/>
  <sheetViews>
    <sheetView showGridLines="0" zoomScaleNormal="100" workbookViewId="0"/>
  </sheetViews>
  <sheetFormatPr defaultRowHeight="13.2"/>
  <cols>
    <col min="1" max="1" width="2.6640625" style="143" customWidth="1"/>
    <col min="2" max="2" width="39.33203125" style="150" customWidth="1"/>
    <col min="3" max="3" width="4.44140625" style="150" bestFit="1" customWidth="1"/>
    <col min="4" max="7" width="12.6640625" style="150" customWidth="1"/>
    <col min="8" max="8" width="12.6640625" style="143" customWidth="1"/>
    <col min="9" max="9" width="2.6640625" style="143" customWidth="1"/>
    <col min="10" max="10" width="39.33203125" style="150" customWidth="1"/>
    <col min="11" max="11" width="4.44140625" style="150" bestFit="1" customWidth="1"/>
    <col min="12" max="16" width="12.6640625" style="150" customWidth="1"/>
    <col min="17" max="22" width="9" style="143"/>
    <col min="23" max="23" width="6.33203125" style="143" customWidth="1"/>
    <col min="24" max="264" width="9" style="143"/>
    <col min="265" max="265" width="2.6640625" style="143" customWidth="1"/>
    <col min="266" max="266" width="39.33203125" style="143" customWidth="1"/>
    <col min="267" max="267" width="4.44140625" style="143" bestFit="1" customWidth="1"/>
    <col min="268" max="268" width="6.44140625" style="143" customWidth="1"/>
    <col min="269" max="272" width="6.44140625" style="143" bestFit="1" customWidth="1"/>
    <col min="273" max="278" width="9" style="143"/>
    <col min="279" max="279" width="6.33203125" style="143" customWidth="1"/>
    <col min="280" max="520" width="9" style="143"/>
    <col min="521" max="521" width="2.6640625" style="143" customWidth="1"/>
    <col min="522" max="522" width="39.33203125" style="143" customWidth="1"/>
    <col min="523" max="523" width="4.44140625" style="143" bestFit="1" customWidth="1"/>
    <col min="524" max="524" width="6.44140625" style="143" customWidth="1"/>
    <col min="525" max="528" width="6.44140625" style="143" bestFit="1" customWidth="1"/>
    <col min="529" max="534" width="9" style="143"/>
    <col min="535" max="535" width="6.33203125" style="143" customWidth="1"/>
    <col min="536" max="776" width="9" style="143"/>
    <col min="777" max="777" width="2.6640625" style="143" customWidth="1"/>
    <col min="778" max="778" width="39.33203125" style="143" customWidth="1"/>
    <col min="779" max="779" width="4.44140625" style="143" bestFit="1" customWidth="1"/>
    <col min="780" max="780" width="6.44140625" style="143" customWidth="1"/>
    <col min="781" max="784" width="6.44140625" style="143" bestFit="1" customWidth="1"/>
    <col min="785" max="790" width="9" style="143"/>
    <col min="791" max="791" width="6.33203125" style="143" customWidth="1"/>
    <col min="792" max="1032" width="9" style="143"/>
    <col min="1033" max="1033" width="2.6640625" style="143" customWidth="1"/>
    <col min="1034" max="1034" width="39.33203125" style="143" customWidth="1"/>
    <col min="1035" max="1035" width="4.44140625" style="143" bestFit="1" customWidth="1"/>
    <col min="1036" max="1036" width="6.44140625" style="143" customWidth="1"/>
    <col min="1037" max="1040" width="6.44140625" style="143" bestFit="1" customWidth="1"/>
    <col min="1041" max="1046" width="9" style="143"/>
    <col min="1047" max="1047" width="6.33203125" style="143" customWidth="1"/>
    <col min="1048" max="1288" width="9" style="143"/>
    <col min="1289" max="1289" width="2.6640625" style="143" customWidth="1"/>
    <col min="1290" max="1290" width="39.33203125" style="143" customWidth="1"/>
    <col min="1291" max="1291" width="4.44140625" style="143" bestFit="1" customWidth="1"/>
    <col min="1292" max="1292" width="6.44140625" style="143" customWidth="1"/>
    <col min="1293" max="1296" width="6.44140625" style="143" bestFit="1" customWidth="1"/>
    <col min="1297" max="1302" width="9" style="143"/>
    <col min="1303" max="1303" width="6.33203125" style="143" customWidth="1"/>
    <col min="1304" max="1544" width="9" style="143"/>
    <col min="1545" max="1545" width="2.6640625" style="143" customWidth="1"/>
    <col min="1546" max="1546" width="39.33203125" style="143" customWidth="1"/>
    <col min="1547" max="1547" width="4.44140625" style="143" bestFit="1" customWidth="1"/>
    <col min="1548" max="1548" width="6.44140625" style="143" customWidth="1"/>
    <col min="1549" max="1552" width="6.44140625" style="143" bestFit="1" customWidth="1"/>
    <col min="1553" max="1558" width="9" style="143"/>
    <col min="1559" max="1559" width="6.33203125" style="143" customWidth="1"/>
    <col min="1560" max="1800" width="9" style="143"/>
    <col min="1801" max="1801" width="2.6640625" style="143" customWidth="1"/>
    <col min="1802" max="1802" width="39.33203125" style="143" customWidth="1"/>
    <col min="1803" max="1803" width="4.44140625" style="143" bestFit="1" customWidth="1"/>
    <col min="1804" max="1804" width="6.44140625" style="143" customWidth="1"/>
    <col min="1805" max="1808" width="6.44140625" style="143" bestFit="1" customWidth="1"/>
    <col min="1809" max="1814" width="9" style="143"/>
    <col min="1815" max="1815" width="6.33203125" style="143" customWidth="1"/>
    <col min="1816" max="2056" width="9" style="143"/>
    <col min="2057" max="2057" width="2.6640625" style="143" customWidth="1"/>
    <col min="2058" max="2058" width="39.33203125" style="143" customWidth="1"/>
    <col min="2059" max="2059" width="4.44140625" style="143" bestFit="1" customWidth="1"/>
    <col min="2060" max="2060" width="6.44140625" style="143" customWidth="1"/>
    <col min="2061" max="2064" width="6.44140625" style="143" bestFit="1" customWidth="1"/>
    <col min="2065" max="2070" width="9" style="143"/>
    <col min="2071" max="2071" width="6.33203125" style="143" customWidth="1"/>
    <col min="2072" max="2312" width="9" style="143"/>
    <col min="2313" max="2313" width="2.6640625" style="143" customWidth="1"/>
    <col min="2314" max="2314" width="39.33203125" style="143" customWidth="1"/>
    <col min="2315" max="2315" width="4.44140625" style="143" bestFit="1" customWidth="1"/>
    <col min="2316" max="2316" width="6.44140625" style="143" customWidth="1"/>
    <col min="2317" max="2320" width="6.44140625" style="143" bestFit="1" customWidth="1"/>
    <col min="2321" max="2326" width="9" style="143"/>
    <col min="2327" max="2327" width="6.33203125" style="143" customWidth="1"/>
    <col min="2328" max="2568" width="9" style="143"/>
    <col min="2569" max="2569" width="2.6640625" style="143" customWidth="1"/>
    <col min="2570" max="2570" width="39.33203125" style="143" customWidth="1"/>
    <col min="2571" max="2571" width="4.44140625" style="143" bestFit="1" customWidth="1"/>
    <col min="2572" max="2572" width="6.44140625" style="143" customWidth="1"/>
    <col min="2573" max="2576" width="6.44140625" style="143" bestFit="1" customWidth="1"/>
    <col min="2577" max="2582" width="9" style="143"/>
    <col min="2583" max="2583" width="6.33203125" style="143" customWidth="1"/>
    <col min="2584" max="2824" width="9" style="143"/>
    <col min="2825" max="2825" width="2.6640625" style="143" customWidth="1"/>
    <col min="2826" max="2826" width="39.33203125" style="143" customWidth="1"/>
    <col min="2827" max="2827" width="4.44140625" style="143" bestFit="1" customWidth="1"/>
    <col min="2828" max="2828" width="6.44140625" style="143" customWidth="1"/>
    <col min="2829" max="2832" width="6.44140625" style="143" bestFit="1" customWidth="1"/>
    <col min="2833" max="2838" width="9" style="143"/>
    <col min="2839" max="2839" width="6.33203125" style="143" customWidth="1"/>
    <col min="2840" max="3080" width="9" style="143"/>
    <col min="3081" max="3081" width="2.6640625" style="143" customWidth="1"/>
    <col min="3082" max="3082" width="39.33203125" style="143" customWidth="1"/>
    <col min="3083" max="3083" width="4.44140625" style="143" bestFit="1" customWidth="1"/>
    <col min="3084" max="3084" width="6.44140625" style="143" customWidth="1"/>
    <col min="3085" max="3088" width="6.44140625" style="143" bestFit="1" customWidth="1"/>
    <col min="3089" max="3094" width="9" style="143"/>
    <col min="3095" max="3095" width="6.33203125" style="143" customWidth="1"/>
    <col min="3096" max="3336" width="9" style="143"/>
    <col min="3337" max="3337" width="2.6640625" style="143" customWidth="1"/>
    <col min="3338" max="3338" width="39.33203125" style="143" customWidth="1"/>
    <col min="3339" max="3339" width="4.44140625" style="143" bestFit="1" customWidth="1"/>
    <col min="3340" max="3340" width="6.44140625" style="143" customWidth="1"/>
    <col min="3341" max="3344" width="6.44140625" style="143" bestFit="1" customWidth="1"/>
    <col min="3345" max="3350" width="9" style="143"/>
    <col min="3351" max="3351" width="6.33203125" style="143" customWidth="1"/>
    <col min="3352" max="3592" width="9" style="143"/>
    <col min="3593" max="3593" width="2.6640625" style="143" customWidth="1"/>
    <col min="3594" max="3594" width="39.33203125" style="143" customWidth="1"/>
    <col min="3595" max="3595" width="4.44140625" style="143" bestFit="1" customWidth="1"/>
    <col min="3596" max="3596" width="6.44140625" style="143" customWidth="1"/>
    <col min="3597" max="3600" width="6.44140625" style="143" bestFit="1" customWidth="1"/>
    <col min="3601" max="3606" width="9" style="143"/>
    <col min="3607" max="3607" width="6.33203125" style="143" customWidth="1"/>
    <col min="3608" max="3848" width="9" style="143"/>
    <col min="3849" max="3849" width="2.6640625" style="143" customWidth="1"/>
    <col min="3850" max="3850" width="39.33203125" style="143" customWidth="1"/>
    <col min="3851" max="3851" width="4.44140625" style="143" bestFit="1" customWidth="1"/>
    <col min="3852" max="3852" width="6.44140625" style="143" customWidth="1"/>
    <col min="3853" max="3856" width="6.44140625" style="143" bestFit="1" customWidth="1"/>
    <col min="3857" max="3862" width="9" style="143"/>
    <col min="3863" max="3863" width="6.33203125" style="143" customWidth="1"/>
    <col min="3864" max="4104" width="9" style="143"/>
    <col min="4105" max="4105" width="2.6640625" style="143" customWidth="1"/>
    <col min="4106" max="4106" width="39.33203125" style="143" customWidth="1"/>
    <col min="4107" max="4107" width="4.44140625" style="143" bestFit="1" customWidth="1"/>
    <col min="4108" max="4108" width="6.44140625" style="143" customWidth="1"/>
    <col min="4109" max="4112" width="6.44140625" style="143" bestFit="1" customWidth="1"/>
    <col min="4113" max="4118" width="9" style="143"/>
    <col min="4119" max="4119" width="6.33203125" style="143" customWidth="1"/>
    <col min="4120" max="4360" width="9" style="143"/>
    <col min="4361" max="4361" width="2.6640625" style="143" customWidth="1"/>
    <col min="4362" max="4362" width="39.33203125" style="143" customWidth="1"/>
    <col min="4363" max="4363" width="4.44140625" style="143" bestFit="1" customWidth="1"/>
    <col min="4364" max="4364" width="6.44140625" style="143" customWidth="1"/>
    <col min="4365" max="4368" width="6.44140625" style="143" bestFit="1" customWidth="1"/>
    <col min="4369" max="4374" width="9" style="143"/>
    <col min="4375" max="4375" width="6.33203125" style="143" customWidth="1"/>
    <col min="4376" max="4616" width="9" style="143"/>
    <col min="4617" max="4617" width="2.6640625" style="143" customWidth="1"/>
    <col min="4618" max="4618" width="39.33203125" style="143" customWidth="1"/>
    <col min="4619" max="4619" width="4.44140625" style="143" bestFit="1" customWidth="1"/>
    <col min="4620" max="4620" width="6.44140625" style="143" customWidth="1"/>
    <col min="4621" max="4624" width="6.44140625" style="143" bestFit="1" customWidth="1"/>
    <col min="4625" max="4630" width="9" style="143"/>
    <col min="4631" max="4631" width="6.33203125" style="143" customWidth="1"/>
    <col min="4632" max="4872" width="9" style="143"/>
    <col min="4873" max="4873" width="2.6640625" style="143" customWidth="1"/>
    <col min="4874" max="4874" width="39.33203125" style="143" customWidth="1"/>
    <col min="4875" max="4875" width="4.44140625" style="143" bestFit="1" customWidth="1"/>
    <col min="4876" max="4876" width="6.44140625" style="143" customWidth="1"/>
    <col min="4877" max="4880" width="6.44140625" style="143" bestFit="1" customWidth="1"/>
    <col min="4881" max="4886" width="9" style="143"/>
    <col min="4887" max="4887" width="6.33203125" style="143" customWidth="1"/>
    <col min="4888" max="5128" width="9" style="143"/>
    <col min="5129" max="5129" width="2.6640625" style="143" customWidth="1"/>
    <col min="5130" max="5130" width="39.33203125" style="143" customWidth="1"/>
    <col min="5131" max="5131" width="4.44140625" style="143" bestFit="1" customWidth="1"/>
    <col min="5132" max="5132" width="6.44140625" style="143" customWidth="1"/>
    <col min="5133" max="5136" width="6.44140625" style="143" bestFit="1" customWidth="1"/>
    <col min="5137" max="5142" width="9" style="143"/>
    <col min="5143" max="5143" width="6.33203125" style="143" customWidth="1"/>
    <col min="5144" max="5384" width="9" style="143"/>
    <col min="5385" max="5385" width="2.6640625" style="143" customWidth="1"/>
    <col min="5386" max="5386" width="39.33203125" style="143" customWidth="1"/>
    <col min="5387" max="5387" width="4.44140625" style="143" bestFit="1" customWidth="1"/>
    <col min="5388" max="5388" width="6.44140625" style="143" customWidth="1"/>
    <col min="5389" max="5392" width="6.44140625" style="143" bestFit="1" customWidth="1"/>
    <col min="5393" max="5398" width="9" style="143"/>
    <col min="5399" max="5399" width="6.33203125" style="143" customWidth="1"/>
    <col min="5400" max="5640" width="9" style="143"/>
    <col min="5641" max="5641" width="2.6640625" style="143" customWidth="1"/>
    <col min="5642" max="5642" width="39.33203125" style="143" customWidth="1"/>
    <col min="5643" max="5643" width="4.44140625" style="143" bestFit="1" customWidth="1"/>
    <col min="5644" max="5644" width="6.44140625" style="143" customWidth="1"/>
    <col min="5645" max="5648" width="6.44140625" style="143" bestFit="1" customWidth="1"/>
    <col min="5649" max="5654" width="9" style="143"/>
    <col min="5655" max="5655" width="6.33203125" style="143" customWidth="1"/>
    <col min="5656" max="5896" width="9" style="143"/>
    <col min="5897" max="5897" width="2.6640625" style="143" customWidth="1"/>
    <col min="5898" max="5898" width="39.33203125" style="143" customWidth="1"/>
    <col min="5899" max="5899" width="4.44140625" style="143" bestFit="1" customWidth="1"/>
    <col min="5900" max="5900" width="6.44140625" style="143" customWidth="1"/>
    <col min="5901" max="5904" width="6.44140625" style="143" bestFit="1" customWidth="1"/>
    <col min="5905" max="5910" width="9" style="143"/>
    <col min="5911" max="5911" width="6.33203125" style="143" customWidth="1"/>
    <col min="5912" max="6152" width="9" style="143"/>
    <col min="6153" max="6153" width="2.6640625" style="143" customWidth="1"/>
    <col min="6154" max="6154" width="39.33203125" style="143" customWidth="1"/>
    <col min="6155" max="6155" width="4.44140625" style="143" bestFit="1" customWidth="1"/>
    <col min="6156" max="6156" width="6.44140625" style="143" customWidth="1"/>
    <col min="6157" max="6160" width="6.44140625" style="143" bestFit="1" customWidth="1"/>
    <col min="6161" max="6166" width="9" style="143"/>
    <col min="6167" max="6167" width="6.33203125" style="143" customWidth="1"/>
    <col min="6168" max="6408" width="9" style="143"/>
    <col min="6409" max="6409" width="2.6640625" style="143" customWidth="1"/>
    <col min="6410" max="6410" width="39.33203125" style="143" customWidth="1"/>
    <col min="6411" max="6411" width="4.44140625" style="143" bestFit="1" customWidth="1"/>
    <col min="6412" max="6412" width="6.44140625" style="143" customWidth="1"/>
    <col min="6413" max="6416" width="6.44140625" style="143" bestFit="1" customWidth="1"/>
    <col min="6417" max="6422" width="9" style="143"/>
    <col min="6423" max="6423" width="6.33203125" style="143" customWidth="1"/>
    <col min="6424" max="6664" width="9" style="143"/>
    <col min="6665" max="6665" width="2.6640625" style="143" customWidth="1"/>
    <col min="6666" max="6666" width="39.33203125" style="143" customWidth="1"/>
    <col min="6667" max="6667" width="4.44140625" style="143" bestFit="1" customWidth="1"/>
    <col min="6668" max="6668" width="6.44140625" style="143" customWidth="1"/>
    <col min="6669" max="6672" width="6.44140625" style="143" bestFit="1" customWidth="1"/>
    <col min="6673" max="6678" width="9" style="143"/>
    <col min="6679" max="6679" width="6.33203125" style="143" customWidth="1"/>
    <col min="6680" max="6920" width="9" style="143"/>
    <col min="6921" max="6921" width="2.6640625" style="143" customWidth="1"/>
    <col min="6922" max="6922" width="39.33203125" style="143" customWidth="1"/>
    <col min="6923" max="6923" width="4.44140625" style="143" bestFit="1" customWidth="1"/>
    <col min="6924" max="6924" width="6.44140625" style="143" customWidth="1"/>
    <col min="6925" max="6928" width="6.44140625" style="143" bestFit="1" customWidth="1"/>
    <col min="6929" max="6934" width="9" style="143"/>
    <col min="6935" max="6935" width="6.33203125" style="143" customWidth="1"/>
    <col min="6936" max="7176" width="9" style="143"/>
    <col min="7177" max="7177" width="2.6640625" style="143" customWidth="1"/>
    <col min="7178" max="7178" width="39.33203125" style="143" customWidth="1"/>
    <col min="7179" max="7179" width="4.44140625" style="143" bestFit="1" customWidth="1"/>
    <col min="7180" max="7180" width="6.44140625" style="143" customWidth="1"/>
    <col min="7181" max="7184" width="6.44140625" style="143" bestFit="1" customWidth="1"/>
    <col min="7185" max="7190" width="9" style="143"/>
    <col min="7191" max="7191" width="6.33203125" style="143" customWidth="1"/>
    <col min="7192" max="7432" width="9" style="143"/>
    <col min="7433" max="7433" width="2.6640625" style="143" customWidth="1"/>
    <col min="7434" max="7434" width="39.33203125" style="143" customWidth="1"/>
    <col min="7435" max="7435" width="4.44140625" style="143" bestFit="1" customWidth="1"/>
    <col min="7436" max="7436" width="6.44140625" style="143" customWidth="1"/>
    <col min="7437" max="7440" width="6.44140625" style="143" bestFit="1" customWidth="1"/>
    <col min="7441" max="7446" width="9" style="143"/>
    <col min="7447" max="7447" width="6.33203125" style="143" customWidth="1"/>
    <col min="7448" max="7688" width="9" style="143"/>
    <col min="7689" max="7689" width="2.6640625" style="143" customWidth="1"/>
    <col min="7690" max="7690" width="39.33203125" style="143" customWidth="1"/>
    <col min="7691" max="7691" width="4.44140625" style="143" bestFit="1" customWidth="1"/>
    <col min="7692" max="7692" width="6.44140625" style="143" customWidth="1"/>
    <col min="7693" max="7696" width="6.44140625" style="143" bestFit="1" customWidth="1"/>
    <col min="7697" max="7702" width="9" style="143"/>
    <col min="7703" max="7703" width="6.33203125" style="143" customWidth="1"/>
    <col min="7704" max="7944" width="9" style="143"/>
    <col min="7945" max="7945" width="2.6640625" style="143" customWidth="1"/>
    <col min="7946" max="7946" width="39.33203125" style="143" customWidth="1"/>
    <col min="7947" max="7947" width="4.44140625" style="143" bestFit="1" customWidth="1"/>
    <col min="7948" max="7948" width="6.44140625" style="143" customWidth="1"/>
    <col min="7949" max="7952" width="6.44140625" style="143" bestFit="1" customWidth="1"/>
    <col min="7953" max="7958" width="9" style="143"/>
    <col min="7959" max="7959" width="6.33203125" style="143" customWidth="1"/>
    <col min="7960" max="8200" width="9" style="143"/>
    <col min="8201" max="8201" width="2.6640625" style="143" customWidth="1"/>
    <col min="8202" max="8202" width="39.33203125" style="143" customWidth="1"/>
    <col min="8203" max="8203" width="4.44140625" style="143" bestFit="1" customWidth="1"/>
    <col min="8204" max="8204" width="6.44140625" style="143" customWidth="1"/>
    <col min="8205" max="8208" width="6.44140625" style="143" bestFit="1" customWidth="1"/>
    <col min="8209" max="8214" width="9" style="143"/>
    <col min="8215" max="8215" width="6.33203125" style="143" customWidth="1"/>
    <col min="8216" max="8456" width="9" style="143"/>
    <col min="8457" max="8457" width="2.6640625" style="143" customWidth="1"/>
    <col min="8458" max="8458" width="39.33203125" style="143" customWidth="1"/>
    <col min="8459" max="8459" width="4.44140625" style="143" bestFit="1" customWidth="1"/>
    <col min="8460" max="8460" width="6.44140625" style="143" customWidth="1"/>
    <col min="8461" max="8464" width="6.44140625" style="143" bestFit="1" customWidth="1"/>
    <col min="8465" max="8470" width="9" style="143"/>
    <col min="8471" max="8471" width="6.33203125" style="143" customWidth="1"/>
    <col min="8472" max="8712" width="9" style="143"/>
    <col min="8713" max="8713" width="2.6640625" style="143" customWidth="1"/>
    <col min="8714" max="8714" width="39.33203125" style="143" customWidth="1"/>
    <col min="8715" max="8715" width="4.44140625" style="143" bestFit="1" customWidth="1"/>
    <col min="8716" max="8716" width="6.44140625" style="143" customWidth="1"/>
    <col min="8717" max="8720" width="6.44140625" style="143" bestFit="1" customWidth="1"/>
    <col min="8721" max="8726" width="9" style="143"/>
    <col min="8727" max="8727" width="6.33203125" style="143" customWidth="1"/>
    <col min="8728" max="8968" width="9" style="143"/>
    <col min="8969" max="8969" width="2.6640625" style="143" customWidth="1"/>
    <col min="8970" max="8970" width="39.33203125" style="143" customWidth="1"/>
    <col min="8971" max="8971" width="4.44140625" style="143" bestFit="1" customWidth="1"/>
    <col min="8972" max="8972" width="6.44140625" style="143" customWidth="1"/>
    <col min="8973" max="8976" width="6.44140625" style="143" bestFit="1" customWidth="1"/>
    <col min="8977" max="8982" width="9" style="143"/>
    <col min="8983" max="8983" width="6.33203125" style="143" customWidth="1"/>
    <col min="8984" max="9224" width="9" style="143"/>
    <col min="9225" max="9225" width="2.6640625" style="143" customWidth="1"/>
    <col min="9226" max="9226" width="39.33203125" style="143" customWidth="1"/>
    <col min="9227" max="9227" width="4.44140625" style="143" bestFit="1" customWidth="1"/>
    <col min="9228" max="9228" width="6.44140625" style="143" customWidth="1"/>
    <col min="9229" max="9232" width="6.44140625" style="143" bestFit="1" customWidth="1"/>
    <col min="9233" max="9238" width="9" style="143"/>
    <col min="9239" max="9239" width="6.33203125" style="143" customWidth="1"/>
    <col min="9240" max="9480" width="9" style="143"/>
    <col min="9481" max="9481" width="2.6640625" style="143" customWidth="1"/>
    <col min="9482" max="9482" width="39.33203125" style="143" customWidth="1"/>
    <col min="9483" max="9483" width="4.44140625" style="143" bestFit="1" customWidth="1"/>
    <col min="9484" max="9484" width="6.44140625" style="143" customWidth="1"/>
    <col min="9485" max="9488" width="6.44140625" style="143" bestFit="1" customWidth="1"/>
    <col min="9489" max="9494" width="9" style="143"/>
    <col min="9495" max="9495" width="6.33203125" style="143" customWidth="1"/>
    <col min="9496" max="9736" width="9" style="143"/>
    <col min="9737" max="9737" width="2.6640625" style="143" customWidth="1"/>
    <col min="9738" max="9738" width="39.33203125" style="143" customWidth="1"/>
    <col min="9739" max="9739" width="4.44140625" style="143" bestFit="1" customWidth="1"/>
    <col min="9740" max="9740" width="6.44140625" style="143" customWidth="1"/>
    <col min="9741" max="9744" width="6.44140625" style="143" bestFit="1" customWidth="1"/>
    <col min="9745" max="9750" width="9" style="143"/>
    <col min="9751" max="9751" width="6.33203125" style="143" customWidth="1"/>
    <col min="9752" max="9992" width="9" style="143"/>
    <col min="9993" max="9993" width="2.6640625" style="143" customWidth="1"/>
    <col min="9994" max="9994" width="39.33203125" style="143" customWidth="1"/>
    <col min="9995" max="9995" width="4.44140625" style="143" bestFit="1" customWidth="1"/>
    <col min="9996" max="9996" width="6.44140625" style="143" customWidth="1"/>
    <col min="9997" max="10000" width="6.44140625" style="143" bestFit="1" customWidth="1"/>
    <col min="10001" max="10006" width="9" style="143"/>
    <col min="10007" max="10007" width="6.33203125" style="143" customWidth="1"/>
    <col min="10008" max="10248" width="9" style="143"/>
    <col min="10249" max="10249" width="2.6640625" style="143" customWidth="1"/>
    <col min="10250" max="10250" width="39.33203125" style="143" customWidth="1"/>
    <col min="10251" max="10251" width="4.44140625" style="143" bestFit="1" customWidth="1"/>
    <col min="10252" max="10252" width="6.44140625" style="143" customWidth="1"/>
    <col min="10253" max="10256" width="6.44140625" style="143" bestFit="1" customWidth="1"/>
    <col min="10257" max="10262" width="9" style="143"/>
    <col min="10263" max="10263" width="6.33203125" style="143" customWidth="1"/>
    <col min="10264" max="10504" width="9" style="143"/>
    <col min="10505" max="10505" width="2.6640625" style="143" customWidth="1"/>
    <col min="10506" max="10506" width="39.33203125" style="143" customWidth="1"/>
    <col min="10507" max="10507" width="4.44140625" style="143" bestFit="1" customWidth="1"/>
    <col min="10508" max="10508" width="6.44140625" style="143" customWidth="1"/>
    <col min="10509" max="10512" width="6.44140625" style="143" bestFit="1" customWidth="1"/>
    <col min="10513" max="10518" width="9" style="143"/>
    <col min="10519" max="10519" width="6.33203125" style="143" customWidth="1"/>
    <col min="10520" max="10760" width="9" style="143"/>
    <col min="10761" max="10761" width="2.6640625" style="143" customWidth="1"/>
    <col min="10762" max="10762" width="39.33203125" style="143" customWidth="1"/>
    <col min="10763" max="10763" width="4.44140625" style="143" bestFit="1" customWidth="1"/>
    <col min="10764" max="10764" width="6.44140625" style="143" customWidth="1"/>
    <col min="10765" max="10768" width="6.44140625" style="143" bestFit="1" customWidth="1"/>
    <col min="10769" max="10774" width="9" style="143"/>
    <col min="10775" max="10775" width="6.33203125" style="143" customWidth="1"/>
    <col min="10776" max="11016" width="9" style="143"/>
    <col min="11017" max="11017" width="2.6640625" style="143" customWidth="1"/>
    <col min="11018" max="11018" width="39.33203125" style="143" customWidth="1"/>
    <col min="11019" max="11019" width="4.44140625" style="143" bestFit="1" customWidth="1"/>
    <col min="11020" max="11020" width="6.44140625" style="143" customWidth="1"/>
    <col min="11021" max="11024" width="6.44140625" style="143" bestFit="1" customWidth="1"/>
    <col min="11025" max="11030" width="9" style="143"/>
    <col min="11031" max="11031" width="6.33203125" style="143" customWidth="1"/>
    <col min="11032" max="11272" width="9" style="143"/>
    <col min="11273" max="11273" width="2.6640625" style="143" customWidth="1"/>
    <col min="11274" max="11274" width="39.33203125" style="143" customWidth="1"/>
    <col min="11275" max="11275" width="4.44140625" style="143" bestFit="1" customWidth="1"/>
    <col min="11276" max="11276" width="6.44140625" style="143" customWidth="1"/>
    <col min="11277" max="11280" width="6.44140625" style="143" bestFit="1" customWidth="1"/>
    <col min="11281" max="11286" width="9" style="143"/>
    <col min="11287" max="11287" width="6.33203125" style="143" customWidth="1"/>
    <col min="11288" max="11528" width="9" style="143"/>
    <col min="11529" max="11529" width="2.6640625" style="143" customWidth="1"/>
    <col min="11530" max="11530" width="39.33203125" style="143" customWidth="1"/>
    <col min="11531" max="11531" width="4.44140625" style="143" bestFit="1" customWidth="1"/>
    <col min="11532" max="11532" width="6.44140625" style="143" customWidth="1"/>
    <col min="11533" max="11536" width="6.44140625" style="143" bestFit="1" customWidth="1"/>
    <col min="11537" max="11542" width="9" style="143"/>
    <col min="11543" max="11543" width="6.33203125" style="143" customWidth="1"/>
    <col min="11544" max="11784" width="9" style="143"/>
    <col min="11785" max="11785" width="2.6640625" style="143" customWidth="1"/>
    <col min="11786" max="11786" width="39.33203125" style="143" customWidth="1"/>
    <col min="11787" max="11787" width="4.44140625" style="143" bestFit="1" customWidth="1"/>
    <col min="11788" max="11788" width="6.44140625" style="143" customWidth="1"/>
    <col min="11789" max="11792" width="6.44140625" style="143" bestFit="1" customWidth="1"/>
    <col min="11793" max="11798" width="9" style="143"/>
    <col min="11799" max="11799" width="6.33203125" style="143" customWidth="1"/>
    <col min="11800" max="12040" width="9" style="143"/>
    <col min="12041" max="12041" width="2.6640625" style="143" customWidth="1"/>
    <col min="12042" max="12042" width="39.33203125" style="143" customWidth="1"/>
    <col min="12043" max="12043" width="4.44140625" style="143" bestFit="1" customWidth="1"/>
    <col min="12044" max="12044" width="6.44140625" style="143" customWidth="1"/>
    <col min="12045" max="12048" width="6.44140625" style="143" bestFit="1" customWidth="1"/>
    <col min="12049" max="12054" width="9" style="143"/>
    <col min="12055" max="12055" width="6.33203125" style="143" customWidth="1"/>
    <col min="12056" max="12296" width="9" style="143"/>
    <col min="12297" max="12297" width="2.6640625" style="143" customWidth="1"/>
    <col min="12298" max="12298" width="39.33203125" style="143" customWidth="1"/>
    <col min="12299" max="12299" width="4.44140625" style="143" bestFit="1" customWidth="1"/>
    <col min="12300" max="12300" width="6.44140625" style="143" customWidth="1"/>
    <col min="12301" max="12304" width="6.44140625" style="143" bestFit="1" customWidth="1"/>
    <col min="12305" max="12310" width="9" style="143"/>
    <col min="12311" max="12311" width="6.33203125" style="143" customWidth="1"/>
    <col min="12312" max="12552" width="9" style="143"/>
    <col min="12553" max="12553" width="2.6640625" style="143" customWidth="1"/>
    <col min="12554" max="12554" width="39.33203125" style="143" customWidth="1"/>
    <col min="12555" max="12555" width="4.44140625" style="143" bestFit="1" customWidth="1"/>
    <col min="12556" max="12556" width="6.44140625" style="143" customWidth="1"/>
    <col min="12557" max="12560" width="6.44140625" style="143" bestFit="1" customWidth="1"/>
    <col min="12561" max="12566" width="9" style="143"/>
    <col min="12567" max="12567" width="6.33203125" style="143" customWidth="1"/>
    <col min="12568" max="12808" width="9" style="143"/>
    <col min="12809" max="12809" width="2.6640625" style="143" customWidth="1"/>
    <col min="12810" max="12810" width="39.33203125" style="143" customWidth="1"/>
    <col min="12811" max="12811" width="4.44140625" style="143" bestFit="1" customWidth="1"/>
    <col min="12812" max="12812" width="6.44140625" style="143" customWidth="1"/>
    <col min="12813" max="12816" width="6.44140625" style="143" bestFit="1" customWidth="1"/>
    <col min="12817" max="12822" width="9" style="143"/>
    <col min="12823" max="12823" width="6.33203125" style="143" customWidth="1"/>
    <col min="12824" max="13064" width="9" style="143"/>
    <col min="13065" max="13065" width="2.6640625" style="143" customWidth="1"/>
    <col min="13066" max="13066" width="39.33203125" style="143" customWidth="1"/>
    <col min="13067" max="13067" width="4.44140625" style="143" bestFit="1" customWidth="1"/>
    <col min="13068" max="13068" width="6.44140625" style="143" customWidth="1"/>
    <col min="13069" max="13072" width="6.44140625" style="143" bestFit="1" customWidth="1"/>
    <col min="13073" max="13078" width="9" style="143"/>
    <col min="13079" max="13079" width="6.33203125" style="143" customWidth="1"/>
    <col min="13080" max="13320" width="9" style="143"/>
    <col min="13321" max="13321" width="2.6640625" style="143" customWidth="1"/>
    <col min="13322" max="13322" width="39.33203125" style="143" customWidth="1"/>
    <col min="13323" max="13323" width="4.44140625" style="143" bestFit="1" customWidth="1"/>
    <col min="13324" max="13324" width="6.44140625" style="143" customWidth="1"/>
    <col min="13325" max="13328" width="6.44140625" style="143" bestFit="1" customWidth="1"/>
    <col min="13329" max="13334" width="9" style="143"/>
    <col min="13335" max="13335" width="6.33203125" style="143" customWidth="1"/>
    <col min="13336" max="13576" width="9" style="143"/>
    <col min="13577" max="13577" width="2.6640625" style="143" customWidth="1"/>
    <col min="13578" max="13578" width="39.33203125" style="143" customWidth="1"/>
    <col min="13579" max="13579" width="4.44140625" style="143" bestFit="1" customWidth="1"/>
    <col min="13580" max="13580" width="6.44140625" style="143" customWidth="1"/>
    <col min="13581" max="13584" width="6.44140625" style="143" bestFit="1" customWidth="1"/>
    <col min="13585" max="13590" width="9" style="143"/>
    <col min="13591" max="13591" width="6.33203125" style="143" customWidth="1"/>
    <col min="13592" max="13832" width="9" style="143"/>
    <col min="13833" max="13833" width="2.6640625" style="143" customWidth="1"/>
    <col min="13834" max="13834" width="39.33203125" style="143" customWidth="1"/>
    <col min="13835" max="13835" width="4.44140625" style="143" bestFit="1" customWidth="1"/>
    <col min="13836" max="13836" width="6.44140625" style="143" customWidth="1"/>
    <col min="13837" max="13840" width="6.44140625" style="143" bestFit="1" customWidth="1"/>
    <col min="13841" max="13846" width="9" style="143"/>
    <col min="13847" max="13847" width="6.33203125" style="143" customWidth="1"/>
    <col min="13848" max="14088" width="9" style="143"/>
    <col min="14089" max="14089" width="2.6640625" style="143" customWidth="1"/>
    <col min="14090" max="14090" width="39.33203125" style="143" customWidth="1"/>
    <col min="14091" max="14091" width="4.44140625" style="143" bestFit="1" customWidth="1"/>
    <col min="14092" max="14092" width="6.44140625" style="143" customWidth="1"/>
    <col min="14093" max="14096" width="6.44140625" style="143" bestFit="1" customWidth="1"/>
    <col min="14097" max="14102" width="9" style="143"/>
    <col min="14103" max="14103" width="6.33203125" style="143" customWidth="1"/>
    <col min="14104" max="14344" width="9" style="143"/>
    <col min="14345" max="14345" width="2.6640625" style="143" customWidth="1"/>
    <col min="14346" max="14346" width="39.33203125" style="143" customWidth="1"/>
    <col min="14347" max="14347" width="4.44140625" style="143" bestFit="1" customWidth="1"/>
    <col min="14348" max="14348" width="6.44140625" style="143" customWidth="1"/>
    <col min="14349" max="14352" width="6.44140625" style="143" bestFit="1" customWidth="1"/>
    <col min="14353" max="14358" width="9" style="143"/>
    <col min="14359" max="14359" width="6.33203125" style="143" customWidth="1"/>
    <col min="14360" max="14600" width="9" style="143"/>
    <col min="14601" max="14601" width="2.6640625" style="143" customWidth="1"/>
    <col min="14602" max="14602" width="39.33203125" style="143" customWidth="1"/>
    <col min="14603" max="14603" width="4.44140625" style="143" bestFit="1" customWidth="1"/>
    <col min="14604" max="14604" width="6.44140625" style="143" customWidth="1"/>
    <col min="14605" max="14608" width="6.44140625" style="143" bestFit="1" customWidth="1"/>
    <col min="14609" max="14614" width="9" style="143"/>
    <col min="14615" max="14615" width="6.33203125" style="143" customWidth="1"/>
    <col min="14616" max="14856" width="9" style="143"/>
    <col min="14857" max="14857" width="2.6640625" style="143" customWidth="1"/>
    <col min="14858" max="14858" width="39.33203125" style="143" customWidth="1"/>
    <col min="14859" max="14859" width="4.44140625" style="143" bestFit="1" customWidth="1"/>
    <col min="14860" max="14860" width="6.44140625" style="143" customWidth="1"/>
    <col min="14861" max="14864" width="6.44140625" style="143" bestFit="1" customWidth="1"/>
    <col min="14865" max="14870" width="9" style="143"/>
    <col min="14871" max="14871" width="6.33203125" style="143" customWidth="1"/>
    <col min="14872" max="15112" width="9" style="143"/>
    <col min="15113" max="15113" width="2.6640625" style="143" customWidth="1"/>
    <col min="15114" max="15114" width="39.33203125" style="143" customWidth="1"/>
    <col min="15115" max="15115" width="4.44140625" style="143" bestFit="1" customWidth="1"/>
    <col min="15116" max="15116" width="6.44140625" style="143" customWidth="1"/>
    <col min="15117" max="15120" width="6.44140625" style="143" bestFit="1" customWidth="1"/>
    <col min="15121" max="15126" width="9" style="143"/>
    <col min="15127" max="15127" width="6.33203125" style="143" customWidth="1"/>
    <col min="15128" max="15368" width="9" style="143"/>
    <col min="15369" max="15369" width="2.6640625" style="143" customWidth="1"/>
    <col min="15370" max="15370" width="39.33203125" style="143" customWidth="1"/>
    <col min="15371" max="15371" width="4.44140625" style="143" bestFit="1" customWidth="1"/>
    <col min="15372" max="15372" width="6.44140625" style="143" customWidth="1"/>
    <col min="15373" max="15376" width="6.44140625" style="143" bestFit="1" customWidth="1"/>
    <col min="15377" max="15382" width="9" style="143"/>
    <col min="15383" max="15383" width="6.33203125" style="143" customWidth="1"/>
    <col min="15384" max="15624" width="9" style="143"/>
    <col min="15625" max="15625" width="2.6640625" style="143" customWidth="1"/>
    <col min="15626" max="15626" width="39.33203125" style="143" customWidth="1"/>
    <col min="15627" max="15627" width="4.44140625" style="143" bestFit="1" customWidth="1"/>
    <col min="15628" max="15628" width="6.44140625" style="143" customWidth="1"/>
    <col min="15629" max="15632" width="6.44140625" style="143" bestFit="1" customWidth="1"/>
    <col min="15633" max="15638" width="9" style="143"/>
    <col min="15639" max="15639" width="6.33203125" style="143" customWidth="1"/>
    <col min="15640" max="15880" width="9" style="143"/>
    <col min="15881" max="15881" width="2.6640625" style="143" customWidth="1"/>
    <col min="15882" max="15882" width="39.33203125" style="143" customWidth="1"/>
    <col min="15883" max="15883" width="4.44140625" style="143" bestFit="1" customWidth="1"/>
    <col min="15884" max="15884" width="6.44140625" style="143" customWidth="1"/>
    <col min="15885" max="15888" width="6.44140625" style="143" bestFit="1" customWidth="1"/>
    <col min="15889" max="15894" width="9" style="143"/>
    <col min="15895" max="15895" width="6.33203125" style="143" customWidth="1"/>
    <col min="15896" max="16136" width="9" style="143"/>
    <col min="16137" max="16137" width="2.6640625" style="143" customWidth="1"/>
    <col min="16138" max="16138" width="39.33203125" style="143" customWidth="1"/>
    <col min="16139" max="16139" width="4.44140625" style="143" bestFit="1" customWidth="1"/>
    <col min="16140" max="16140" width="6.44140625" style="143" customWidth="1"/>
    <col min="16141" max="16144" width="6.44140625" style="143" bestFit="1" customWidth="1"/>
    <col min="16145" max="16150" width="9" style="143"/>
    <col min="16151" max="16151" width="6.33203125" style="143" customWidth="1"/>
    <col min="16152" max="16384" width="9" style="143"/>
  </cols>
  <sheetData>
    <row r="1" spans="2:17" ht="11.25" customHeight="1">
      <c r="B1" s="139"/>
      <c r="C1" s="140"/>
      <c r="D1" s="141"/>
      <c r="E1" s="142"/>
      <c r="F1" s="142"/>
      <c r="G1" s="142"/>
      <c r="J1" s="139"/>
      <c r="K1" s="140"/>
      <c r="L1" s="141"/>
      <c r="M1" s="142"/>
      <c r="N1" s="142"/>
      <c r="O1" s="142"/>
      <c r="P1" s="142"/>
    </row>
    <row r="2" spans="2:17" ht="11.25" customHeight="1">
      <c r="B2" s="144"/>
      <c r="C2" s="140"/>
      <c r="D2" s="141"/>
      <c r="E2" s="142"/>
      <c r="F2" s="142"/>
      <c r="G2" s="142"/>
      <c r="J2" s="144"/>
      <c r="K2" s="140"/>
      <c r="L2" s="141"/>
      <c r="M2" s="142"/>
      <c r="N2" s="142"/>
      <c r="O2" s="142"/>
      <c r="P2" s="142"/>
    </row>
    <row r="3" spans="2:17" ht="2.25" customHeight="1">
      <c r="B3" s="139"/>
      <c r="C3" s="140"/>
      <c r="D3" s="141"/>
      <c r="E3" s="142"/>
      <c r="F3" s="142"/>
      <c r="G3" s="142"/>
      <c r="J3" s="139"/>
      <c r="K3" s="140"/>
      <c r="L3" s="141"/>
      <c r="M3" s="142"/>
      <c r="N3" s="142"/>
      <c r="O3" s="142"/>
      <c r="P3" s="142"/>
    </row>
    <row r="4" spans="2:17" ht="24" customHeight="1">
      <c r="B4" s="749" t="s">
        <v>516</v>
      </c>
      <c r="C4" s="1106" t="s">
        <v>195</v>
      </c>
      <c r="D4" s="1107"/>
      <c r="E4" s="1108"/>
      <c r="F4" s="1109"/>
      <c r="G4" s="1110"/>
      <c r="J4" s="145"/>
      <c r="K4" s="481"/>
      <c r="L4" s="481"/>
      <c r="M4" s="482"/>
      <c r="N4" s="482"/>
      <c r="O4" s="482"/>
      <c r="P4" s="146"/>
      <c r="Q4" s="198"/>
    </row>
    <row r="5" spans="2:17" ht="24" customHeight="1">
      <c r="B5" s="748"/>
      <c r="C5" s="1111" t="s">
        <v>620</v>
      </c>
      <c r="D5" s="1111"/>
      <c r="E5" s="1115" t="s">
        <v>1121</v>
      </c>
      <c r="F5" s="1115"/>
      <c r="G5" s="1115"/>
      <c r="J5" s="147"/>
      <c r="K5" s="1113"/>
      <c r="L5" s="1113"/>
      <c r="M5" s="1114"/>
      <c r="N5" s="1114"/>
      <c r="O5" s="1114"/>
      <c r="P5" s="146"/>
      <c r="Q5" s="198"/>
    </row>
    <row r="6" spans="2:17" ht="24" customHeight="1">
      <c r="B6" s="749" t="s">
        <v>715</v>
      </c>
      <c r="C6" s="1111" t="s">
        <v>600</v>
      </c>
      <c r="D6" s="1111"/>
      <c r="E6" s="1112"/>
      <c r="F6" s="1112"/>
      <c r="G6" s="1112"/>
      <c r="J6" s="148"/>
      <c r="K6" s="1113"/>
      <c r="L6" s="1113"/>
      <c r="M6" s="1114"/>
      <c r="N6" s="1114"/>
      <c r="O6" s="1114"/>
      <c r="P6" s="146"/>
      <c r="Q6" s="198"/>
    </row>
    <row r="7" spans="2:17" ht="24" customHeight="1">
      <c r="B7" s="749" t="s">
        <v>864</v>
      </c>
      <c r="C7" s="1111" t="s">
        <v>840</v>
      </c>
      <c r="D7" s="1111"/>
      <c r="E7" s="1112"/>
      <c r="F7" s="1112"/>
      <c r="G7" s="1112"/>
      <c r="J7" s="149"/>
      <c r="K7" s="1113"/>
      <c r="L7" s="1113"/>
      <c r="M7" s="1114"/>
      <c r="N7" s="1114"/>
      <c r="O7" s="1114"/>
      <c r="P7" s="146"/>
    </row>
    <row r="8" spans="2:17" ht="8.25" customHeight="1">
      <c r="C8" s="140"/>
      <c r="D8" s="141"/>
      <c r="E8" s="142"/>
      <c r="F8" s="142"/>
      <c r="G8" s="142"/>
      <c r="K8" s="140"/>
      <c r="L8" s="141"/>
      <c r="M8" s="142"/>
      <c r="N8" s="142"/>
      <c r="O8" s="142"/>
      <c r="P8" s="142"/>
    </row>
    <row r="9" spans="2:17" ht="2.25" customHeight="1">
      <c r="B9" s="139"/>
      <c r="C9" s="140"/>
      <c r="D9" s="141"/>
      <c r="E9" s="142"/>
      <c r="F9" s="142"/>
      <c r="G9" s="142"/>
      <c r="J9" s="139"/>
      <c r="K9" s="140"/>
      <c r="L9" s="141"/>
      <c r="M9" s="142"/>
      <c r="N9" s="142"/>
      <c r="O9" s="142"/>
      <c r="P9" s="142"/>
    </row>
    <row r="10" spans="2:17" ht="15" customHeight="1" thickBot="1">
      <c r="B10" s="151" t="s">
        <v>1122</v>
      </c>
      <c r="C10" s="140"/>
      <c r="D10" s="141"/>
      <c r="E10" s="142"/>
      <c r="F10" s="152"/>
      <c r="G10" s="152"/>
      <c r="H10" s="153" t="s">
        <v>251</v>
      </c>
      <c r="J10" s="143"/>
      <c r="K10" s="143"/>
      <c r="L10" s="143"/>
      <c r="M10" s="143"/>
      <c r="N10" s="143"/>
      <c r="O10" s="143"/>
      <c r="P10" s="143"/>
    </row>
    <row r="11" spans="2:17" ht="13.8" thickBot="1">
      <c r="B11" s="154"/>
      <c r="C11" s="155" t="s">
        <v>197</v>
      </c>
      <c r="D11" s="1035">
        <v>2018</v>
      </c>
      <c r="E11" s="1035">
        <f>+D11+1</f>
        <v>2019</v>
      </c>
      <c r="F11" s="1035">
        <f t="shared" ref="F11:H11" si="0">+E11+1</f>
        <v>2020</v>
      </c>
      <c r="G11" s="1035">
        <f t="shared" si="0"/>
        <v>2021</v>
      </c>
      <c r="H11" s="1036">
        <f t="shared" si="0"/>
        <v>2022</v>
      </c>
      <c r="J11" s="143"/>
      <c r="K11" s="143"/>
      <c r="L11" s="143"/>
      <c r="M11" s="143"/>
      <c r="N11" s="143"/>
      <c r="O11" s="143"/>
      <c r="P11" s="143"/>
    </row>
    <row r="12" spans="2:17">
      <c r="B12" s="156" t="s">
        <v>243</v>
      </c>
      <c r="C12" s="157"/>
      <c r="D12" s="157"/>
      <c r="E12" s="157"/>
      <c r="F12" s="157"/>
      <c r="G12" s="157"/>
      <c r="H12" s="158"/>
      <c r="J12" s="143"/>
      <c r="K12" s="143"/>
      <c r="L12" s="143"/>
      <c r="M12" s="143"/>
      <c r="N12" s="143"/>
      <c r="O12" s="143"/>
      <c r="P12" s="143"/>
    </row>
    <row r="13" spans="2:17">
      <c r="B13" s="159" t="s">
        <v>198</v>
      </c>
      <c r="C13" s="160" t="s">
        <v>289</v>
      </c>
      <c r="D13" s="1005"/>
      <c r="E13" s="1005"/>
      <c r="F13" s="1005"/>
      <c r="G13" s="1005"/>
      <c r="H13" s="1002"/>
      <c r="J13" s="143"/>
      <c r="K13" s="143"/>
      <c r="L13" s="143"/>
      <c r="M13" s="143"/>
      <c r="N13" s="143"/>
      <c r="O13" s="143"/>
      <c r="P13" s="143"/>
    </row>
    <row r="14" spans="2:17">
      <c r="B14" s="159" t="s">
        <v>980</v>
      </c>
      <c r="C14" s="160" t="s">
        <v>985</v>
      </c>
      <c r="D14" s="1005"/>
      <c r="E14" s="1005"/>
      <c r="F14" s="1005"/>
      <c r="G14" s="1005"/>
      <c r="H14" s="1002"/>
      <c r="J14" s="143"/>
      <c r="K14" s="143"/>
      <c r="L14" s="143"/>
      <c r="M14" s="143"/>
      <c r="N14" s="143"/>
      <c r="O14" s="143"/>
      <c r="P14" s="143"/>
    </row>
    <row r="15" spans="2:17">
      <c r="B15" s="159" t="s">
        <v>245</v>
      </c>
      <c r="C15" s="160"/>
      <c r="D15" s="1005"/>
      <c r="E15" s="1005"/>
      <c r="F15" s="1005"/>
      <c r="G15" s="1005"/>
      <c r="H15" s="1002"/>
      <c r="J15" s="143"/>
      <c r="K15" s="143"/>
      <c r="L15" s="143"/>
      <c r="M15" s="143"/>
      <c r="N15" s="143"/>
      <c r="O15" s="143"/>
      <c r="P15" s="143"/>
    </row>
    <row r="16" spans="2:17">
      <c r="B16" s="161" t="s">
        <v>247</v>
      </c>
      <c r="C16" s="162"/>
      <c r="D16" s="1005"/>
      <c r="E16" s="1005"/>
      <c r="F16" s="1005"/>
      <c r="G16" s="1005"/>
      <c r="H16" s="1002"/>
      <c r="J16" s="143"/>
      <c r="K16" s="143"/>
      <c r="L16" s="143"/>
      <c r="M16" s="143"/>
      <c r="N16" s="143"/>
      <c r="O16" s="143"/>
      <c r="P16" s="143"/>
    </row>
    <row r="17" spans="2:16">
      <c r="B17" s="163" t="s">
        <v>244</v>
      </c>
      <c r="C17" s="164"/>
      <c r="D17" s="164"/>
      <c r="E17" s="164"/>
      <c r="F17" s="164"/>
      <c r="G17" s="341"/>
      <c r="H17" s="165"/>
      <c r="J17" s="143"/>
      <c r="K17" s="143"/>
      <c r="L17" s="143"/>
      <c r="M17" s="143"/>
      <c r="N17" s="143"/>
      <c r="O17" s="143"/>
      <c r="P17" s="143"/>
    </row>
    <row r="18" spans="2:16">
      <c r="B18" s="159" t="s">
        <v>199</v>
      </c>
      <c r="C18" s="160" t="s">
        <v>291</v>
      </c>
      <c r="D18" s="1005"/>
      <c r="E18" s="1005"/>
      <c r="F18" s="1005"/>
      <c r="G18" s="1005"/>
      <c r="H18" s="1002"/>
      <c r="J18" s="143"/>
      <c r="K18" s="143"/>
      <c r="L18" s="143"/>
      <c r="M18" s="143"/>
      <c r="N18" s="143"/>
      <c r="O18" s="143"/>
      <c r="P18" s="143"/>
    </row>
    <row r="19" spans="2:16">
      <c r="B19" s="159" t="s">
        <v>246</v>
      </c>
      <c r="C19" s="166"/>
      <c r="D19" s="1005"/>
      <c r="E19" s="1005"/>
      <c r="F19" s="1005"/>
      <c r="G19" s="1005"/>
      <c r="H19" s="1002"/>
      <c r="J19" s="143"/>
      <c r="K19" s="143"/>
      <c r="L19" s="143"/>
      <c r="M19" s="143"/>
      <c r="N19" s="143"/>
      <c r="O19" s="143"/>
      <c r="P19" s="143"/>
    </row>
    <row r="20" spans="2:16">
      <c r="B20" s="159" t="s">
        <v>253</v>
      </c>
      <c r="C20" s="199"/>
      <c r="D20" s="1015"/>
      <c r="E20" s="1015"/>
      <c r="F20" s="1015"/>
      <c r="G20" s="1015"/>
      <c r="H20" s="1002"/>
      <c r="J20" s="143"/>
      <c r="K20" s="143"/>
      <c r="L20" s="143"/>
      <c r="M20" s="143"/>
      <c r="N20" s="143"/>
      <c r="O20" s="143"/>
      <c r="P20" s="143"/>
    </row>
    <row r="21" spans="2:16">
      <c r="B21" s="167" t="s">
        <v>1133</v>
      </c>
      <c r="C21" s="168" t="s">
        <v>288</v>
      </c>
      <c r="D21" s="169">
        <f t="shared" ref="D21:E21" si="1">IFERROR(D15+D16,"－")</f>
        <v>0</v>
      </c>
      <c r="E21" s="169">
        <f t="shared" si="1"/>
        <v>0</v>
      </c>
      <c r="F21" s="169">
        <f t="shared" ref="F21" si="2">IFERROR(F15+F16,"－")</f>
        <v>0</v>
      </c>
      <c r="G21" s="169">
        <f>IFERROR(G15+G16,"－")</f>
        <v>0</v>
      </c>
      <c r="H21" s="1003">
        <f>IFERROR(H15+H16,"－")</f>
        <v>0</v>
      </c>
      <c r="J21" s="143"/>
      <c r="K21" s="143"/>
      <c r="L21" s="143"/>
      <c r="M21" s="143"/>
      <c r="N21" s="143"/>
      <c r="O21" s="143"/>
      <c r="P21" s="143"/>
    </row>
    <row r="22" spans="2:16">
      <c r="B22" s="204" t="s">
        <v>254</v>
      </c>
      <c r="C22" s="551" t="s">
        <v>116</v>
      </c>
      <c r="D22" s="552">
        <f t="shared" ref="D22:E22" si="3">D19+D20</f>
        <v>0</v>
      </c>
      <c r="E22" s="552">
        <f t="shared" si="3"/>
        <v>0</v>
      </c>
      <c r="F22" s="552">
        <f t="shared" ref="F22" si="4">F19+F20</f>
        <v>0</v>
      </c>
      <c r="G22" s="552">
        <f>G19+G20</f>
        <v>0</v>
      </c>
      <c r="H22" s="1014">
        <f>H19+H20</f>
        <v>0</v>
      </c>
      <c r="J22" s="143"/>
      <c r="K22" s="143"/>
      <c r="L22" s="143"/>
      <c r="M22" s="143"/>
      <c r="N22" s="143"/>
      <c r="O22" s="143"/>
      <c r="P22" s="143"/>
    </row>
    <row r="23" spans="2:16" ht="13.8" thickBot="1">
      <c r="B23" s="171" t="s">
        <v>500</v>
      </c>
      <c r="C23" s="172" t="s">
        <v>293</v>
      </c>
      <c r="D23" s="554">
        <f t="shared" ref="D23:E23" si="5">D21-D22</f>
        <v>0</v>
      </c>
      <c r="E23" s="554">
        <f t="shared" si="5"/>
        <v>0</v>
      </c>
      <c r="F23" s="554">
        <f t="shared" ref="F23" si="6">F21-F22</f>
        <v>0</v>
      </c>
      <c r="G23" s="554">
        <f>G21-G22</f>
        <v>0</v>
      </c>
      <c r="H23" s="1004">
        <f>H21-H22</f>
        <v>0</v>
      </c>
      <c r="J23" s="143"/>
      <c r="K23" s="143"/>
      <c r="L23" s="143"/>
      <c r="M23" s="143"/>
      <c r="N23" s="143"/>
      <c r="O23" s="143"/>
      <c r="P23" s="143"/>
    </row>
    <row r="24" spans="2:16" ht="14.25" customHeight="1" thickBot="1">
      <c r="B24" s="151" t="s">
        <v>1123</v>
      </c>
      <c r="C24" s="178"/>
      <c r="D24" s="178"/>
      <c r="E24" s="178"/>
      <c r="F24" s="178"/>
      <c r="G24" s="143"/>
      <c r="H24" s="153" t="s">
        <v>251</v>
      </c>
      <c r="J24" s="143"/>
      <c r="K24" s="143"/>
      <c r="L24" s="143"/>
      <c r="M24" s="143"/>
      <c r="N24" s="143"/>
      <c r="O24" s="143"/>
      <c r="P24" s="143"/>
    </row>
    <row r="25" spans="2:16" ht="13.5" customHeight="1" thickBot="1">
      <c r="B25" s="179"/>
      <c r="C25" s="155" t="s">
        <v>197</v>
      </c>
      <c r="D25" s="1035">
        <f>D11</f>
        <v>2018</v>
      </c>
      <c r="E25" s="1035">
        <f>E11</f>
        <v>2019</v>
      </c>
      <c r="F25" s="1035">
        <f>F11</f>
        <v>2020</v>
      </c>
      <c r="G25" s="1035">
        <f>G11</f>
        <v>2021</v>
      </c>
      <c r="H25" s="1036">
        <f>H11</f>
        <v>2022</v>
      </c>
      <c r="J25" s="143"/>
      <c r="K25" s="143"/>
      <c r="L25" s="143"/>
      <c r="M25" s="143"/>
      <c r="N25" s="143"/>
      <c r="O25" s="143"/>
      <c r="P25" s="143"/>
    </row>
    <row r="26" spans="2:16" ht="13.5" customHeight="1">
      <c r="B26" s="156" t="s">
        <v>264</v>
      </c>
      <c r="C26" s="157"/>
      <c r="D26" s="157"/>
      <c r="E26" s="157"/>
      <c r="F26" s="157"/>
      <c r="G26" s="157"/>
      <c r="H26" s="158"/>
      <c r="J26" s="143"/>
      <c r="K26" s="143"/>
      <c r="L26" s="143"/>
      <c r="M26" s="143"/>
      <c r="N26" s="143"/>
      <c r="O26" s="143"/>
      <c r="P26" s="143"/>
    </row>
    <row r="27" spans="2:16" ht="13.5" customHeight="1">
      <c r="B27" s="159" t="s">
        <v>202</v>
      </c>
      <c r="C27" s="160"/>
      <c r="D27" s="1005"/>
      <c r="E27" s="1005"/>
      <c r="F27" s="1005"/>
      <c r="G27" s="1005"/>
      <c r="H27" s="976"/>
      <c r="J27" s="143"/>
      <c r="K27" s="143"/>
      <c r="L27" s="143"/>
      <c r="M27" s="143"/>
      <c r="N27" s="143"/>
      <c r="O27" s="143"/>
      <c r="P27" s="143"/>
    </row>
    <row r="28" spans="2:16" ht="13.5" customHeight="1">
      <c r="B28" s="159" t="s">
        <v>203</v>
      </c>
      <c r="C28" s="160"/>
      <c r="D28" s="1005"/>
      <c r="E28" s="1005"/>
      <c r="F28" s="1005"/>
      <c r="G28" s="1005"/>
      <c r="H28" s="976"/>
      <c r="J28" s="143"/>
      <c r="K28" s="143"/>
      <c r="L28" s="143"/>
      <c r="M28" s="143"/>
      <c r="N28" s="143"/>
      <c r="O28" s="143"/>
      <c r="P28" s="143"/>
    </row>
    <row r="29" spans="2:16" ht="13.5" customHeight="1">
      <c r="B29" s="1088" t="s">
        <v>255</v>
      </c>
      <c r="C29" s="1089"/>
      <c r="D29" s="1082">
        <f t="shared" ref="D29" si="7">SUM(D30:D31)</f>
        <v>0</v>
      </c>
      <c r="E29" s="1082">
        <f t="shared" ref="E29:F29" si="8">SUM(E30:E31)</f>
        <v>0</v>
      </c>
      <c r="F29" s="1082">
        <f t="shared" si="8"/>
        <v>0</v>
      </c>
      <c r="G29" s="1082">
        <f>SUM(G30:G31)</f>
        <v>0</v>
      </c>
      <c r="H29" s="1083">
        <f>SUM(H30:H31)</f>
        <v>0</v>
      </c>
      <c r="J29" s="143"/>
      <c r="K29" s="143"/>
      <c r="L29" s="143"/>
      <c r="M29" s="143"/>
      <c r="N29" s="143"/>
      <c r="O29" s="143"/>
      <c r="P29" s="143"/>
    </row>
    <row r="30" spans="2:16" ht="13.5" customHeight="1">
      <c r="B30" s="201" t="s">
        <v>983</v>
      </c>
      <c r="C30" s="185"/>
      <c r="D30" s="1005"/>
      <c r="E30" s="1005"/>
      <c r="F30" s="1005"/>
      <c r="G30" s="1005"/>
      <c r="H30" s="976"/>
      <c r="J30" s="143"/>
      <c r="K30" s="143"/>
      <c r="L30" s="143"/>
      <c r="M30" s="143"/>
      <c r="N30" s="143"/>
      <c r="O30" s="143"/>
      <c r="P30" s="143"/>
    </row>
    <row r="31" spans="2:16" ht="13.5" customHeight="1">
      <c r="B31" s="201" t="s">
        <v>984</v>
      </c>
      <c r="C31" s="185"/>
      <c r="D31" s="1005"/>
      <c r="E31" s="1005"/>
      <c r="F31" s="1005"/>
      <c r="G31" s="1005"/>
      <c r="H31" s="976"/>
      <c r="J31" s="143"/>
      <c r="K31" s="143"/>
      <c r="L31" s="143"/>
      <c r="M31" s="143"/>
      <c r="N31" s="143"/>
      <c r="O31" s="143"/>
      <c r="P31" s="143"/>
    </row>
    <row r="32" spans="2:16" ht="14.25" customHeight="1">
      <c r="B32" s="1088" t="s">
        <v>754</v>
      </c>
      <c r="C32" s="1089"/>
      <c r="D32" s="1084">
        <f t="shared" ref="D32" si="9">SUM(D33:D35)</f>
        <v>0</v>
      </c>
      <c r="E32" s="1084">
        <f t="shared" ref="E32:F32" si="10">SUM(E33:E35)</f>
        <v>0</v>
      </c>
      <c r="F32" s="1084">
        <f t="shared" si="10"/>
        <v>0</v>
      </c>
      <c r="G32" s="1084">
        <f>SUM(G33:G35)</f>
        <v>0</v>
      </c>
      <c r="H32" s="1085">
        <f>SUM(H33:H35)</f>
        <v>0</v>
      </c>
      <c r="I32" s="180"/>
      <c r="J32" s="143"/>
      <c r="K32" s="143"/>
      <c r="L32" s="143"/>
      <c r="M32" s="143"/>
      <c r="N32" s="143"/>
      <c r="O32" s="143"/>
      <c r="P32" s="143"/>
    </row>
    <row r="33" spans="2:16">
      <c r="B33" s="201" t="s">
        <v>755</v>
      </c>
      <c r="C33" s="185"/>
      <c r="D33" s="1006"/>
      <c r="E33" s="1006"/>
      <c r="F33" s="1006"/>
      <c r="G33" s="1006"/>
      <c r="H33" s="977"/>
      <c r="I33" s="180"/>
      <c r="J33" s="143"/>
      <c r="K33" s="143"/>
      <c r="L33" s="143"/>
      <c r="M33" s="143"/>
      <c r="N33" s="143"/>
      <c r="O33" s="143"/>
      <c r="P33" s="143"/>
    </row>
    <row r="34" spans="2:16">
      <c r="B34" s="201" t="s">
        <v>756</v>
      </c>
      <c r="C34" s="185"/>
      <c r="D34" s="1006"/>
      <c r="E34" s="1006"/>
      <c r="F34" s="1006"/>
      <c r="G34" s="1006"/>
      <c r="H34" s="977"/>
      <c r="J34" s="143"/>
      <c r="K34" s="143"/>
      <c r="L34" s="143"/>
      <c r="M34" s="143"/>
      <c r="N34" s="143"/>
      <c r="O34" s="143"/>
      <c r="P34" s="143"/>
    </row>
    <row r="35" spans="2:16">
      <c r="B35" s="201" t="s">
        <v>757</v>
      </c>
      <c r="C35" s="185"/>
      <c r="D35" s="1006"/>
      <c r="E35" s="1006"/>
      <c r="F35" s="1006"/>
      <c r="G35" s="1006"/>
      <c r="H35" s="977"/>
      <c r="J35" s="143"/>
      <c r="K35" s="143"/>
      <c r="L35" s="143"/>
      <c r="M35" s="143"/>
      <c r="N35" s="143"/>
      <c r="O35" s="143"/>
      <c r="P35" s="143"/>
    </row>
    <row r="36" spans="2:16">
      <c r="B36" s="1088" t="s">
        <v>248</v>
      </c>
      <c r="C36" s="1089"/>
      <c r="D36" s="1082">
        <f t="shared" ref="D36" si="11">SUM(D37:D40)</f>
        <v>0</v>
      </c>
      <c r="E36" s="1082">
        <f t="shared" ref="E36:F36" si="12">SUM(E37:E40)</f>
        <v>0</v>
      </c>
      <c r="F36" s="1082">
        <f t="shared" si="12"/>
        <v>0</v>
      </c>
      <c r="G36" s="1082">
        <f>SUM(G37:G40)</f>
        <v>0</v>
      </c>
      <c r="H36" s="1083">
        <f>SUM(H37:H40)</f>
        <v>0</v>
      </c>
      <c r="J36" s="143"/>
      <c r="K36" s="143"/>
      <c r="L36" s="143"/>
      <c r="M36" s="143"/>
      <c r="N36" s="143"/>
      <c r="O36" s="143"/>
      <c r="P36" s="143"/>
    </row>
    <row r="37" spans="2:16">
      <c r="B37" s="159" t="s">
        <v>749</v>
      </c>
      <c r="C37" s="160"/>
      <c r="D37" s="1005"/>
      <c r="E37" s="1005"/>
      <c r="F37" s="1005"/>
      <c r="G37" s="1005"/>
      <c r="H37" s="976"/>
      <c r="J37" s="143"/>
      <c r="K37" s="143"/>
      <c r="L37" s="143"/>
      <c r="M37" s="143"/>
      <c r="N37" s="143"/>
      <c r="O37" s="143"/>
      <c r="P37" s="143"/>
    </row>
    <row r="38" spans="2:16" ht="13.5" customHeight="1">
      <c r="B38" s="159" t="s">
        <v>750</v>
      </c>
      <c r="C38" s="160"/>
      <c r="D38" s="1005"/>
      <c r="E38" s="1005"/>
      <c r="F38" s="1005"/>
      <c r="G38" s="1005"/>
      <c r="H38" s="976"/>
      <c r="J38" s="143"/>
      <c r="K38" s="143"/>
      <c r="L38" s="143"/>
      <c r="M38" s="143"/>
      <c r="N38" s="143"/>
      <c r="O38" s="143"/>
      <c r="P38" s="143"/>
    </row>
    <row r="39" spans="2:16" ht="13.5" customHeight="1">
      <c r="B39" s="159" t="s">
        <v>751</v>
      </c>
      <c r="C39" s="160"/>
      <c r="D39" s="1005"/>
      <c r="E39" s="1005"/>
      <c r="F39" s="1005"/>
      <c r="G39" s="1005"/>
      <c r="H39" s="976"/>
      <c r="J39" s="143"/>
      <c r="K39" s="143"/>
      <c r="L39" s="143"/>
      <c r="M39" s="143"/>
      <c r="N39" s="143"/>
      <c r="O39" s="143"/>
      <c r="P39" s="143"/>
    </row>
    <row r="40" spans="2:16" ht="13.5" customHeight="1">
      <c r="B40" s="159" t="s">
        <v>752</v>
      </c>
      <c r="C40" s="160"/>
      <c r="D40" s="1005"/>
      <c r="E40" s="1005"/>
      <c r="F40" s="1005"/>
      <c r="G40" s="1005"/>
      <c r="H40" s="976"/>
      <c r="J40" s="143"/>
      <c r="K40" s="143"/>
      <c r="L40" s="143"/>
      <c r="M40" s="143"/>
      <c r="N40" s="143"/>
      <c r="O40" s="143"/>
      <c r="P40" s="143"/>
    </row>
    <row r="41" spans="2:16" ht="13.5" customHeight="1">
      <c r="B41" s="159" t="s">
        <v>877</v>
      </c>
      <c r="C41" s="160"/>
      <c r="D41" s="1005"/>
      <c r="E41" s="1005"/>
      <c r="F41" s="1005"/>
      <c r="G41" s="1005"/>
      <c r="H41" s="976"/>
      <c r="J41" s="143"/>
      <c r="K41" s="143"/>
      <c r="L41" s="143"/>
      <c r="M41" s="143"/>
      <c r="N41" s="143"/>
      <c r="O41" s="143"/>
      <c r="P41" s="143"/>
    </row>
    <row r="42" spans="2:16" ht="13.5" customHeight="1">
      <c r="B42" s="200" t="s">
        <v>753</v>
      </c>
      <c r="C42" s="160"/>
      <c r="D42" s="1005"/>
      <c r="E42" s="1005"/>
      <c r="F42" s="1005"/>
      <c r="G42" s="1005"/>
      <c r="H42" s="976"/>
      <c r="J42" s="143"/>
      <c r="K42" s="143"/>
      <c r="L42" s="143"/>
      <c r="M42" s="143"/>
      <c r="N42" s="143"/>
      <c r="O42" s="143"/>
      <c r="P42" s="143"/>
    </row>
    <row r="43" spans="2:16" ht="13.5" customHeight="1">
      <c r="B43" s="163" t="s">
        <v>265</v>
      </c>
      <c r="C43" s="164"/>
      <c r="D43" s="164"/>
      <c r="E43" s="164"/>
      <c r="F43" s="164"/>
      <c r="G43" s="164"/>
      <c r="H43" s="165"/>
      <c r="J43" s="143"/>
      <c r="K43" s="143"/>
      <c r="L43" s="143"/>
      <c r="M43" s="143"/>
      <c r="N43" s="143"/>
      <c r="O43" s="143"/>
      <c r="P43" s="143"/>
    </row>
    <row r="44" spans="2:16" ht="13.5" customHeight="1">
      <c r="B44" s="159" t="s">
        <v>205</v>
      </c>
      <c r="C44" s="160"/>
      <c r="D44" s="1005"/>
      <c r="E44" s="1005"/>
      <c r="F44" s="1005"/>
      <c r="G44" s="1005"/>
      <c r="H44" s="976"/>
      <c r="J44" s="143"/>
      <c r="K44" s="143"/>
      <c r="L44" s="143"/>
      <c r="M44" s="143"/>
      <c r="N44" s="143"/>
      <c r="O44" s="143"/>
      <c r="P44" s="143"/>
    </row>
    <row r="45" spans="2:16" ht="13.5" customHeight="1">
      <c r="B45" s="159" t="s">
        <v>206</v>
      </c>
      <c r="C45" s="160"/>
      <c r="D45" s="1005"/>
      <c r="E45" s="1005"/>
      <c r="F45" s="1005"/>
      <c r="G45" s="1005"/>
      <c r="H45" s="976"/>
      <c r="J45" s="143"/>
      <c r="K45" s="143"/>
      <c r="L45" s="143"/>
      <c r="M45" s="143"/>
      <c r="N45" s="143"/>
      <c r="O45" s="143"/>
      <c r="P45" s="143"/>
    </row>
    <row r="46" spans="2:16" ht="13.5" customHeight="1">
      <c r="B46" s="159" t="s">
        <v>966</v>
      </c>
      <c r="C46" s="160"/>
      <c r="D46" s="1005"/>
      <c r="E46" s="1005"/>
      <c r="F46" s="1005"/>
      <c r="G46" s="1005"/>
      <c r="H46" s="976"/>
      <c r="J46" s="143"/>
      <c r="K46" s="143"/>
      <c r="L46" s="143"/>
      <c r="M46" s="143"/>
      <c r="N46" s="143"/>
      <c r="O46" s="143"/>
      <c r="P46" s="143"/>
    </row>
    <row r="47" spans="2:16" ht="13.5" customHeight="1">
      <c r="B47" s="1070" t="s">
        <v>266</v>
      </c>
      <c r="C47" s="1071"/>
      <c r="D47" s="1071"/>
      <c r="E47" s="1071"/>
      <c r="F47" s="1071"/>
      <c r="G47" s="1071"/>
      <c r="H47" s="1072"/>
      <c r="J47" s="143"/>
      <c r="K47" s="143"/>
      <c r="L47" s="143"/>
      <c r="M47" s="143"/>
      <c r="N47" s="143"/>
      <c r="O47" s="143"/>
      <c r="P47" s="143"/>
    </row>
    <row r="48" spans="2:16" ht="13.5" customHeight="1">
      <c r="B48" s="1088" t="s">
        <v>256</v>
      </c>
      <c r="C48" s="1089"/>
      <c r="D48" s="1086">
        <f>D42+D49</f>
        <v>0</v>
      </c>
      <c r="E48" s="1086">
        <f>E42+E49</f>
        <v>0</v>
      </c>
      <c r="F48" s="1086">
        <f>F42+F49</f>
        <v>0</v>
      </c>
      <c r="G48" s="1086">
        <f>G42+G49</f>
        <v>0</v>
      </c>
      <c r="H48" s="1087">
        <f>H42+H49</f>
        <v>0</v>
      </c>
      <c r="J48" s="143"/>
      <c r="K48" s="143"/>
      <c r="L48" s="143"/>
      <c r="M48" s="143"/>
      <c r="N48" s="143"/>
      <c r="O48" s="143"/>
      <c r="P48" s="143"/>
    </row>
    <row r="49" spans="2:16" ht="13.5" customHeight="1">
      <c r="B49" s="501" t="s">
        <v>330</v>
      </c>
      <c r="C49" s="595" t="s">
        <v>522</v>
      </c>
      <c r="D49" s="1023"/>
      <c r="E49" s="1023"/>
      <c r="F49" s="1023"/>
      <c r="G49" s="1023"/>
      <c r="H49" s="1024"/>
      <c r="J49" s="143"/>
      <c r="K49" s="143"/>
      <c r="L49" s="143"/>
      <c r="M49" s="143"/>
      <c r="N49" s="143"/>
      <c r="O49" s="143"/>
      <c r="P49" s="143"/>
    </row>
    <row r="50" spans="2:16" ht="13.5" customHeight="1">
      <c r="B50" s="167" t="s">
        <v>249</v>
      </c>
      <c r="C50" s="168" t="s">
        <v>627</v>
      </c>
      <c r="D50" s="169">
        <f t="shared" ref="D50:E50" si="13">D27+D28+D29+D32+D36+D41</f>
        <v>0</v>
      </c>
      <c r="E50" s="169">
        <f t="shared" si="13"/>
        <v>0</v>
      </c>
      <c r="F50" s="169">
        <f>F27+F28+F29+F32+F36+F41</f>
        <v>0</v>
      </c>
      <c r="G50" s="169">
        <f>G27+G28+G29+G32+G36+G41</f>
        <v>0</v>
      </c>
      <c r="H50" s="170">
        <f>H27+H28+H29+H32+H36+H41</f>
        <v>0</v>
      </c>
      <c r="J50" s="143"/>
      <c r="K50" s="143"/>
      <c r="L50" s="143"/>
      <c r="M50" s="143"/>
      <c r="N50" s="143"/>
      <c r="O50" s="143"/>
      <c r="P50" s="143"/>
    </row>
    <row r="51" spans="2:16" ht="13.5" customHeight="1">
      <c r="B51" s="204" t="s">
        <v>250</v>
      </c>
      <c r="C51" s="194" t="s">
        <v>628</v>
      </c>
      <c r="D51" s="181">
        <f t="shared" ref="D51:E51" si="14">SUM(D44:D46)</f>
        <v>0</v>
      </c>
      <c r="E51" s="181">
        <f t="shared" si="14"/>
        <v>0</v>
      </c>
      <c r="F51" s="181">
        <f>SUM(F44:F46)</f>
        <v>0</v>
      </c>
      <c r="G51" s="181">
        <f>SUM(G44:G46)</f>
        <v>0</v>
      </c>
      <c r="H51" s="182">
        <f>SUM(H44:H46)</f>
        <v>0</v>
      </c>
      <c r="J51" s="143"/>
      <c r="K51" s="143"/>
      <c r="L51" s="143"/>
      <c r="M51" s="143"/>
      <c r="N51" s="143"/>
      <c r="O51" s="143"/>
      <c r="P51" s="143"/>
    </row>
    <row r="52" spans="2:16" ht="13.5" customHeight="1">
      <c r="B52" s="204" t="s">
        <v>252</v>
      </c>
      <c r="C52" s="551" t="s">
        <v>629</v>
      </c>
      <c r="D52" s="556">
        <f t="shared" ref="D52:E52" si="15">D48</f>
        <v>0</v>
      </c>
      <c r="E52" s="556">
        <f t="shared" si="15"/>
        <v>0</v>
      </c>
      <c r="F52" s="556">
        <f>F48</f>
        <v>0</v>
      </c>
      <c r="G52" s="556">
        <f>G48</f>
        <v>0</v>
      </c>
      <c r="H52" s="557">
        <f>H48</f>
        <v>0</v>
      </c>
      <c r="J52" s="143"/>
      <c r="K52" s="143"/>
      <c r="L52" s="143"/>
      <c r="M52" s="143"/>
      <c r="N52" s="143"/>
      <c r="O52" s="143"/>
      <c r="P52" s="143"/>
    </row>
    <row r="53" spans="2:16" ht="13.5" customHeight="1" thickBot="1">
      <c r="B53" s="171" t="s">
        <v>32</v>
      </c>
      <c r="C53" s="172" t="s">
        <v>630</v>
      </c>
      <c r="D53" s="554">
        <f t="shared" ref="D53:E53" si="16">D50-D51+D52</f>
        <v>0</v>
      </c>
      <c r="E53" s="554">
        <f t="shared" si="16"/>
        <v>0</v>
      </c>
      <c r="F53" s="554">
        <f>F50-F51+F52</f>
        <v>0</v>
      </c>
      <c r="G53" s="554">
        <f>G50-G51+G52</f>
        <v>0</v>
      </c>
      <c r="H53" s="555">
        <f>H50-H51+H52</f>
        <v>0</v>
      </c>
      <c r="J53" s="143"/>
      <c r="K53" s="143"/>
      <c r="L53" s="143"/>
      <c r="M53" s="143"/>
      <c r="N53" s="143"/>
      <c r="O53" s="143"/>
      <c r="P53" s="143"/>
    </row>
    <row r="54" spans="2:16" ht="13.5" customHeight="1">
      <c r="B54" s="147"/>
      <c r="C54" s="202"/>
      <c r="D54" s="203"/>
      <c r="E54" s="203"/>
      <c r="F54" s="203"/>
      <c r="G54" s="203"/>
      <c r="H54" s="203"/>
      <c r="J54" s="143"/>
      <c r="K54" s="143"/>
      <c r="L54" s="143"/>
      <c r="M54" s="143"/>
      <c r="N54" s="143"/>
      <c r="O54" s="143"/>
      <c r="P54" s="143"/>
    </row>
    <row r="55" spans="2:16" ht="13.8" thickBot="1">
      <c r="B55" s="151" t="s">
        <v>1124</v>
      </c>
      <c r="C55" s="178"/>
      <c r="D55" s="178"/>
      <c r="E55" s="178"/>
      <c r="F55" s="178"/>
      <c r="G55" s="143"/>
      <c r="H55" s="153" t="s">
        <v>251</v>
      </c>
      <c r="J55" s="143"/>
      <c r="K55" s="143"/>
      <c r="L55" s="143"/>
      <c r="M55" s="143"/>
      <c r="N55" s="143"/>
      <c r="O55" s="143"/>
      <c r="P55" s="143"/>
    </row>
    <row r="56" spans="2:16" ht="13.8" thickBot="1">
      <c r="B56" s="154"/>
      <c r="C56" s="155" t="s">
        <v>197</v>
      </c>
      <c r="D56" s="1035">
        <f>D11</f>
        <v>2018</v>
      </c>
      <c r="E56" s="1035">
        <f>E11</f>
        <v>2019</v>
      </c>
      <c r="F56" s="1035">
        <f>F11</f>
        <v>2020</v>
      </c>
      <c r="G56" s="1035">
        <f>G11</f>
        <v>2021</v>
      </c>
      <c r="H56" s="1036">
        <f>H11</f>
        <v>2022</v>
      </c>
      <c r="J56" s="143"/>
      <c r="K56" s="143"/>
      <c r="L56" s="143"/>
      <c r="M56" s="143"/>
      <c r="N56" s="143"/>
      <c r="O56" s="143"/>
      <c r="P56" s="143"/>
    </row>
    <row r="57" spans="2:16">
      <c r="B57" s="213" t="s">
        <v>207</v>
      </c>
      <c r="C57" s="214"/>
      <c r="D57" s="214"/>
      <c r="E57" s="214"/>
      <c r="F57" s="214"/>
      <c r="G57" s="214"/>
      <c r="H57" s="215"/>
      <c r="J57" s="143"/>
      <c r="K57" s="143"/>
      <c r="L57" s="143"/>
      <c r="M57" s="143"/>
      <c r="N57" s="143"/>
      <c r="O57" s="143"/>
      <c r="P57" s="143"/>
    </row>
    <row r="58" spans="2:16">
      <c r="B58" s="208" t="s">
        <v>260</v>
      </c>
      <c r="C58" s="209"/>
      <c r="D58" s="209"/>
      <c r="E58" s="209"/>
      <c r="F58" s="209"/>
      <c r="G58" s="209"/>
      <c r="H58" s="210"/>
      <c r="J58" s="143"/>
      <c r="K58" s="143"/>
      <c r="L58" s="143"/>
      <c r="M58" s="143"/>
      <c r="N58" s="143"/>
      <c r="O58" s="143"/>
      <c r="P58" s="143"/>
    </row>
    <row r="59" spans="2:16">
      <c r="B59" s="183" t="s">
        <v>208</v>
      </c>
      <c r="C59" s="184"/>
      <c r="D59" s="1005"/>
      <c r="E59" s="1005"/>
      <c r="F59" s="1005"/>
      <c r="G59" s="1005"/>
      <c r="H59" s="976"/>
      <c r="J59" s="143"/>
      <c r="K59" s="143"/>
      <c r="L59" s="143"/>
      <c r="M59" s="143"/>
      <c r="N59" s="143"/>
      <c r="O59" s="143"/>
      <c r="P59" s="143"/>
    </row>
    <row r="60" spans="2:16">
      <c r="B60" s="183" t="s">
        <v>209</v>
      </c>
      <c r="C60" s="184"/>
      <c r="D60" s="1005"/>
      <c r="E60" s="1005"/>
      <c r="F60" s="1005"/>
      <c r="G60" s="1005"/>
      <c r="H60" s="976"/>
      <c r="J60" s="143"/>
      <c r="K60" s="143"/>
      <c r="L60" s="143"/>
      <c r="M60" s="143"/>
      <c r="N60" s="143"/>
      <c r="O60" s="143"/>
      <c r="P60" s="143"/>
    </row>
    <row r="61" spans="2:16" ht="13.5" customHeight="1">
      <c r="B61" s="183" t="s">
        <v>211</v>
      </c>
      <c r="C61" s="184"/>
      <c r="D61" s="1005"/>
      <c r="E61" s="1005"/>
      <c r="F61" s="1005"/>
      <c r="G61" s="1005"/>
      <c r="H61" s="976"/>
      <c r="J61" s="143"/>
      <c r="K61" s="143"/>
      <c r="L61" s="143"/>
      <c r="M61" s="143"/>
      <c r="N61" s="143"/>
      <c r="O61" s="143"/>
      <c r="P61" s="143"/>
    </row>
    <row r="62" spans="2:16" ht="13.5" customHeight="1">
      <c r="B62" s="183" t="s">
        <v>257</v>
      </c>
      <c r="C62" s="184"/>
      <c r="D62" s="1005"/>
      <c r="E62" s="1005"/>
      <c r="F62" s="1005"/>
      <c r="G62" s="1005"/>
      <c r="H62" s="976"/>
      <c r="J62" s="143"/>
      <c r="K62" s="143"/>
      <c r="L62" s="143"/>
      <c r="M62" s="143"/>
      <c r="N62" s="143"/>
      <c r="O62" s="143"/>
      <c r="P62" s="143"/>
    </row>
    <row r="63" spans="2:16" ht="13.5" customHeight="1">
      <c r="B63" s="183" t="s">
        <v>212</v>
      </c>
      <c r="C63" s="184"/>
      <c r="D63" s="1005"/>
      <c r="E63" s="1005"/>
      <c r="F63" s="1005"/>
      <c r="G63" s="1005"/>
      <c r="H63" s="976"/>
      <c r="J63" s="143"/>
      <c r="K63" s="143"/>
      <c r="L63" s="143"/>
      <c r="M63" s="143"/>
      <c r="N63" s="143"/>
      <c r="O63" s="143"/>
      <c r="P63" s="143"/>
    </row>
    <row r="64" spans="2:16" ht="13.5" customHeight="1">
      <c r="B64" s="183" t="s">
        <v>515</v>
      </c>
      <c r="C64" s="184"/>
      <c r="D64" s="1005"/>
      <c r="E64" s="1005"/>
      <c r="F64" s="1005"/>
      <c r="G64" s="1005"/>
      <c r="H64" s="976"/>
      <c r="J64" s="143"/>
      <c r="K64" s="143"/>
      <c r="L64" s="143"/>
      <c r="M64" s="143"/>
      <c r="N64" s="143"/>
      <c r="O64" s="143"/>
      <c r="P64" s="143"/>
    </row>
    <row r="65" spans="1:16" ht="13.5" customHeight="1">
      <c r="B65" s="208" t="s">
        <v>261</v>
      </c>
      <c r="C65" s="211"/>
      <c r="D65" s="1007"/>
      <c r="E65" s="1007"/>
      <c r="F65" s="1007"/>
      <c r="G65" s="1007"/>
      <c r="H65" s="205"/>
      <c r="J65" s="143"/>
      <c r="K65" s="143"/>
      <c r="L65" s="143"/>
      <c r="M65" s="143"/>
      <c r="N65" s="143"/>
      <c r="O65" s="143"/>
      <c r="P65" s="143"/>
    </row>
    <row r="66" spans="1:16" ht="13.5" customHeight="1">
      <c r="B66" s="183" t="s">
        <v>258</v>
      </c>
      <c r="C66" s="185"/>
      <c r="D66" s="1005"/>
      <c r="E66" s="1005"/>
      <c r="F66" s="1005"/>
      <c r="G66" s="1005"/>
      <c r="H66" s="976"/>
      <c r="J66" s="143"/>
      <c r="K66" s="143"/>
      <c r="L66" s="143"/>
      <c r="M66" s="143"/>
      <c r="N66" s="143"/>
      <c r="O66" s="143"/>
      <c r="P66" s="143"/>
    </row>
    <row r="67" spans="1:16" ht="13.5" customHeight="1">
      <c r="B67" s="183" t="s">
        <v>259</v>
      </c>
      <c r="C67" s="185"/>
      <c r="D67" s="1005"/>
      <c r="E67" s="1005"/>
      <c r="F67" s="1005"/>
      <c r="G67" s="1005"/>
      <c r="H67" s="976"/>
      <c r="J67" s="143"/>
      <c r="K67" s="143"/>
      <c r="L67" s="143"/>
      <c r="M67" s="143"/>
      <c r="N67" s="143"/>
      <c r="O67" s="143"/>
      <c r="P67" s="143"/>
    </row>
    <row r="68" spans="1:16" ht="13.5" customHeight="1">
      <c r="B68" s="183" t="s">
        <v>214</v>
      </c>
      <c r="C68" s="185"/>
      <c r="D68" s="1005"/>
      <c r="E68" s="1005"/>
      <c r="F68" s="1005"/>
      <c r="G68" s="1005"/>
      <c r="H68" s="976"/>
      <c r="J68" s="143"/>
      <c r="K68" s="143"/>
      <c r="L68" s="143"/>
      <c r="M68" s="143"/>
      <c r="N68" s="143"/>
      <c r="O68" s="143"/>
      <c r="P68" s="143"/>
    </row>
    <row r="69" spans="1:16">
      <c r="B69" s="183" t="s">
        <v>215</v>
      </c>
      <c r="C69" s="185"/>
      <c r="D69" s="1005"/>
      <c r="E69" s="1005"/>
      <c r="F69" s="1005"/>
      <c r="G69" s="1005"/>
      <c r="H69" s="976"/>
      <c r="J69" s="143"/>
      <c r="K69" s="143"/>
      <c r="L69" s="143"/>
      <c r="M69" s="143"/>
      <c r="N69" s="143"/>
      <c r="O69" s="143"/>
      <c r="P69" s="143"/>
    </row>
    <row r="70" spans="1:16">
      <c r="B70" s="183" t="s">
        <v>216</v>
      </c>
      <c r="C70" s="185"/>
      <c r="D70" s="1005"/>
      <c r="E70" s="1005"/>
      <c r="F70" s="1005"/>
      <c r="G70" s="1005"/>
      <c r="H70" s="976"/>
      <c r="J70" s="143"/>
      <c r="K70" s="143"/>
      <c r="L70" s="143"/>
      <c r="M70" s="143"/>
      <c r="N70" s="143"/>
      <c r="O70" s="143"/>
      <c r="P70" s="143"/>
    </row>
    <row r="71" spans="1:16">
      <c r="B71" s="183" t="s">
        <v>598</v>
      </c>
      <c r="C71" s="185"/>
      <c r="D71" s="1005"/>
      <c r="E71" s="1005"/>
      <c r="F71" s="1005"/>
      <c r="G71" s="1005"/>
      <c r="H71" s="976"/>
      <c r="J71" s="143"/>
      <c r="K71" s="143"/>
      <c r="L71" s="143"/>
      <c r="M71" s="143"/>
      <c r="N71" s="143"/>
      <c r="O71" s="143"/>
      <c r="P71" s="143"/>
    </row>
    <row r="72" spans="1:16">
      <c r="B72" s="163" t="s">
        <v>262</v>
      </c>
      <c r="C72" s="212"/>
      <c r="D72" s="1007"/>
      <c r="E72" s="1007"/>
      <c r="F72" s="1007"/>
      <c r="G72" s="1007"/>
      <c r="H72" s="205"/>
      <c r="J72" s="143"/>
      <c r="K72" s="143"/>
      <c r="L72" s="143"/>
      <c r="M72" s="143"/>
      <c r="N72" s="143"/>
      <c r="O72" s="143"/>
      <c r="P72" s="143"/>
    </row>
    <row r="73" spans="1:16">
      <c r="B73" s="183" t="s">
        <v>213</v>
      </c>
      <c r="C73" s="185" t="s">
        <v>639</v>
      </c>
      <c r="D73" s="1005"/>
      <c r="E73" s="1005"/>
      <c r="F73" s="1005"/>
      <c r="G73" s="1005"/>
      <c r="H73" s="976"/>
      <c r="J73" s="143"/>
      <c r="K73" s="143"/>
      <c r="L73" s="143"/>
      <c r="M73" s="143"/>
      <c r="N73" s="143"/>
      <c r="O73" s="143"/>
      <c r="P73" s="143"/>
    </row>
    <row r="74" spans="1:16">
      <c r="B74" s="183" t="s">
        <v>217</v>
      </c>
      <c r="C74" s="185"/>
      <c r="D74" s="585"/>
      <c r="E74" s="585"/>
      <c r="F74" s="585"/>
      <c r="G74" s="585"/>
      <c r="H74" s="583"/>
      <c r="J74" s="143"/>
      <c r="K74" s="143"/>
      <c r="L74" s="143"/>
      <c r="M74" s="143"/>
      <c r="N74" s="143"/>
      <c r="O74" s="143"/>
      <c r="P74" s="143"/>
    </row>
    <row r="75" spans="1:16">
      <c r="A75" s="143" t="s">
        <v>210</v>
      </c>
      <c r="B75" s="163" t="s">
        <v>263</v>
      </c>
      <c r="C75" s="212"/>
      <c r="D75" s="1008"/>
      <c r="E75" s="1008"/>
      <c r="F75" s="1008"/>
      <c r="G75" s="1008"/>
      <c r="H75" s="1009"/>
      <c r="J75" s="143"/>
      <c r="K75" s="143"/>
      <c r="L75" s="143"/>
      <c r="M75" s="143"/>
      <c r="N75" s="143"/>
      <c r="O75" s="143"/>
      <c r="P75" s="143"/>
    </row>
    <row r="76" spans="1:16" ht="13.5" customHeight="1">
      <c r="B76" s="183" t="s">
        <v>218</v>
      </c>
      <c r="C76" s="185" t="s">
        <v>635</v>
      </c>
      <c r="D76" s="1005"/>
      <c r="E76" s="1005"/>
      <c r="F76" s="1005"/>
      <c r="G76" s="1005"/>
      <c r="H76" s="976"/>
      <c r="J76" s="143"/>
      <c r="K76" s="143"/>
      <c r="L76" s="143"/>
      <c r="M76" s="143"/>
      <c r="N76" s="143"/>
      <c r="O76" s="143"/>
      <c r="P76" s="143"/>
    </row>
    <row r="77" spans="1:16">
      <c r="B77" s="183" t="s">
        <v>219</v>
      </c>
      <c r="C77" s="185" t="s">
        <v>633</v>
      </c>
      <c r="D77" s="1005"/>
      <c r="E77" s="1005"/>
      <c r="F77" s="1005"/>
      <c r="G77" s="1005"/>
      <c r="H77" s="976"/>
      <c r="J77" s="143"/>
      <c r="K77" s="143"/>
      <c r="L77" s="143"/>
      <c r="M77" s="143"/>
      <c r="N77" s="143"/>
      <c r="O77" s="143"/>
      <c r="P77" s="143"/>
    </row>
    <row r="78" spans="1:16">
      <c r="B78" s="183" t="s">
        <v>220</v>
      </c>
      <c r="C78" s="185" t="s">
        <v>631</v>
      </c>
      <c r="D78" s="1005"/>
      <c r="E78" s="1005"/>
      <c r="F78" s="1005"/>
      <c r="G78" s="1005"/>
      <c r="H78" s="976"/>
      <c r="J78" s="143"/>
      <c r="K78" s="143"/>
      <c r="L78" s="143"/>
      <c r="M78" s="143"/>
      <c r="N78" s="143"/>
      <c r="O78" s="143"/>
      <c r="P78" s="143"/>
    </row>
    <row r="79" spans="1:16">
      <c r="B79" s="216" t="s">
        <v>221</v>
      </c>
      <c r="C79" s="217"/>
      <c r="D79" s="1010"/>
      <c r="E79" s="1010"/>
      <c r="F79" s="1010"/>
      <c r="G79" s="1010"/>
      <c r="H79" s="1011"/>
      <c r="J79" s="143"/>
      <c r="K79" s="143"/>
      <c r="L79" s="143"/>
      <c r="M79" s="143"/>
      <c r="N79" s="143"/>
      <c r="O79" s="143"/>
      <c r="P79" s="143"/>
    </row>
    <row r="80" spans="1:16">
      <c r="B80" s="208" t="s">
        <v>267</v>
      </c>
      <c r="C80" s="209"/>
      <c r="D80" s="1012"/>
      <c r="E80" s="1012"/>
      <c r="F80" s="1012"/>
      <c r="G80" s="1012"/>
      <c r="H80" s="1013"/>
      <c r="J80" s="143"/>
      <c r="K80" s="143"/>
      <c r="L80" s="143"/>
      <c r="M80" s="143"/>
      <c r="N80" s="143"/>
      <c r="O80" s="143"/>
      <c r="P80" s="143"/>
    </row>
    <row r="81" spans="2:16">
      <c r="B81" s="186" t="s">
        <v>222</v>
      </c>
      <c r="C81" s="184"/>
      <c r="D81" s="1005"/>
      <c r="E81" s="1005"/>
      <c r="F81" s="1005"/>
      <c r="G81" s="1005"/>
      <c r="H81" s="976"/>
      <c r="J81" s="143"/>
      <c r="K81" s="143"/>
      <c r="L81" s="143"/>
      <c r="M81" s="143"/>
      <c r="N81" s="143"/>
      <c r="O81" s="143"/>
      <c r="P81" s="143"/>
    </row>
    <row r="82" spans="2:16" ht="13.5" customHeight="1">
      <c r="B82" s="186" t="s">
        <v>223</v>
      </c>
      <c r="C82" s="184"/>
      <c r="D82" s="1005"/>
      <c r="E82" s="1005"/>
      <c r="F82" s="1005"/>
      <c r="G82" s="1005"/>
      <c r="H82" s="976"/>
      <c r="J82" s="143"/>
      <c r="K82" s="143"/>
      <c r="L82" s="143"/>
      <c r="M82" s="143"/>
      <c r="N82" s="143"/>
      <c r="O82" s="143"/>
      <c r="P82" s="143"/>
    </row>
    <row r="83" spans="2:16">
      <c r="B83" s="183" t="s">
        <v>224</v>
      </c>
      <c r="C83" s="185" t="s">
        <v>640</v>
      </c>
      <c r="D83" s="1005"/>
      <c r="E83" s="1005"/>
      <c r="F83" s="1005"/>
      <c r="G83" s="1005"/>
      <c r="H83" s="976"/>
      <c r="J83" s="143"/>
      <c r="K83" s="143"/>
      <c r="L83" s="143"/>
      <c r="M83" s="143"/>
      <c r="N83" s="143"/>
      <c r="O83" s="143"/>
      <c r="P83" s="143"/>
    </row>
    <row r="84" spans="2:16">
      <c r="B84" s="186" t="s">
        <v>225</v>
      </c>
      <c r="C84" s="184"/>
      <c r="D84" s="1005"/>
      <c r="E84" s="1005"/>
      <c r="F84" s="1005"/>
      <c r="G84" s="1005"/>
      <c r="H84" s="976"/>
      <c r="J84" s="143"/>
      <c r="K84" s="143"/>
      <c r="L84" s="143"/>
      <c r="M84" s="143"/>
      <c r="N84" s="143"/>
      <c r="O84" s="143"/>
      <c r="P84" s="143"/>
    </row>
    <row r="85" spans="2:16">
      <c r="B85" s="218" t="s">
        <v>268</v>
      </c>
      <c r="C85" s="211"/>
      <c r="D85" s="1007"/>
      <c r="E85" s="1007"/>
      <c r="F85" s="1007"/>
      <c r="G85" s="1007"/>
      <c r="H85" s="205"/>
      <c r="I85" s="180"/>
      <c r="J85" s="143"/>
      <c r="K85" s="143"/>
      <c r="L85" s="143"/>
      <c r="M85" s="143"/>
      <c r="N85" s="143"/>
      <c r="O85" s="143"/>
      <c r="P85" s="143"/>
    </row>
    <row r="86" spans="2:16">
      <c r="B86" s="186" t="s">
        <v>226</v>
      </c>
      <c r="C86" s="187" t="s">
        <v>636</v>
      </c>
      <c r="D86" s="1005"/>
      <c r="E86" s="1005"/>
      <c r="F86" s="1005"/>
      <c r="G86" s="1005"/>
      <c r="H86" s="976"/>
      <c r="J86" s="143"/>
      <c r="K86" s="143"/>
      <c r="L86" s="143"/>
      <c r="M86" s="143"/>
      <c r="N86" s="143"/>
      <c r="O86" s="143"/>
      <c r="P86" s="143"/>
    </row>
    <row r="87" spans="2:16">
      <c r="B87" s="186" t="s">
        <v>227</v>
      </c>
      <c r="C87" s="184"/>
      <c r="D87" s="1005"/>
      <c r="E87" s="1005"/>
      <c r="F87" s="1005"/>
      <c r="G87" s="1005"/>
      <c r="H87" s="976"/>
      <c r="J87" s="143"/>
      <c r="K87" s="143"/>
      <c r="L87" s="143"/>
      <c r="M87" s="143"/>
      <c r="N87" s="143"/>
      <c r="O87" s="143"/>
      <c r="P87" s="143"/>
    </row>
    <row r="88" spans="2:16">
      <c r="B88" s="502" t="s">
        <v>521</v>
      </c>
      <c r="C88" s="184"/>
      <c r="D88" s="1005"/>
      <c r="E88" s="1005"/>
      <c r="F88" s="1005"/>
      <c r="G88" s="1005"/>
      <c r="H88" s="976"/>
      <c r="J88" s="143"/>
      <c r="K88" s="143"/>
      <c r="L88" s="143"/>
      <c r="M88" s="143"/>
      <c r="N88" s="143"/>
      <c r="O88" s="143"/>
      <c r="P88" s="143"/>
    </row>
    <row r="89" spans="2:16">
      <c r="B89" s="186" t="s">
        <v>228</v>
      </c>
      <c r="C89" s="184"/>
      <c r="D89" s="1005"/>
      <c r="E89" s="1005"/>
      <c r="F89" s="1005"/>
      <c r="G89" s="1005"/>
      <c r="H89" s="976"/>
      <c r="J89" s="143"/>
      <c r="K89" s="143"/>
      <c r="L89" s="143"/>
      <c r="M89" s="143"/>
      <c r="N89" s="143"/>
      <c r="O89" s="143"/>
      <c r="P89" s="143"/>
    </row>
    <row r="90" spans="2:16" ht="13.5" customHeight="1">
      <c r="B90" s="186" t="s">
        <v>229</v>
      </c>
      <c r="C90" s="184"/>
      <c r="D90" s="1005"/>
      <c r="E90" s="1005"/>
      <c r="F90" s="1005"/>
      <c r="G90" s="1005"/>
      <c r="H90" s="976"/>
      <c r="J90" s="143"/>
      <c r="K90" s="143"/>
      <c r="L90" s="143"/>
      <c r="M90" s="143"/>
      <c r="N90" s="143"/>
      <c r="O90" s="143"/>
      <c r="P90" s="143"/>
    </row>
    <row r="91" spans="2:16" ht="13.5" customHeight="1">
      <c r="B91" s="216" t="s">
        <v>269</v>
      </c>
      <c r="C91" s="217"/>
      <c r="D91" s="1010"/>
      <c r="E91" s="1010"/>
      <c r="F91" s="1010"/>
      <c r="G91" s="1010"/>
      <c r="H91" s="1011"/>
      <c r="J91" s="143"/>
      <c r="K91" s="143"/>
      <c r="L91" s="143"/>
      <c r="M91" s="143"/>
      <c r="N91" s="143"/>
      <c r="O91" s="143"/>
      <c r="P91" s="143"/>
    </row>
    <row r="92" spans="2:16">
      <c r="B92" s="219" t="s">
        <v>270</v>
      </c>
      <c r="C92" s="209"/>
      <c r="D92" s="1012"/>
      <c r="E92" s="1012"/>
      <c r="F92" s="1012"/>
      <c r="G92" s="1012"/>
      <c r="H92" s="1013"/>
      <c r="J92" s="143"/>
      <c r="K92" s="143"/>
      <c r="L92" s="143"/>
      <c r="M92" s="143"/>
      <c r="N92" s="143"/>
      <c r="O92" s="143"/>
      <c r="P92" s="143"/>
    </row>
    <row r="93" spans="2:16">
      <c r="B93" s="183" t="s">
        <v>230</v>
      </c>
      <c r="C93" s="185" t="s">
        <v>632</v>
      </c>
      <c r="D93" s="1005"/>
      <c r="E93" s="1005"/>
      <c r="F93" s="1005"/>
      <c r="G93" s="1005"/>
      <c r="H93" s="976"/>
      <c r="J93" s="143"/>
      <c r="K93" s="143"/>
      <c r="L93" s="143"/>
      <c r="M93" s="143"/>
      <c r="N93" s="143"/>
      <c r="O93" s="143"/>
      <c r="P93" s="143"/>
    </row>
    <row r="94" spans="2:16">
      <c r="B94" s="183" t="s">
        <v>231</v>
      </c>
      <c r="C94" s="185" t="s">
        <v>634</v>
      </c>
      <c r="D94" s="1005"/>
      <c r="E94" s="1005"/>
      <c r="F94" s="1005"/>
      <c r="G94" s="1005"/>
      <c r="H94" s="976"/>
      <c r="J94" s="143"/>
      <c r="K94" s="143"/>
      <c r="L94" s="143"/>
      <c r="M94" s="143"/>
      <c r="N94" s="143"/>
      <c r="O94" s="143"/>
      <c r="P94" s="143"/>
    </row>
    <row r="95" spans="2:16">
      <c r="B95" s="163" t="s">
        <v>501</v>
      </c>
      <c r="C95" s="217"/>
      <c r="D95" s="1010"/>
      <c r="E95" s="1010"/>
      <c r="F95" s="1010"/>
      <c r="G95" s="1010"/>
      <c r="H95" s="1011"/>
      <c r="J95" s="143"/>
      <c r="K95" s="143"/>
      <c r="L95" s="143"/>
      <c r="M95" s="143"/>
      <c r="N95" s="143"/>
      <c r="O95" s="143"/>
      <c r="P95" s="143"/>
    </row>
    <row r="96" spans="2:16">
      <c r="B96" s="183" t="s">
        <v>232</v>
      </c>
      <c r="C96" s="184"/>
      <c r="D96" s="1005"/>
      <c r="E96" s="1005"/>
      <c r="F96" s="1005"/>
      <c r="G96" s="1005"/>
      <c r="H96" s="976"/>
      <c r="J96" s="143"/>
      <c r="K96" s="143"/>
      <c r="L96" s="143"/>
      <c r="M96" s="143"/>
      <c r="N96" s="143"/>
      <c r="O96" s="143"/>
      <c r="P96" s="143"/>
    </row>
    <row r="97" spans="1:16">
      <c r="A97" s="143" t="s">
        <v>210</v>
      </c>
      <c r="B97" s="183" t="s">
        <v>233</v>
      </c>
      <c r="C97" s="184"/>
      <c r="D97" s="1005"/>
      <c r="E97" s="1005"/>
      <c r="F97" s="1005"/>
      <c r="G97" s="1005"/>
      <c r="H97" s="976"/>
      <c r="J97" s="143"/>
      <c r="K97" s="143"/>
      <c r="L97" s="143"/>
      <c r="M97" s="143"/>
      <c r="N97" s="143"/>
      <c r="O97" s="143"/>
      <c r="P97" s="143"/>
    </row>
    <row r="98" spans="1:16">
      <c r="B98" s="183" t="s">
        <v>234</v>
      </c>
      <c r="C98" s="184"/>
      <c r="D98" s="1005"/>
      <c r="E98" s="1005"/>
      <c r="F98" s="1005"/>
      <c r="G98" s="1005"/>
      <c r="H98" s="976"/>
      <c r="J98" s="143"/>
      <c r="K98" s="143"/>
      <c r="L98" s="143"/>
      <c r="M98" s="143"/>
      <c r="N98" s="143"/>
      <c r="O98" s="143"/>
      <c r="P98" s="143"/>
    </row>
    <row r="99" spans="1:16">
      <c r="B99" s="183" t="s">
        <v>271</v>
      </c>
      <c r="C99" s="184"/>
      <c r="D99" s="1005"/>
      <c r="E99" s="1005"/>
      <c r="F99" s="1005"/>
      <c r="G99" s="1005"/>
      <c r="H99" s="976"/>
      <c r="J99" s="143"/>
      <c r="K99" s="143"/>
      <c r="L99" s="143"/>
      <c r="M99" s="143"/>
      <c r="N99" s="143"/>
      <c r="O99" s="143"/>
      <c r="P99" s="143"/>
    </row>
    <row r="100" spans="1:16">
      <c r="B100" s="183" t="s">
        <v>975</v>
      </c>
      <c r="C100" s="184"/>
      <c r="D100" s="1005"/>
      <c r="E100" s="1005"/>
      <c r="F100" s="1005"/>
      <c r="G100" s="1005"/>
      <c r="H100" s="976"/>
      <c r="J100" s="143"/>
      <c r="K100" s="143"/>
      <c r="L100" s="143"/>
      <c r="M100" s="143"/>
      <c r="N100" s="143"/>
      <c r="O100" s="143"/>
      <c r="P100" s="143"/>
    </row>
    <row r="101" spans="1:16">
      <c r="B101" s="183" t="s">
        <v>235</v>
      </c>
      <c r="C101" s="184"/>
      <c r="D101" s="1005"/>
      <c r="E101" s="1005"/>
      <c r="F101" s="1005"/>
      <c r="G101" s="1005"/>
      <c r="H101" s="976"/>
      <c r="J101" s="143"/>
      <c r="K101" s="143"/>
      <c r="L101" s="143"/>
      <c r="M101" s="143"/>
      <c r="N101" s="143"/>
      <c r="O101" s="143"/>
      <c r="P101" s="143"/>
    </row>
    <row r="102" spans="1:16">
      <c r="B102" s="188" t="s">
        <v>236</v>
      </c>
      <c r="C102" s="189"/>
      <c r="D102" s="1005"/>
      <c r="E102" s="1005"/>
      <c r="F102" s="1005"/>
      <c r="G102" s="1005"/>
      <c r="H102" s="976"/>
      <c r="J102" s="143"/>
      <c r="K102" s="143"/>
      <c r="L102" s="143"/>
      <c r="M102" s="143"/>
      <c r="N102" s="143"/>
      <c r="O102" s="143"/>
      <c r="P102" s="143"/>
    </row>
    <row r="103" spans="1:16">
      <c r="A103" s="143" t="s">
        <v>210</v>
      </c>
      <c r="B103" s="190" t="s">
        <v>237</v>
      </c>
      <c r="C103" s="168" t="s">
        <v>637</v>
      </c>
      <c r="D103" s="191">
        <f t="shared" ref="D103:E103" si="17">D77+D78+D73+D68+D69+D70+D67+D71+D74+D66</f>
        <v>0</v>
      </c>
      <c r="E103" s="191">
        <f t="shared" si="17"/>
        <v>0</v>
      </c>
      <c r="F103" s="191">
        <f>F77+F78+F73+F68+F69+F70+F67+F71+F74+F66</f>
        <v>0</v>
      </c>
      <c r="G103" s="191">
        <f>G77+G78+G73+G68+G69+G70+G67+G71+G74+G66</f>
        <v>0</v>
      </c>
      <c r="H103" s="192">
        <f>H77+H78+H73+H68+H69+H70+H67+H71+H74+H66</f>
        <v>0</v>
      </c>
      <c r="J103" s="143"/>
      <c r="K103" s="143"/>
      <c r="L103" s="143"/>
      <c r="M103" s="143"/>
      <c r="N103" s="143"/>
      <c r="O103" s="143"/>
      <c r="P103" s="143"/>
    </row>
    <row r="104" spans="1:16">
      <c r="B104" s="193" t="s">
        <v>238</v>
      </c>
      <c r="C104" s="194" t="s">
        <v>641</v>
      </c>
      <c r="D104" s="195">
        <f t="shared" ref="D104:E104" si="18">D83+D93+D94+D96+D97+D98+D99+D101+D102</f>
        <v>0</v>
      </c>
      <c r="E104" s="195">
        <f t="shared" si="18"/>
        <v>0</v>
      </c>
      <c r="F104" s="195">
        <f>F83+F93+F94+F96+F97+F98+F99+F101+F102</f>
        <v>0</v>
      </c>
      <c r="G104" s="195">
        <f>G83+G93+G94+G96+G97+G98+G99+G101+G102</f>
        <v>0</v>
      </c>
      <c r="H104" s="196">
        <f>H83+H93+H94+H96+H97+H98+H99+H101+H102</f>
        <v>0</v>
      </c>
      <c r="J104" s="143"/>
      <c r="K104" s="143"/>
      <c r="L104" s="143"/>
      <c r="M104" s="143"/>
      <c r="N104" s="143"/>
      <c r="O104" s="143"/>
      <c r="P104" s="143"/>
    </row>
    <row r="105" spans="1:16">
      <c r="B105" s="193" t="s">
        <v>239</v>
      </c>
      <c r="C105" s="194"/>
      <c r="D105" s="181">
        <f t="shared" ref="D105:E105" si="19">SUM(D59:D64)</f>
        <v>0</v>
      </c>
      <c r="E105" s="181">
        <f t="shared" si="19"/>
        <v>0</v>
      </c>
      <c r="F105" s="181">
        <f>SUM(F59:F64)</f>
        <v>0</v>
      </c>
      <c r="G105" s="181">
        <f>SUM(G59:G64)</f>
        <v>0</v>
      </c>
      <c r="H105" s="182">
        <f>SUM(H59:H64)</f>
        <v>0</v>
      </c>
      <c r="J105" s="143"/>
      <c r="K105" s="143"/>
      <c r="L105" s="143"/>
      <c r="M105" s="143"/>
      <c r="N105" s="143"/>
      <c r="O105" s="143"/>
      <c r="P105" s="143"/>
    </row>
    <row r="106" spans="1:16">
      <c r="B106" s="193" t="s">
        <v>240</v>
      </c>
      <c r="C106" s="194" t="s">
        <v>642</v>
      </c>
      <c r="D106" s="181">
        <f t="shared" ref="D106:E106" si="20">SUM(D96:D102)-D100</f>
        <v>0</v>
      </c>
      <c r="E106" s="181">
        <f t="shared" si="20"/>
        <v>0</v>
      </c>
      <c r="F106" s="181">
        <f>SUM(F96:F102)-F100</f>
        <v>0</v>
      </c>
      <c r="G106" s="181">
        <f>SUM(G96:G102)-G100</f>
        <v>0</v>
      </c>
      <c r="H106" s="182">
        <f>SUM(H96:H102)-H100</f>
        <v>0</v>
      </c>
      <c r="J106" s="143"/>
      <c r="K106" s="143"/>
      <c r="L106" s="143"/>
      <c r="M106" s="143"/>
      <c r="N106" s="143"/>
      <c r="O106" s="143"/>
      <c r="P106" s="143"/>
    </row>
    <row r="107" spans="1:16">
      <c r="A107" s="143" t="s">
        <v>210</v>
      </c>
      <c r="B107" s="193" t="s">
        <v>241</v>
      </c>
      <c r="C107" s="194" t="s">
        <v>643</v>
      </c>
      <c r="D107" s="181">
        <f t="shared" ref="D107:E107" si="21">SUM(D105:D106)</f>
        <v>0</v>
      </c>
      <c r="E107" s="181">
        <f t="shared" si="21"/>
        <v>0</v>
      </c>
      <c r="F107" s="181">
        <f>SUM(F105:F106)</f>
        <v>0</v>
      </c>
      <c r="G107" s="181">
        <f>SUM(G105:G106)</f>
        <v>0</v>
      </c>
      <c r="H107" s="182">
        <f>SUM(H105:H106)</f>
        <v>0</v>
      </c>
      <c r="J107" s="143"/>
      <c r="K107" s="143"/>
      <c r="L107" s="143"/>
      <c r="M107" s="143"/>
      <c r="N107" s="143"/>
      <c r="O107" s="143"/>
      <c r="P107" s="143"/>
    </row>
    <row r="108" spans="1:16" ht="13.8" thickBot="1">
      <c r="B108" s="197" t="s">
        <v>242</v>
      </c>
      <c r="C108" s="172" t="s">
        <v>638</v>
      </c>
      <c r="D108" s="173">
        <f t="shared" ref="D108:E108" si="22">D81+D82+D84+D87+D88+D89+D90</f>
        <v>0</v>
      </c>
      <c r="E108" s="173">
        <f t="shared" si="22"/>
        <v>0</v>
      </c>
      <c r="F108" s="173">
        <f>F81+F82+F84+F87+F88+F89+F90</f>
        <v>0</v>
      </c>
      <c r="G108" s="173">
        <f>G81+G82+G84+G87+G88+G89+G90</f>
        <v>0</v>
      </c>
      <c r="H108" s="174">
        <f>H81+H82+H84+H87+H88+H89+H90</f>
        <v>0</v>
      </c>
      <c r="J108" s="143"/>
      <c r="K108" s="143"/>
      <c r="L108" s="143"/>
      <c r="M108" s="143"/>
      <c r="N108" s="143"/>
      <c r="O108" s="143"/>
      <c r="P108" s="143"/>
    </row>
    <row r="109" spans="1:16">
      <c r="H109" s="150"/>
      <c r="J109" s="143"/>
      <c r="K109" s="143"/>
      <c r="L109" s="143"/>
      <c r="M109" s="143"/>
      <c r="N109" s="143"/>
      <c r="O109" s="143"/>
      <c r="P109" s="143"/>
    </row>
    <row r="110" spans="1:16">
      <c r="B110" s="370" t="s">
        <v>644</v>
      </c>
      <c r="H110" s="150"/>
      <c r="J110" s="143"/>
      <c r="K110" s="143"/>
      <c r="L110" s="143"/>
      <c r="M110" s="143"/>
      <c r="N110" s="143"/>
      <c r="O110" s="143"/>
      <c r="P110" s="143"/>
    </row>
    <row r="111" spans="1:16">
      <c r="B111" s="370" t="s">
        <v>988</v>
      </c>
      <c r="H111" s="150"/>
      <c r="J111" s="143"/>
      <c r="K111" s="143"/>
      <c r="L111" s="143"/>
      <c r="M111" s="143"/>
      <c r="N111" s="143"/>
      <c r="O111" s="143"/>
      <c r="P111" s="143"/>
    </row>
    <row r="112" spans="1:16">
      <c r="B112" s="370" t="s">
        <v>503</v>
      </c>
      <c r="H112" s="150"/>
      <c r="J112" s="143"/>
      <c r="K112" s="143"/>
      <c r="L112" s="143"/>
      <c r="M112" s="143"/>
      <c r="N112" s="143"/>
      <c r="O112" s="143"/>
      <c r="P112" s="143"/>
    </row>
    <row r="113" spans="2:16">
      <c r="B113" s="370" t="s">
        <v>504</v>
      </c>
      <c r="H113" s="150"/>
      <c r="J113" s="143"/>
      <c r="K113" s="143"/>
      <c r="L113" s="143"/>
      <c r="M113" s="143"/>
      <c r="N113" s="143"/>
      <c r="O113" s="143"/>
      <c r="P113" s="143"/>
    </row>
  </sheetData>
  <dataConsolidate/>
  <mergeCells count="14">
    <mergeCell ref="M7:O7"/>
    <mergeCell ref="C5:D5"/>
    <mergeCell ref="E5:G5"/>
    <mergeCell ref="C6:D6"/>
    <mergeCell ref="E6:G6"/>
    <mergeCell ref="K5:L5"/>
    <mergeCell ref="M5:O5"/>
    <mergeCell ref="K6:L6"/>
    <mergeCell ref="M6:O6"/>
    <mergeCell ref="C4:D4"/>
    <mergeCell ref="E4:G4"/>
    <mergeCell ref="C7:D7"/>
    <mergeCell ref="E7:G7"/>
    <mergeCell ref="K7:L7"/>
  </mergeCells>
  <phoneticPr fontId="1"/>
  <dataValidations count="3">
    <dataValidation type="list" allowBlank="1" showInputMessage="1" showErrorMessage="1" sqref="M983065:O983065 JI7:JK7 TE7:TG7 ADA7:ADC7 AMW7:AMY7 AWS7:AWU7 BGO7:BGQ7 BQK7:BQM7 CAG7:CAI7 CKC7:CKE7 CTY7:CUA7 DDU7:DDW7 DNQ7:DNS7 DXM7:DXO7 EHI7:EHK7 ERE7:ERG7 FBA7:FBC7 FKW7:FKY7 FUS7:FUU7 GEO7:GEQ7 GOK7:GOM7 GYG7:GYI7 HIC7:HIE7 HRY7:HSA7 IBU7:IBW7 ILQ7:ILS7 IVM7:IVO7 JFI7:JFK7 JPE7:JPG7 JZA7:JZC7 KIW7:KIY7 KSS7:KSU7 LCO7:LCQ7 LMK7:LMM7 LWG7:LWI7 MGC7:MGE7 MPY7:MQA7 MZU7:MZW7 NJQ7:NJS7 NTM7:NTO7 ODI7:ODK7 ONE7:ONG7 OXA7:OXC7 PGW7:PGY7 PQS7:PQU7 QAO7:QAQ7 QKK7:QKM7 QUG7:QUI7 REC7:REE7 RNY7:ROA7 RXU7:RXW7 SHQ7:SHS7 SRM7:SRO7 TBI7:TBK7 TLE7:TLG7 TVA7:TVC7 UEW7:UEY7 UOS7:UOU7 UYO7:UYQ7 VIK7:VIM7 VSG7:VSI7 WCC7:WCE7 WLY7:WMA7 WVU7:WVW7 E65553:G65553 JI65566:JK65566 TE65566:TG65566 ADA65566:ADC65566 AMW65566:AMY65566 AWS65566:AWU65566 BGO65566:BGQ65566 BQK65566:BQM65566 CAG65566:CAI65566 CKC65566:CKE65566 CTY65566:CUA65566 DDU65566:DDW65566 DNQ65566:DNS65566 DXM65566:DXO65566 EHI65566:EHK65566 ERE65566:ERG65566 FBA65566:FBC65566 FKW65566:FKY65566 FUS65566:FUU65566 GEO65566:GEQ65566 GOK65566:GOM65566 GYG65566:GYI65566 HIC65566:HIE65566 HRY65566:HSA65566 IBU65566:IBW65566 ILQ65566:ILS65566 IVM65566:IVO65566 JFI65566:JFK65566 JPE65566:JPG65566 JZA65566:JZC65566 KIW65566:KIY65566 KSS65566:KSU65566 LCO65566:LCQ65566 LMK65566:LMM65566 LWG65566:LWI65566 MGC65566:MGE65566 MPY65566:MQA65566 MZU65566:MZW65566 NJQ65566:NJS65566 NTM65566:NTO65566 ODI65566:ODK65566 ONE65566:ONG65566 OXA65566:OXC65566 PGW65566:PGY65566 PQS65566:PQU65566 QAO65566:QAQ65566 QKK65566:QKM65566 QUG65566:QUI65566 REC65566:REE65566 RNY65566:ROA65566 RXU65566:RXW65566 SHQ65566:SHS65566 SRM65566:SRO65566 TBI65566:TBK65566 TLE65566:TLG65566 TVA65566:TVC65566 UEW65566:UEY65566 UOS65566:UOU65566 UYO65566:UYQ65566 VIK65566:VIM65566 VSG65566:VSI65566 WCC65566:WCE65566 WLY65566:WMA65566 WVU65566:WVW65566 E131089:G131089 JI131102:JK131102 TE131102:TG131102 ADA131102:ADC131102 AMW131102:AMY131102 AWS131102:AWU131102 BGO131102:BGQ131102 BQK131102:BQM131102 CAG131102:CAI131102 CKC131102:CKE131102 CTY131102:CUA131102 DDU131102:DDW131102 DNQ131102:DNS131102 DXM131102:DXO131102 EHI131102:EHK131102 ERE131102:ERG131102 FBA131102:FBC131102 FKW131102:FKY131102 FUS131102:FUU131102 GEO131102:GEQ131102 GOK131102:GOM131102 GYG131102:GYI131102 HIC131102:HIE131102 HRY131102:HSA131102 IBU131102:IBW131102 ILQ131102:ILS131102 IVM131102:IVO131102 JFI131102:JFK131102 JPE131102:JPG131102 JZA131102:JZC131102 KIW131102:KIY131102 KSS131102:KSU131102 LCO131102:LCQ131102 LMK131102:LMM131102 LWG131102:LWI131102 MGC131102:MGE131102 MPY131102:MQA131102 MZU131102:MZW131102 NJQ131102:NJS131102 NTM131102:NTO131102 ODI131102:ODK131102 ONE131102:ONG131102 OXA131102:OXC131102 PGW131102:PGY131102 PQS131102:PQU131102 QAO131102:QAQ131102 QKK131102:QKM131102 QUG131102:QUI131102 REC131102:REE131102 RNY131102:ROA131102 RXU131102:RXW131102 SHQ131102:SHS131102 SRM131102:SRO131102 TBI131102:TBK131102 TLE131102:TLG131102 TVA131102:TVC131102 UEW131102:UEY131102 UOS131102:UOU131102 UYO131102:UYQ131102 VIK131102:VIM131102 VSG131102:VSI131102 WCC131102:WCE131102 WLY131102:WMA131102 WVU131102:WVW131102 E196625:G196625 JI196638:JK196638 TE196638:TG196638 ADA196638:ADC196638 AMW196638:AMY196638 AWS196638:AWU196638 BGO196638:BGQ196638 BQK196638:BQM196638 CAG196638:CAI196638 CKC196638:CKE196638 CTY196638:CUA196638 DDU196638:DDW196638 DNQ196638:DNS196638 DXM196638:DXO196638 EHI196638:EHK196638 ERE196638:ERG196638 FBA196638:FBC196638 FKW196638:FKY196638 FUS196638:FUU196638 GEO196638:GEQ196638 GOK196638:GOM196638 GYG196638:GYI196638 HIC196638:HIE196638 HRY196638:HSA196638 IBU196638:IBW196638 ILQ196638:ILS196638 IVM196638:IVO196638 JFI196638:JFK196638 JPE196638:JPG196638 JZA196638:JZC196638 KIW196638:KIY196638 KSS196638:KSU196638 LCO196638:LCQ196638 LMK196638:LMM196638 LWG196638:LWI196638 MGC196638:MGE196638 MPY196638:MQA196638 MZU196638:MZW196638 NJQ196638:NJS196638 NTM196638:NTO196638 ODI196638:ODK196638 ONE196638:ONG196638 OXA196638:OXC196638 PGW196638:PGY196638 PQS196638:PQU196638 QAO196638:QAQ196638 QKK196638:QKM196638 QUG196638:QUI196638 REC196638:REE196638 RNY196638:ROA196638 RXU196638:RXW196638 SHQ196638:SHS196638 SRM196638:SRO196638 TBI196638:TBK196638 TLE196638:TLG196638 TVA196638:TVC196638 UEW196638:UEY196638 UOS196638:UOU196638 UYO196638:UYQ196638 VIK196638:VIM196638 VSG196638:VSI196638 WCC196638:WCE196638 WLY196638:WMA196638 WVU196638:WVW196638 E262161:G262161 JI262174:JK262174 TE262174:TG262174 ADA262174:ADC262174 AMW262174:AMY262174 AWS262174:AWU262174 BGO262174:BGQ262174 BQK262174:BQM262174 CAG262174:CAI262174 CKC262174:CKE262174 CTY262174:CUA262174 DDU262174:DDW262174 DNQ262174:DNS262174 DXM262174:DXO262174 EHI262174:EHK262174 ERE262174:ERG262174 FBA262174:FBC262174 FKW262174:FKY262174 FUS262174:FUU262174 GEO262174:GEQ262174 GOK262174:GOM262174 GYG262174:GYI262174 HIC262174:HIE262174 HRY262174:HSA262174 IBU262174:IBW262174 ILQ262174:ILS262174 IVM262174:IVO262174 JFI262174:JFK262174 JPE262174:JPG262174 JZA262174:JZC262174 KIW262174:KIY262174 KSS262174:KSU262174 LCO262174:LCQ262174 LMK262174:LMM262174 LWG262174:LWI262174 MGC262174:MGE262174 MPY262174:MQA262174 MZU262174:MZW262174 NJQ262174:NJS262174 NTM262174:NTO262174 ODI262174:ODK262174 ONE262174:ONG262174 OXA262174:OXC262174 PGW262174:PGY262174 PQS262174:PQU262174 QAO262174:QAQ262174 QKK262174:QKM262174 QUG262174:QUI262174 REC262174:REE262174 RNY262174:ROA262174 RXU262174:RXW262174 SHQ262174:SHS262174 SRM262174:SRO262174 TBI262174:TBK262174 TLE262174:TLG262174 TVA262174:TVC262174 UEW262174:UEY262174 UOS262174:UOU262174 UYO262174:UYQ262174 VIK262174:VIM262174 VSG262174:VSI262174 WCC262174:WCE262174 WLY262174:WMA262174 WVU262174:WVW262174 E327697:G327697 JI327710:JK327710 TE327710:TG327710 ADA327710:ADC327710 AMW327710:AMY327710 AWS327710:AWU327710 BGO327710:BGQ327710 BQK327710:BQM327710 CAG327710:CAI327710 CKC327710:CKE327710 CTY327710:CUA327710 DDU327710:DDW327710 DNQ327710:DNS327710 DXM327710:DXO327710 EHI327710:EHK327710 ERE327710:ERG327710 FBA327710:FBC327710 FKW327710:FKY327710 FUS327710:FUU327710 GEO327710:GEQ327710 GOK327710:GOM327710 GYG327710:GYI327710 HIC327710:HIE327710 HRY327710:HSA327710 IBU327710:IBW327710 ILQ327710:ILS327710 IVM327710:IVO327710 JFI327710:JFK327710 JPE327710:JPG327710 JZA327710:JZC327710 KIW327710:KIY327710 KSS327710:KSU327710 LCO327710:LCQ327710 LMK327710:LMM327710 LWG327710:LWI327710 MGC327710:MGE327710 MPY327710:MQA327710 MZU327710:MZW327710 NJQ327710:NJS327710 NTM327710:NTO327710 ODI327710:ODK327710 ONE327710:ONG327710 OXA327710:OXC327710 PGW327710:PGY327710 PQS327710:PQU327710 QAO327710:QAQ327710 QKK327710:QKM327710 QUG327710:QUI327710 REC327710:REE327710 RNY327710:ROA327710 RXU327710:RXW327710 SHQ327710:SHS327710 SRM327710:SRO327710 TBI327710:TBK327710 TLE327710:TLG327710 TVA327710:TVC327710 UEW327710:UEY327710 UOS327710:UOU327710 UYO327710:UYQ327710 VIK327710:VIM327710 VSG327710:VSI327710 WCC327710:WCE327710 WLY327710:WMA327710 WVU327710:WVW327710 E393233:G393233 JI393246:JK393246 TE393246:TG393246 ADA393246:ADC393246 AMW393246:AMY393246 AWS393246:AWU393246 BGO393246:BGQ393246 BQK393246:BQM393246 CAG393246:CAI393246 CKC393246:CKE393246 CTY393246:CUA393246 DDU393246:DDW393246 DNQ393246:DNS393246 DXM393246:DXO393246 EHI393246:EHK393246 ERE393246:ERG393246 FBA393246:FBC393246 FKW393246:FKY393246 FUS393246:FUU393246 GEO393246:GEQ393246 GOK393246:GOM393246 GYG393246:GYI393246 HIC393246:HIE393246 HRY393246:HSA393246 IBU393246:IBW393246 ILQ393246:ILS393246 IVM393246:IVO393246 JFI393246:JFK393246 JPE393246:JPG393246 JZA393246:JZC393246 KIW393246:KIY393246 KSS393246:KSU393246 LCO393246:LCQ393246 LMK393246:LMM393246 LWG393246:LWI393246 MGC393246:MGE393246 MPY393246:MQA393246 MZU393246:MZW393246 NJQ393246:NJS393246 NTM393246:NTO393246 ODI393246:ODK393246 ONE393246:ONG393246 OXA393246:OXC393246 PGW393246:PGY393246 PQS393246:PQU393246 QAO393246:QAQ393246 QKK393246:QKM393246 QUG393246:QUI393246 REC393246:REE393246 RNY393246:ROA393246 RXU393246:RXW393246 SHQ393246:SHS393246 SRM393246:SRO393246 TBI393246:TBK393246 TLE393246:TLG393246 TVA393246:TVC393246 UEW393246:UEY393246 UOS393246:UOU393246 UYO393246:UYQ393246 VIK393246:VIM393246 VSG393246:VSI393246 WCC393246:WCE393246 WLY393246:WMA393246 WVU393246:WVW393246 E458769:G458769 JI458782:JK458782 TE458782:TG458782 ADA458782:ADC458782 AMW458782:AMY458782 AWS458782:AWU458782 BGO458782:BGQ458782 BQK458782:BQM458782 CAG458782:CAI458782 CKC458782:CKE458782 CTY458782:CUA458782 DDU458782:DDW458782 DNQ458782:DNS458782 DXM458782:DXO458782 EHI458782:EHK458782 ERE458782:ERG458782 FBA458782:FBC458782 FKW458782:FKY458782 FUS458782:FUU458782 GEO458782:GEQ458782 GOK458782:GOM458782 GYG458782:GYI458782 HIC458782:HIE458782 HRY458782:HSA458782 IBU458782:IBW458782 ILQ458782:ILS458782 IVM458782:IVO458782 JFI458782:JFK458782 JPE458782:JPG458782 JZA458782:JZC458782 KIW458782:KIY458782 KSS458782:KSU458782 LCO458782:LCQ458782 LMK458782:LMM458782 LWG458782:LWI458782 MGC458782:MGE458782 MPY458782:MQA458782 MZU458782:MZW458782 NJQ458782:NJS458782 NTM458782:NTO458782 ODI458782:ODK458782 ONE458782:ONG458782 OXA458782:OXC458782 PGW458782:PGY458782 PQS458782:PQU458782 QAO458782:QAQ458782 QKK458782:QKM458782 QUG458782:QUI458782 REC458782:REE458782 RNY458782:ROA458782 RXU458782:RXW458782 SHQ458782:SHS458782 SRM458782:SRO458782 TBI458782:TBK458782 TLE458782:TLG458782 TVA458782:TVC458782 UEW458782:UEY458782 UOS458782:UOU458782 UYO458782:UYQ458782 VIK458782:VIM458782 VSG458782:VSI458782 WCC458782:WCE458782 WLY458782:WMA458782 WVU458782:WVW458782 E524305:G524305 JI524318:JK524318 TE524318:TG524318 ADA524318:ADC524318 AMW524318:AMY524318 AWS524318:AWU524318 BGO524318:BGQ524318 BQK524318:BQM524318 CAG524318:CAI524318 CKC524318:CKE524318 CTY524318:CUA524318 DDU524318:DDW524318 DNQ524318:DNS524318 DXM524318:DXO524318 EHI524318:EHK524318 ERE524318:ERG524318 FBA524318:FBC524318 FKW524318:FKY524318 FUS524318:FUU524318 GEO524318:GEQ524318 GOK524318:GOM524318 GYG524318:GYI524318 HIC524318:HIE524318 HRY524318:HSA524318 IBU524318:IBW524318 ILQ524318:ILS524318 IVM524318:IVO524318 JFI524318:JFK524318 JPE524318:JPG524318 JZA524318:JZC524318 KIW524318:KIY524318 KSS524318:KSU524318 LCO524318:LCQ524318 LMK524318:LMM524318 LWG524318:LWI524318 MGC524318:MGE524318 MPY524318:MQA524318 MZU524318:MZW524318 NJQ524318:NJS524318 NTM524318:NTO524318 ODI524318:ODK524318 ONE524318:ONG524318 OXA524318:OXC524318 PGW524318:PGY524318 PQS524318:PQU524318 QAO524318:QAQ524318 QKK524318:QKM524318 QUG524318:QUI524318 REC524318:REE524318 RNY524318:ROA524318 RXU524318:RXW524318 SHQ524318:SHS524318 SRM524318:SRO524318 TBI524318:TBK524318 TLE524318:TLG524318 TVA524318:TVC524318 UEW524318:UEY524318 UOS524318:UOU524318 UYO524318:UYQ524318 VIK524318:VIM524318 VSG524318:VSI524318 WCC524318:WCE524318 WLY524318:WMA524318 WVU524318:WVW524318 E589841:G589841 JI589854:JK589854 TE589854:TG589854 ADA589854:ADC589854 AMW589854:AMY589854 AWS589854:AWU589854 BGO589854:BGQ589854 BQK589854:BQM589854 CAG589854:CAI589854 CKC589854:CKE589854 CTY589854:CUA589854 DDU589854:DDW589854 DNQ589854:DNS589854 DXM589854:DXO589854 EHI589854:EHK589854 ERE589854:ERG589854 FBA589854:FBC589854 FKW589854:FKY589854 FUS589854:FUU589854 GEO589854:GEQ589854 GOK589854:GOM589854 GYG589854:GYI589854 HIC589854:HIE589854 HRY589854:HSA589854 IBU589854:IBW589854 ILQ589854:ILS589854 IVM589854:IVO589854 JFI589854:JFK589854 JPE589854:JPG589854 JZA589854:JZC589854 KIW589854:KIY589854 KSS589854:KSU589854 LCO589854:LCQ589854 LMK589854:LMM589854 LWG589854:LWI589854 MGC589854:MGE589854 MPY589854:MQA589854 MZU589854:MZW589854 NJQ589854:NJS589854 NTM589854:NTO589854 ODI589854:ODK589854 ONE589854:ONG589854 OXA589854:OXC589854 PGW589854:PGY589854 PQS589854:PQU589854 QAO589854:QAQ589854 QKK589854:QKM589854 QUG589854:QUI589854 REC589854:REE589854 RNY589854:ROA589854 RXU589854:RXW589854 SHQ589854:SHS589854 SRM589854:SRO589854 TBI589854:TBK589854 TLE589854:TLG589854 TVA589854:TVC589854 UEW589854:UEY589854 UOS589854:UOU589854 UYO589854:UYQ589854 VIK589854:VIM589854 VSG589854:VSI589854 WCC589854:WCE589854 WLY589854:WMA589854 WVU589854:WVW589854 E655377:G655377 JI655390:JK655390 TE655390:TG655390 ADA655390:ADC655390 AMW655390:AMY655390 AWS655390:AWU655390 BGO655390:BGQ655390 BQK655390:BQM655390 CAG655390:CAI655390 CKC655390:CKE655390 CTY655390:CUA655390 DDU655390:DDW655390 DNQ655390:DNS655390 DXM655390:DXO655390 EHI655390:EHK655390 ERE655390:ERG655390 FBA655390:FBC655390 FKW655390:FKY655390 FUS655390:FUU655390 GEO655390:GEQ655390 GOK655390:GOM655390 GYG655390:GYI655390 HIC655390:HIE655390 HRY655390:HSA655390 IBU655390:IBW655390 ILQ655390:ILS655390 IVM655390:IVO655390 JFI655390:JFK655390 JPE655390:JPG655390 JZA655390:JZC655390 KIW655390:KIY655390 KSS655390:KSU655390 LCO655390:LCQ655390 LMK655390:LMM655390 LWG655390:LWI655390 MGC655390:MGE655390 MPY655390:MQA655390 MZU655390:MZW655390 NJQ655390:NJS655390 NTM655390:NTO655390 ODI655390:ODK655390 ONE655390:ONG655390 OXA655390:OXC655390 PGW655390:PGY655390 PQS655390:PQU655390 QAO655390:QAQ655390 QKK655390:QKM655390 QUG655390:QUI655390 REC655390:REE655390 RNY655390:ROA655390 RXU655390:RXW655390 SHQ655390:SHS655390 SRM655390:SRO655390 TBI655390:TBK655390 TLE655390:TLG655390 TVA655390:TVC655390 UEW655390:UEY655390 UOS655390:UOU655390 UYO655390:UYQ655390 VIK655390:VIM655390 VSG655390:VSI655390 WCC655390:WCE655390 WLY655390:WMA655390 WVU655390:WVW655390 E720913:G720913 JI720926:JK720926 TE720926:TG720926 ADA720926:ADC720926 AMW720926:AMY720926 AWS720926:AWU720926 BGO720926:BGQ720926 BQK720926:BQM720926 CAG720926:CAI720926 CKC720926:CKE720926 CTY720926:CUA720926 DDU720926:DDW720926 DNQ720926:DNS720926 DXM720926:DXO720926 EHI720926:EHK720926 ERE720926:ERG720926 FBA720926:FBC720926 FKW720926:FKY720926 FUS720926:FUU720926 GEO720926:GEQ720926 GOK720926:GOM720926 GYG720926:GYI720926 HIC720926:HIE720926 HRY720926:HSA720926 IBU720926:IBW720926 ILQ720926:ILS720926 IVM720926:IVO720926 JFI720926:JFK720926 JPE720926:JPG720926 JZA720926:JZC720926 KIW720926:KIY720926 KSS720926:KSU720926 LCO720926:LCQ720926 LMK720926:LMM720926 LWG720926:LWI720926 MGC720926:MGE720926 MPY720926:MQA720926 MZU720926:MZW720926 NJQ720926:NJS720926 NTM720926:NTO720926 ODI720926:ODK720926 ONE720926:ONG720926 OXA720926:OXC720926 PGW720926:PGY720926 PQS720926:PQU720926 QAO720926:QAQ720926 QKK720926:QKM720926 QUG720926:QUI720926 REC720926:REE720926 RNY720926:ROA720926 RXU720926:RXW720926 SHQ720926:SHS720926 SRM720926:SRO720926 TBI720926:TBK720926 TLE720926:TLG720926 TVA720926:TVC720926 UEW720926:UEY720926 UOS720926:UOU720926 UYO720926:UYQ720926 VIK720926:VIM720926 VSG720926:VSI720926 WCC720926:WCE720926 WLY720926:WMA720926 WVU720926:WVW720926 E786449:G786449 JI786462:JK786462 TE786462:TG786462 ADA786462:ADC786462 AMW786462:AMY786462 AWS786462:AWU786462 BGO786462:BGQ786462 BQK786462:BQM786462 CAG786462:CAI786462 CKC786462:CKE786462 CTY786462:CUA786462 DDU786462:DDW786462 DNQ786462:DNS786462 DXM786462:DXO786462 EHI786462:EHK786462 ERE786462:ERG786462 FBA786462:FBC786462 FKW786462:FKY786462 FUS786462:FUU786462 GEO786462:GEQ786462 GOK786462:GOM786462 GYG786462:GYI786462 HIC786462:HIE786462 HRY786462:HSA786462 IBU786462:IBW786462 ILQ786462:ILS786462 IVM786462:IVO786462 JFI786462:JFK786462 JPE786462:JPG786462 JZA786462:JZC786462 KIW786462:KIY786462 KSS786462:KSU786462 LCO786462:LCQ786462 LMK786462:LMM786462 LWG786462:LWI786462 MGC786462:MGE786462 MPY786462:MQA786462 MZU786462:MZW786462 NJQ786462:NJS786462 NTM786462:NTO786462 ODI786462:ODK786462 ONE786462:ONG786462 OXA786462:OXC786462 PGW786462:PGY786462 PQS786462:PQU786462 QAO786462:QAQ786462 QKK786462:QKM786462 QUG786462:QUI786462 REC786462:REE786462 RNY786462:ROA786462 RXU786462:RXW786462 SHQ786462:SHS786462 SRM786462:SRO786462 TBI786462:TBK786462 TLE786462:TLG786462 TVA786462:TVC786462 UEW786462:UEY786462 UOS786462:UOU786462 UYO786462:UYQ786462 VIK786462:VIM786462 VSG786462:VSI786462 WCC786462:WCE786462 WLY786462:WMA786462 WVU786462:WVW786462 E851985:G851985 JI851998:JK851998 TE851998:TG851998 ADA851998:ADC851998 AMW851998:AMY851998 AWS851998:AWU851998 BGO851998:BGQ851998 BQK851998:BQM851998 CAG851998:CAI851998 CKC851998:CKE851998 CTY851998:CUA851998 DDU851998:DDW851998 DNQ851998:DNS851998 DXM851998:DXO851998 EHI851998:EHK851998 ERE851998:ERG851998 FBA851998:FBC851998 FKW851998:FKY851998 FUS851998:FUU851998 GEO851998:GEQ851998 GOK851998:GOM851998 GYG851998:GYI851998 HIC851998:HIE851998 HRY851998:HSA851998 IBU851998:IBW851998 ILQ851998:ILS851998 IVM851998:IVO851998 JFI851998:JFK851998 JPE851998:JPG851998 JZA851998:JZC851998 KIW851998:KIY851998 KSS851998:KSU851998 LCO851998:LCQ851998 LMK851998:LMM851998 LWG851998:LWI851998 MGC851998:MGE851998 MPY851998:MQA851998 MZU851998:MZW851998 NJQ851998:NJS851998 NTM851998:NTO851998 ODI851998:ODK851998 ONE851998:ONG851998 OXA851998:OXC851998 PGW851998:PGY851998 PQS851998:PQU851998 QAO851998:QAQ851998 QKK851998:QKM851998 QUG851998:QUI851998 REC851998:REE851998 RNY851998:ROA851998 RXU851998:RXW851998 SHQ851998:SHS851998 SRM851998:SRO851998 TBI851998:TBK851998 TLE851998:TLG851998 TVA851998:TVC851998 UEW851998:UEY851998 UOS851998:UOU851998 UYO851998:UYQ851998 VIK851998:VIM851998 VSG851998:VSI851998 WCC851998:WCE851998 WLY851998:WMA851998 WVU851998:WVW851998 E917521:G917521 JI917534:JK917534 TE917534:TG917534 ADA917534:ADC917534 AMW917534:AMY917534 AWS917534:AWU917534 BGO917534:BGQ917534 BQK917534:BQM917534 CAG917534:CAI917534 CKC917534:CKE917534 CTY917534:CUA917534 DDU917534:DDW917534 DNQ917534:DNS917534 DXM917534:DXO917534 EHI917534:EHK917534 ERE917534:ERG917534 FBA917534:FBC917534 FKW917534:FKY917534 FUS917534:FUU917534 GEO917534:GEQ917534 GOK917534:GOM917534 GYG917534:GYI917534 HIC917534:HIE917534 HRY917534:HSA917534 IBU917534:IBW917534 ILQ917534:ILS917534 IVM917534:IVO917534 JFI917534:JFK917534 JPE917534:JPG917534 JZA917534:JZC917534 KIW917534:KIY917534 KSS917534:KSU917534 LCO917534:LCQ917534 LMK917534:LMM917534 LWG917534:LWI917534 MGC917534:MGE917534 MPY917534:MQA917534 MZU917534:MZW917534 NJQ917534:NJS917534 NTM917534:NTO917534 ODI917534:ODK917534 ONE917534:ONG917534 OXA917534:OXC917534 PGW917534:PGY917534 PQS917534:PQU917534 QAO917534:QAQ917534 QKK917534:QKM917534 QUG917534:QUI917534 REC917534:REE917534 RNY917534:ROA917534 RXU917534:RXW917534 SHQ917534:SHS917534 SRM917534:SRO917534 TBI917534:TBK917534 TLE917534:TLG917534 TVA917534:TVC917534 UEW917534:UEY917534 UOS917534:UOU917534 UYO917534:UYQ917534 VIK917534:VIM917534 VSG917534:VSI917534 WCC917534:WCE917534 WLY917534:WMA917534 WVU917534:WVW917534 E983057:G983057 JI983070:JK983070 TE983070:TG983070 ADA983070:ADC983070 AMW983070:AMY983070 AWS983070:AWU983070 BGO983070:BGQ983070 BQK983070:BQM983070 CAG983070:CAI983070 CKC983070:CKE983070 CTY983070:CUA983070 DDU983070:DDW983070 DNQ983070:DNS983070 DXM983070:DXO983070 EHI983070:EHK983070 ERE983070:ERG983070 FBA983070:FBC983070 FKW983070:FKY983070 FUS983070:FUU983070 GEO983070:GEQ983070 GOK983070:GOM983070 GYG983070:GYI983070 HIC983070:HIE983070 HRY983070:HSA983070 IBU983070:IBW983070 ILQ983070:ILS983070 IVM983070:IVO983070 JFI983070:JFK983070 JPE983070:JPG983070 JZA983070:JZC983070 KIW983070:KIY983070 KSS983070:KSU983070 LCO983070:LCQ983070 LMK983070:LMM983070 LWG983070:LWI983070 MGC983070:MGE983070 MPY983070:MQA983070 MZU983070:MZW983070 NJQ983070:NJS983070 NTM983070:NTO983070 ODI983070:ODK983070 ONE983070:ONG983070 OXA983070:OXC983070 PGW983070:PGY983070 PQS983070:PQU983070 QAO983070:QAQ983070 QKK983070:QKM983070 QUG983070:QUI983070 REC983070:REE983070 RNY983070:ROA983070 RXU983070:RXW983070 SHQ983070:SHS983070 SRM983070:SRO983070 TBI983070:TBK983070 TLE983070:TLG983070 TVA983070:TVC983070 UEW983070:UEY983070 UOS983070:UOU983070 UYO983070:UYQ983070 VIK983070:VIM983070 VSG983070:VSI983070 WCC983070:WCE983070 WLY983070:WMA983070 WVU983070:WVW983070 M917529:O917529 M65561:O65561 M131097:O131097 M196633:O196633 M262169:O262169 M327705:O327705 M393241:O393241 M458777:O458777 M524313:O524313 M589849:O589849 M655385:O655385 M720921:O720921 M786457:O786457 M851993:O851993">
      <formula1>"01北海道,02青森,03岩手,04宮城,05秋田,06山形,07福島,08茨城,09栃木,10群馬,11埼玉,12千葉,13東京,14神奈川,15新潟,16富山,17石川,18福井,19山梨,20長野,21岐阜,22静岡,23愛知,24三重,25滋賀,26京都,27大坂,28兵庫,29奈良,30和歌山,31鳥取,32島根,33岡山,34広島,35山口,36徳島,37香川,38愛媛, 39高知,40福岡,41佐賀,42長崎,43熊本,44大分,45宮崎,46鹿児島,47沖縄"</formula1>
    </dataValidation>
    <dataValidation type="list" allowBlank="1" showInputMessage="1" showErrorMessage="1" sqref="M983063:O983063 JI5:JK5 TE5:TG5 ADA5:ADC5 AMW5:AMY5 AWS5:AWU5 BGO5:BGQ5 BQK5:BQM5 CAG5:CAI5 CKC5:CKE5 CTY5:CUA5 DDU5:DDW5 DNQ5:DNS5 DXM5:DXO5 EHI5:EHK5 ERE5:ERG5 FBA5:FBC5 FKW5:FKY5 FUS5:FUU5 GEO5:GEQ5 GOK5:GOM5 GYG5:GYI5 HIC5:HIE5 HRY5:HSA5 IBU5:IBW5 ILQ5:ILS5 IVM5:IVO5 JFI5:JFK5 JPE5:JPG5 JZA5:JZC5 KIW5:KIY5 KSS5:KSU5 LCO5:LCQ5 LMK5:LMM5 LWG5:LWI5 MGC5:MGE5 MPY5:MQA5 MZU5:MZW5 NJQ5:NJS5 NTM5:NTO5 ODI5:ODK5 ONE5:ONG5 OXA5:OXC5 PGW5:PGY5 PQS5:PQU5 QAO5:QAQ5 QKK5:QKM5 QUG5:QUI5 REC5:REE5 RNY5:ROA5 RXU5:RXW5 SHQ5:SHS5 SRM5:SRO5 TBI5:TBK5 TLE5:TLG5 TVA5:TVC5 UEW5:UEY5 UOS5:UOU5 UYO5:UYQ5 VIK5:VIM5 VSG5:VSI5 WCC5:WCE5 WLY5:WMA5 WVU5:WVW5 E65551:G65551 JI65564:JK65564 TE65564:TG65564 ADA65564:ADC65564 AMW65564:AMY65564 AWS65564:AWU65564 BGO65564:BGQ65564 BQK65564:BQM65564 CAG65564:CAI65564 CKC65564:CKE65564 CTY65564:CUA65564 DDU65564:DDW65564 DNQ65564:DNS65564 DXM65564:DXO65564 EHI65564:EHK65564 ERE65564:ERG65564 FBA65564:FBC65564 FKW65564:FKY65564 FUS65564:FUU65564 GEO65564:GEQ65564 GOK65564:GOM65564 GYG65564:GYI65564 HIC65564:HIE65564 HRY65564:HSA65564 IBU65564:IBW65564 ILQ65564:ILS65564 IVM65564:IVO65564 JFI65564:JFK65564 JPE65564:JPG65564 JZA65564:JZC65564 KIW65564:KIY65564 KSS65564:KSU65564 LCO65564:LCQ65564 LMK65564:LMM65564 LWG65564:LWI65564 MGC65564:MGE65564 MPY65564:MQA65564 MZU65564:MZW65564 NJQ65564:NJS65564 NTM65564:NTO65564 ODI65564:ODK65564 ONE65564:ONG65564 OXA65564:OXC65564 PGW65564:PGY65564 PQS65564:PQU65564 QAO65564:QAQ65564 QKK65564:QKM65564 QUG65564:QUI65564 REC65564:REE65564 RNY65564:ROA65564 RXU65564:RXW65564 SHQ65564:SHS65564 SRM65564:SRO65564 TBI65564:TBK65564 TLE65564:TLG65564 TVA65564:TVC65564 UEW65564:UEY65564 UOS65564:UOU65564 UYO65564:UYQ65564 VIK65564:VIM65564 VSG65564:VSI65564 WCC65564:WCE65564 WLY65564:WMA65564 WVU65564:WVW65564 E131087:G131087 JI131100:JK131100 TE131100:TG131100 ADA131100:ADC131100 AMW131100:AMY131100 AWS131100:AWU131100 BGO131100:BGQ131100 BQK131100:BQM131100 CAG131100:CAI131100 CKC131100:CKE131100 CTY131100:CUA131100 DDU131100:DDW131100 DNQ131100:DNS131100 DXM131100:DXO131100 EHI131100:EHK131100 ERE131100:ERG131100 FBA131100:FBC131100 FKW131100:FKY131100 FUS131100:FUU131100 GEO131100:GEQ131100 GOK131100:GOM131100 GYG131100:GYI131100 HIC131100:HIE131100 HRY131100:HSA131100 IBU131100:IBW131100 ILQ131100:ILS131100 IVM131100:IVO131100 JFI131100:JFK131100 JPE131100:JPG131100 JZA131100:JZC131100 KIW131100:KIY131100 KSS131100:KSU131100 LCO131100:LCQ131100 LMK131100:LMM131100 LWG131100:LWI131100 MGC131100:MGE131100 MPY131100:MQA131100 MZU131100:MZW131100 NJQ131100:NJS131100 NTM131100:NTO131100 ODI131100:ODK131100 ONE131100:ONG131100 OXA131100:OXC131100 PGW131100:PGY131100 PQS131100:PQU131100 QAO131100:QAQ131100 QKK131100:QKM131100 QUG131100:QUI131100 REC131100:REE131100 RNY131100:ROA131100 RXU131100:RXW131100 SHQ131100:SHS131100 SRM131100:SRO131100 TBI131100:TBK131100 TLE131100:TLG131100 TVA131100:TVC131100 UEW131100:UEY131100 UOS131100:UOU131100 UYO131100:UYQ131100 VIK131100:VIM131100 VSG131100:VSI131100 WCC131100:WCE131100 WLY131100:WMA131100 WVU131100:WVW131100 E196623:G196623 JI196636:JK196636 TE196636:TG196636 ADA196636:ADC196636 AMW196636:AMY196636 AWS196636:AWU196636 BGO196636:BGQ196636 BQK196636:BQM196636 CAG196636:CAI196636 CKC196636:CKE196636 CTY196636:CUA196636 DDU196636:DDW196636 DNQ196636:DNS196636 DXM196636:DXO196636 EHI196636:EHK196636 ERE196636:ERG196636 FBA196636:FBC196636 FKW196636:FKY196636 FUS196636:FUU196636 GEO196636:GEQ196636 GOK196636:GOM196636 GYG196636:GYI196636 HIC196636:HIE196636 HRY196636:HSA196636 IBU196636:IBW196636 ILQ196636:ILS196636 IVM196636:IVO196636 JFI196636:JFK196636 JPE196636:JPG196636 JZA196636:JZC196636 KIW196636:KIY196636 KSS196636:KSU196636 LCO196636:LCQ196636 LMK196636:LMM196636 LWG196636:LWI196636 MGC196636:MGE196636 MPY196636:MQA196636 MZU196636:MZW196636 NJQ196636:NJS196636 NTM196636:NTO196636 ODI196636:ODK196636 ONE196636:ONG196636 OXA196636:OXC196636 PGW196636:PGY196636 PQS196636:PQU196636 QAO196636:QAQ196636 QKK196636:QKM196636 QUG196636:QUI196636 REC196636:REE196636 RNY196636:ROA196636 RXU196636:RXW196636 SHQ196636:SHS196636 SRM196636:SRO196636 TBI196636:TBK196636 TLE196636:TLG196636 TVA196636:TVC196636 UEW196636:UEY196636 UOS196636:UOU196636 UYO196636:UYQ196636 VIK196636:VIM196636 VSG196636:VSI196636 WCC196636:WCE196636 WLY196636:WMA196636 WVU196636:WVW196636 E262159:G262159 JI262172:JK262172 TE262172:TG262172 ADA262172:ADC262172 AMW262172:AMY262172 AWS262172:AWU262172 BGO262172:BGQ262172 BQK262172:BQM262172 CAG262172:CAI262172 CKC262172:CKE262172 CTY262172:CUA262172 DDU262172:DDW262172 DNQ262172:DNS262172 DXM262172:DXO262172 EHI262172:EHK262172 ERE262172:ERG262172 FBA262172:FBC262172 FKW262172:FKY262172 FUS262172:FUU262172 GEO262172:GEQ262172 GOK262172:GOM262172 GYG262172:GYI262172 HIC262172:HIE262172 HRY262172:HSA262172 IBU262172:IBW262172 ILQ262172:ILS262172 IVM262172:IVO262172 JFI262172:JFK262172 JPE262172:JPG262172 JZA262172:JZC262172 KIW262172:KIY262172 KSS262172:KSU262172 LCO262172:LCQ262172 LMK262172:LMM262172 LWG262172:LWI262172 MGC262172:MGE262172 MPY262172:MQA262172 MZU262172:MZW262172 NJQ262172:NJS262172 NTM262172:NTO262172 ODI262172:ODK262172 ONE262172:ONG262172 OXA262172:OXC262172 PGW262172:PGY262172 PQS262172:PQU262172 QAO262172:QAQ262172 QKK262172:QKM262172 QUG262172:QUI262172 REC262172:REE262172 RNY262172:ROA262172 RXU262172:RXW262172 SHQ262172:SHS262172 SRM262172:SRO262172 TBI262172:TBK262172 TLE262172:TLG262172 TVA262172:TVC262172 UEW262172:UEY262172 UOS262172:UOU262172 UYO262172:UYQ262172 VIK262172:VIM262172 VSG262172:VSI262172 WCC262172:WCE262172 WLY262172:WMA262172 WVU262172:WVW262172 E327695:G327695 JI327708:JK327708 TE327708:TG327708 ADA327708:ADC327708 AMW327708:AMY327708 AWS327708:AWU327708 BGO327708:BGQ327708 BQK327708:BQM327708 CAG327708:CAI327708 CKC327708:CKE327708 CTY327708:CUA327708 DDU327708:DDW327708 DNQ327708:DNS327708 DXM327708:DXO327708 EHI327708:EHK327708 ERE327708:ERG327708 FBA327708:FBC327708 FKW327708:FKY327708 FUS327708:FUU327708 GEO327708:GEQ327708 GOK327708:GOM327708 GYG327708:GYI327708 HIC327708:HIE327708 HRY327708:HSA327708 IBU327708:IBW327708 ILQ327708:ILS327708 IVM327708:IVO327708 JFI327708:JFK327708 JPE327708:JPG327708 JZA327708:JZC327708 KIW327708:KIY327708 KSS327708:KSU327708 LCO327708:LCQ327708 LMK327708:LMM327708 LWG327708:LWI327708 MGC327708:MGE327708 MPY327708:MQA327708 MZU327708:MZW327708 NJQ327708:NJS327708 NTM327708:NTO327708 ODI327708:ODK327708 ONE327708:ONG327708 OXA327708:OXC327708 PGW327708:PGY327708 PQS327708:PQU327708 QAO327708:QAQ327708 QKK327708:QKM327708 QUG327708:QUI327708 REC327708:REE327708 RNY327708:ROA327708 RXU327708:RXW327708 SHQ327708:SHS327708 SRM327708:SRO327708 TBI327708:TBK327708 TLE327708:TLG327708 TVA327708:TVC327708 UEW327708:UEY327708 UOS327708:UOU327708 UYO327708:UYQ327708 VIK327708:VIM327708 VSG327708:VSI327708 WCC327708:WCE327708 WLY327708:WMA327708 WVU327708:WVW327708 E393231:G393231 JI393244:JK393244 TE393244:TG393244 ADA393244:ADC393244 AMW393244:AMY393244 AWS393244:AWU393244 BGO393244:BGQ393244 BQK393244:BQM393244 CAG393244:CAI393244 CKC393244:CKE393244 CTY393244:CUA393244 DDU393244:DDW393244 DNQ393244:DNS393244 DXM393244:DXO393244 EHI393244:EHK393244 ERE393244:ERG393244 FBA393244:FBC393244 FKW393244:FKY393244 FUS393244:FUU393244 GEO393244:GEQ393244 GOK393244:GOM393244 GYG393244:GYI393244 HIC393244:HIE393244 HRY393244:HSA393244 IBU393244:IBW393244 ILQ393244:ILS393244 IVM393244:IVO393244 JFI393244:JFK393244 JPE393244:JPG393244 JZA393244:JZC393244 KIW393244:KIY393244 KSS393244:KSU393244 LCO393244:LCQ393244 LMK393244:LMM393244 LWG393244:LWI393244 MGC393244:MGE393244 MPY393244:MQA393244 MZU393244:MZW393244 NJQ393244:NJS393244 NTM393244:NTO393244 ODI393244:ODK393244 ONE393244:ONG393244 OXA393244:OXC393244 PGW393244:PGY393244 PQS393244:PQU393244 QAO393244:QAQ393244 QKK393244:QKM393244 QUG393244:QUI393244 REC393244:REE393244 RNY393244:ROA393244 RXU393244:RXW393244 SHQ393244:SHS393244 SRM393244:SRO393244 TBI393244:TBK393244 TLE393244:TLG393244 TVA393244:TVC393244 UEW393244:UEY393244 UOS393244:UOU393244 UYO393244:UYQ393244 VIK393244:VIM393244 VSG393244:VSI393244 WCC393244:WCE393244 WLY393244:WMA393244 WVU393244:WVW393244 E458767:G458767 JI458780:JK458780 TE458780:TG458780 ADA458780:ADC458780 AMW458780:AMY458780 AWS458780:AWU458780 BGO458780:BGQ458780 BQK458780:BQM458780 CAG458780:CAI458780 CKC458780:CKE458780 CTY458780:CUA458780 DDU458780:DDW458780 DNQ458780:DNS458780 DXM458780:DXO458780 EHI458780:EHK458780 ERE458780:ERG458780 FBA458780:FBC458780 FKW458780:FKY458780 FUS458780:FUU458780 GEO458780:GEQ458780 GOK458780:GOM458780 GYG458780:GYI458780 HIC458780:HIE458780 HRY458780:HSA458780 IBU458780:IBW458780 ILQ458780:ILS458780 IVM458780:IVO458780 JFI458780:JFK458780 JPE458780:JPG458780 JZA458780:JZC458780 KIW458780:KIY458780 KSS458780:KSU458780 LCO458780:LCQ458780 LMK458780:LMM458780 LWG458780:LWI458780 MGC458780:MGE458780 MPY458780:MQA458780 MZU458780:MZW458780 NJQ458780:NJS458780 NTM458780:NTO458780 ODI458780:ODK458780 ONE458780:ONG458780 OXA458780:OXC458780 PGW458780:PGY458780 PQS458780:PQU458780 QAO458780:QAQ458780 QKK458780:QKM458780 QUG458780:QUI458780 REC458780:REE458780 RNY458780:ROA458780 RXU458780:RXW458780 SHQ458780:SHS458780 SRM458780:SRO458780 TBI458780:TBK458780 TLE458780:TLG458780 TVA458780:TVC458780 UEW458780:UEY458780 UOS458780:UOU458780 UYO458780:UYQ458780 VIK458780:VIM458780 VSG458780:VSI458780 WCC458780:WCE458780 WLY458780:WMA458780 WVU458780:WVW458780 E524303:G524303 JI524316:JK524316 TE524316:TG524316 ADA524316:ADC524316 AMW524316:AMY524316 AWS524316:AWU524316 BGO524316:BGQ524316 BQK524316:BQM524316 CAG524316:CAI524316 CKC524316:CKE524316 CTY524316:CUA524316 DDU524316:DDW524316 DNQ524316:DNS524316 DXM524316:DXO524316 EHI524316:EHK524316 ERE524316:ERG524316 FBA524316:FBC524316 FKW524316:FKY524316 FUS524316:FUU524316 GEO524316:GEQ524316 GOK524316:GOM524316 GYG524316:GYI524316 HIC524316:HIE524316 HRY524316:HSA524316 IBU524316:IBW524316 ILQ524316:ILS524316 IVM524316:IVO524316 JFI524316:JFK524316 JPE524316:JPG524316 JZA524316:JZC524316 KIW524316:KIY524316 KSS524316:KSU524316 LCO524316:LCQ524316 LMK524316:LMM524316 LWG524316:LWI524316 MGC524316:MGE524316 MPY524316:MQA524316 MZU524316:MZW524316 NJQ524316:NJS524316 NTM524316:NTO524316 ODI524316:ODK524316 ONE524316:ONG524316 OXA524316:OXC524316 PGW524316:PGY524316 PQS524316:PQU524316 QAO524316:QAQ524316 QKK524316:QKM524316 QUG524316:QUI524316 REC524316:REE524316 RNY524316:ROA524316 RXU524316:RXW524316 SHQ524316:SHS524316 SRM524316:SRO524316 TBI524316:TBK524316 TLE524316:TLG524316 TVA524316:TVC524316 UEW524316:UEY524316 UOS524316:UOU524316 UYO524316:UYQ524316 VIK524316:VIM524316 VSG524316:VSI524316 WCC524316:WCE524316 WLY524316:WMA524316 WVU524316:WVW524316 E589839:G589839 JI589852:JK589852 TE589852:TG589852 ADA589852:ADC589852 AMW589852:AMY589852 AWS589852:AWU589852 BGO589852:BGQ589852 BQK589852:BQM589852 CAG589852:CAI589852 CKC589852:CKE589852 CTY589852:CUA589852 DDU589852:DDW589852 DNQ589852:DNS589852 DXM589852:DXO589852 EHI589852:EHK589852 ERE589852:ERG589852 FBA589852:FBC589852 FKW589852:FKY589852 FUS589852:FUU589852 GEO589852:GEQ589852 GOK589852:GOM589852 GYG589852:GYI589852 HIC589852:HIE589852 HRY589852:HSA589852 IBU589852:IBW589852 ILQ589852:ILS589852 IVM589852:IVO589852 JFI589852:JFK589852 JPE589852:JPG589852 JZA589852:JZC589852 KIW589852:KIY589852 KSS589852:KSU589852 LCO589852:LCQ589852 LMK589852:LMM589852 LWG589852:LWI589852 MGC589852:MGE589852 MPY589852:MQA589852 MZU589852:MZW589852 NJQ589852:NJS589852 NTM589852:NTO589852 ODI589852:ODK589852 ONE589852:ONG589852 OXA589852:OXC589852 PGW589852:PGY589852 PQS589852:PQU589852 QAO589852:QAQ589852 QKK589852:QKM589852 QUG589852:QUI589852 REC589852:REE589852 RNY589852:ROA589852 RXU589852:RXW589852 SHQ589852:SHS589852 SRM589852:SRO589852 TBI589852:TBK589852 TLE589852:TLG589852 TVA589852:TVC589852 UEW589852:UEY589852 UOS589852:UOU589852 UYO589852:UYQ589852 VIK589852:VIM589852 VSG589852:VSI589852 WCC589852:WCE589852 WLY589852:WMA589852 WVU589852:WVW589852 E655375:G655375 JI655388:JK655388 TE655388:TG655388 ADA655388:ADC655388 AMW655388:AMY655388 AWS655388:AWU655388 BGO655388:BGQ655388 BQK655388:BQM655388 CAG655388:CAI655388 CKC655388:CKE655388 CTY655388:CUA655388 DDU655388:DDW655388 DNQ655388:DNS655388 DXM655388:DXO655388 EHI655388:EHK655388 ERE655388:ERG655388 FBA655388:FBC655388 FKW655388:FKY655388 FUS655388:FUU655388 GEO655388:GEQ655388 GOK655388:GOM655388 GYG655388:GYI655388 HIC655388:HIE655388 HRY655388:HSA655388 IBU655388:IBW655388 ILQ655388:ILS655388 IVM655388:IVO655388 JFI655388:JFK655388 JPE655388:JPG655388 JZA655388:JZC655388 KIW655388:KIY655388 KSS655388:KSU655388 LCO655388:LCQ655388 LMK655388:LMM655388 LWG655388:LWI655388 MGC655388:MGE655388 MPY655388:MQA655388 MZU655388:MZW655388 NJQ655388:NJS655388 NTM655388:NTO655388 ODI655388:ODK655388 ONE655388:ONG655388 OXA655388:OXC655388 PGW655388:PGY655388 PQS655388:PQU655388 QAO655388:QAQ655388 QKK655388:QKM655388 QUG655388:QUI655388 REC655388:REE655388 RNY655388:ROA655388 RXU655388:RXW655388 SHQ655388:SHS655388 SRM655388:SRO655388 TBI655388:TBK655388 TLE655388:TLG655388 TVA655388:TVC655388 UEW655388:UEY655388 UOS655388:UOU655388 UYO655388:UYQ655388 VIK655388:VIM655388 VSG655388:VSI655388 WCC655388:WCE655388 WLY655388:WMA655388 WVU655388:WVW655388 E720911:G720911 JI720924:JK720924 TE720924:TG720924 ADA720924:ADC720924 AMW720924:AMY720924 AWS720924:AWU720924 BGO720924:BGQ720924 BQK720924:BQM720924 CAG720924:CAI720924 CKC720924:CKE720924 CTY720924:CUA720924 DDU720924:DDW720924 DNQ720924:DNS720924 DXM720924:DXO720924 EHI720924:EHK720924 ERE720924:ERG720924 FBA720924:FBC720924 FKW720924:FKY720924 FUS720924:FUU720924 GEO720924:GEQ720924 GOK720924:GOM720924 GYG720924:GYI720924 HIC720924:HIE720924 HRY720924:HSA720924 IBU720924:IBW720924 ILQ720924:ILS720924 IVM720924:IVO720924 JFI720924:JFK720924 JPE720924:JPG720924 JZA720924:JZC720924 KIW720924:KIY720924 KSS720924:KSU720924 LCO720924:LCQ720924 LMK720924:LMM720924 LWG720924:LWI720924 MGC720924:MGE720924 MPY720924:MQA720924 MZU720924:MZW720924 NJQ720924:NJS720924 NTM720924:NTO720924 ODI720924:ODK720924 ONE720924:ONG720924 OXA720924:OXC720924 PGW720924:PGY720924 PQS720924:PQU720924 QAO720924:QAQ720924 QKK720924:QKM720924 QUG720924:QUI720924 REC720924:REE720924 RNY720924:ROA720924 RXU720924:RXW720924 SHQ720924:SHS720924 SRM720924:SRO720924 TBI720924:TBK720924 TLE720924:TLG720924 TVA720924:TVC720924 UEW720924:UEY720924 UOS720924:UOU720924 UYO720924:UYQ720924 VIK720924:VIM720924 VSG720924:VSI720924 WCC720924:WCE720924 WLY720924:WMA720924 WVU720924:WVW720924 E786447:G786447 JI786460:JK786460 TE786460:TG786460 ADA786460:ADC786460 AMW786460:AMY786460 AWS786460:AWU786460 BGO786460:BGQ786460 BQK786460:BQM786460 CAG786460:CAI786460 CKC786460:CKE786460 CTY786460:CUA786460 DDU786460:DDW786460 DNQ786460:DNS786460 DXM786460:DXO786460 EHI786460:EHK786460 ERE786460:ERG786460 FBA786460:FBC786460 FKW786460:FKY786460 FUS786460:FUU786460 GEO786460:GEQ786460 GOK786460:GOM786460 GYG786460:GYI786460 HIC786460:HIE786460 HRY786460:HSA786460 IBU786460:IBW786460 ILQ786460:ILS786460 IVM786460:IVO786460 JFI786460:JFK786460 JPE786460:JPG786460 JZA786460:JZC786460 KIW786460:KIY786460 KSS786460:KSU786460 LCO786460:LCQ786460 LMK786460:LMM786460 LWG786460:LWI786460 MGC786460:MGE786460 MPY786460:MQA786460 MZU786460:MZW786460 NJQ786460:NJS786460 NTM786460:NTO786460 ODI786460:ODK786460 ONE786460:ONG786460 OXA786460:OXC786460 PGW786460:PGY786460 PQS786460:PQU786460 QAO786460:QAQ786460 QKK786460:QKM786460 QUG786460:QUI786460 REC786460:REE786460 RNY786460:ROA786460 RXU786460:RXW786460 SHQ786460:SHS786460 SRM786460:SRO786460 TBI786460:TBK786460 TLE786460:TLG786460 TVA786460:TVC786460 UEW786460:UEY786460 UOS786460:UOU786460 UYO786460:UYQ786460 VIK786460:VIM786460 VSG786460:VSI786460 WCC786460:WCE786460 WLY786460:WMA786460 WVU786460:WVW786460 E851983:G851983 JI851996:JK851996 TE851996:TG851996 ADA851996:ADC851996 AMW851996:AMY851996 AWS851996:AWU851996 BGO851996:BGQ851996 BQK851996:BQM851996 CAG851996:CAI851996 CKC851996:CKE851996 CTY851996:CUA851996 DDU851996:DDW851996 DNQ851996:DNS851996 DXM851996:DXO851996 EHI851996:EHK851996 ERE851996:ERG851996 FBA851996:FBC851996 FKW851996:FKY851996 FUS851996:FUU851996 GEO851996:GEQ851996 GOK851996:GOM851996 GYG851996:GYI851996 HIC851996:HIE851996 HRY851996:HSA851996 IBU851996:IBW851996 ILQ851996:ILS851996 IVM851996:IVO851996 JFI851996:JFK851996 JPE851996:JPG851996 JZA851996:JZC851996 KIW851996:KIY851996 KSS851996:KSU851996 LCO851996:LCQ851996 LMK851996:LMM851996 LWG851996:LWI851996 MGC851996:MGE851996 MPY851996:MQA851996 MZU851996:MZW851996 NJQ851996:NJS851996 NTM851996:NTO851996 ODI851996:ODK851996 ONE851996:ONG851996 OXA851996:OXC851996 PGW851996:PGY851996 PQS851996:PQU851996 QAO851996:QAQ851996 QKK851996:QKM851996 QUG851996:QUI851996 REC851996:REE851996 RNY851996:ROA851996 RXU851996:RXW851996 SHQ851996:SHS851996 SRM851996:SRO851996 TBI851996:TBK851996 TLE851996:TLG851996 TVA851996:TVC851996 UEW851996:UEY851996 UOS851996:UOU851996 UYO851996:UYQ851996 VIK851996:VIM851996 VSG851996:VSI851996 WCC851996:WCE851996 WLY851996:WMA851996 WVU851996:WVW851996 E917519:G917519 JI917532:JK917532 TE917532:TG917532 ADA917532:ADC917532 AMW917532:AMY917532 AWS917532:AWU917532 BGO917532:BGQ917532 BQK917532:BQM917532 CAG917532:CAI917532 CKC917532:CKE917532 CTY917532:CUA917532 DDU917532:DDW917532 DNQ917532:DNS917532 DXM917532:DXO917532 EHI917532:EHK917532 ERE917532:ERG917532 FBA917532:FBC917532 FKW917532:FKY917532 FUS917532:FUU917532 GEO917532:GEQ917532 GOK917532:GOM917532 GYG917532:GYI917532 HIC917532:HIE917532 HRY917532:HSA917532 IBU917532:IBW917532 ILQ917532:ILS917532 IVM917532:IVO917532 JFI917532:JFK917532 JPE917532:JPG917532 JZA917532:JZC917532 KIW917532:KIY917532 KSS917532:KSU917532 LCO917532:LCQ917532 LMK917532:LMM917532 LWG917532:LWI917532 MGC917532:MGE917532 MPY917532:MQA917532 MZU917532:MZW917532 NJQ917532:NJS917532 NTM917532:NTO917532 ODI917532:ODK917532 ONE917532:ONG917532 OXA917532:OXC917532 PGW917532:PGY917532 PQS917532:PQU917532 QAO917532:QAQ917532 QKK917532:QKM917532 QUG917532:QUI917532 REC917532:REE917532 RNY917532:ROA917532 RXU917532:RXW917532 SHQ917532:SHS917532 SRM917532:SRO917532 TBI917532:TBK917532 TLE917532:TLG917532 TVA917532:TVC917532 UEW917532:UEY917532 UOS917532:UOU917532 UYO917532:UYQ917532 VIK917532:VIM917532 VSG917532:VSI917532 WCC917532:WCE917532 WLY917532:WMA917532 WVU917532:WVW917532 E983055:G983055 JI983068:JK983068 TE983068:TG983068 ADA983068:ADC983068 AMW983068:AMY983068 AWS983068:AWU983068 BGO983068:BGQ983068 BQK983068:BQM983068 CAG983068:CAI983068 CKC983068:CKE983068 CTY983068:CUA983068 DDU983068:DDW983068 DNQ983068:DNS983068 DXM983068:DXO983068 EHI983068:EHK983068 ERE983068:ERG983068 FBA983068:FBC983068 FKW983068:FKY983068 FUS983068:FUU983068 GEO983068:GEQ983068 GOK983068:GOM983068 GYG983068:GYI983068 HIC983068:HIE983068 HRY983068:HSA983068 IBU983068:IBW983068 ILQ983068:ILS983068 IVM983068:IVO983068 JFI983068:JFK983068 JPE983068:JPG983068 JZA983068:JZC983068 KIW983068:KIY983068 KSS983068:KSU983068 LCO983068:LCQ983068 LMK983068:LMM983068 LWG983068:LWI983068 MGC983068:MGE983068 MPY983068:MQA983068 MZU983068:MZW983068 NJQ983068:NJS983068 NTM983068:NTO983068 ODI983068:ODK983068 ONE983068:ONG983068 OXA983068:OXC983068 PGW983068:PGY983068 PQS983068:PQU983068 QAO983068:QAQ983068 QKK983068:QKM983068 QUG983068:QUI983068 REC983068:REE983068 RNY983068:ROA983068 RXU983068:RXW983068 SHQ983068:SHS983068 SRM983068:SRO983068 TBI983068:TBK983068 TLE983068:TLG983068 TVA983068:TVC983068 UEW983068:UEY983068 UOS983068:UOU983068 UYO983068:UYQ983068 VIK983068:VIM983068 VSG983068:VSI983068 WCC983068:WCE983068 WLY983068:WMA983068 WVU983068:WVW983068 M917527:O917527 M65559:O65559 M131095:O131095 M196631:O196631 M262167:O262167 M327703:O327703 M393239:O393239 M458775:O458775 M524311:O524311 M589847:O589847 M655383:O655383 M720919:O720919 M786455:O786455 M851991:O851991">
      <formula1>"大学法人,短大法人,高専法人"</formula1>
    </dataValidation>
    <dataValidation type="list" allowBlank="1" showInputMessage="1" showErrorMessage="1" sqref="E6:G6">
      <formula1>"普通・職業科,普通科,職業科"</formula1>
    </dataValidation>
  </dataValidations>
  <printOptions horizontalCentered="1"/>
  <pageMargins left="0.39370078740157483" right="0.39370078740157483" top="0.39370078740157483" bottom="0.39370078740157483" header="0" footer="0.19685039370078741"/>
  <pageSetup paperSize="9" scale="59" fitToHeight="2" orientation="landscape" r:id="rId1"/>
  <headerFooter scaleWithDoc="0">
    <oddFooter>&amp;P / &amp;N ページ</oddFooter>
  </headerFooter>
  <rowBreaks count="1" manualBreakCount="1">
    <brk id="53" max="16383" man="1"/>
  </rowBreaks>
  <colBreaks count="1" manualBreakCount="1">
    <brk id="16"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'目標値入力シート（必要に応じて入力）'!$L$9:$L$53</xm:f>
          </x14:formula1>
          <xm:sqref>E7:G7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CFF"/>
  </sheetPr>
  <dimension ref="A1:AA26"/>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4.6640625" style="1" customWidth="1"/>
    <col min="17" max="17" width="3.6640625" style="2" customWidth="1"/>
    <col min="18" max="18" width="13.77734375" style="1" customWidth="1"/>
    <col min="19" max="19" width="5.6640625" style="1" customWidth="1"/>
    <col min="20" max="20" width="2.44140625" style="2" customWidth="1"/>
    <col min="21" max="21" width="5.77734375" style="1" customWidth="1"/>
    <col min="22" max="22" width="3.44140625" style="1" bestFit="1" customWidth="1"/>
    <col min="23" max="23" width="5.109375" style="1" customWidth="1"/>
    <col min="24" max="24" width="4.77734375" style="1" customWidth="1"/>
    <col min="25" max="25" width="5.109375" style="1" customWidth="1"/>
    <col min="26" max="16384" width="10.6640625" style="1"/>
  </cols>
  <sheetData>
    <row r="1" spans="1:27"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7"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W2" s="66"/>
      <c r="X2" s="66"/>
      <c r="Y2" s="66"/>
    </row>
    <row r="3" spans="1:27" ht="24" customHeight="1">
      <c r="A3" s="66"/>
      <c r="B3" s="66"/>
      <c r="C3" s="66"/>
      <c r="D3" s="66"/>
      <c r="E3" s="66"/>
      <c r="F3" s="66"/>
      <c r="G3" s="66"/>
      <c r="H3" s="66"/>
      <c r="I3" s="66"/>
      <c r="J3" s="66"/>
      <c r="K3" s="66"/>
      <c r="L3" s="66"/>
      <c r="M3" s="66"/>
      <c r="N3" s="66"/>
      <c r="O3" s="66"/>
      <c r="P3" s="66"/>
      <c r="Q3" s="75"/>
      <c r="R3" s="66"/>
      <c r="S3" s="66"/>
      <c r="T3" s="75"/>
      <c r="U3" s="66"/>
      <c r="V3" s="66"/>
      <c r="W3" s="66"/>
      <c r="X3" s="66"/>
      <c r="Y3" s="66"/>
    </row>
    <row r="4" spans="1:27" ht="24" customHeight="1">
      <c r="A4" s="65" t="s">
        <v>121</v>
      </c>
      <c r="B4" s="66"/>
      <c r="C4" s="66"/>
      <c r="D4" s="66"/>
      <c r="E4" s="66"/>
      <c r="F4" s="66"/>
      <c r="G4" s="66"/>
      <c r="H4" s="66"/>
      <c r="I4" s="66"/>
      <c r="J4" s="66"/>
      <c r="K4" s="66"/>
      <c r="L4" s="66"/>
      <c r="M4" s="66"/>
      <c r="N4" s="66"/>
      <c r="O4" s="66"/>
      <c r="P4" s="66"/>
      <c r="Q4" s="75"/>
      <c r="R4" s="66"/>
      <c r="S4" s="66"/>
      <c r="T4" s="75"/>
      <c r="U4" s="66"/>
      <c r="V4" s="66"/>
      <c r="W4" s="66"/>
      <c r="X4" s="66"/>
      <c r="Y4" s="66"/>
    </row>
    <row r="5" spans="1:27" ht="24" customHeight="1">
      <c r="A5" s="711" t="s">
        <v>687</v>
      </c>
      <c r="B5" s="66"/>
      <c r="C5" s="66"/>
      <c r="D5" s="66"/>
      <c r="E5" s="66"/>
      <c r="F5" s="66"/>
      <c r="G5" s="66"/>
      <c r="I5" s="66"/>
      <c r="J5" s="66"/>
      <c r="K5" s="66"/>
      <c r="L5" s="66"/>
      <c r="M5" s="66"/>
      <c r="N5" s="66"/>
      <c r="O5" s="66"/>
      <c r="P5" s="66"/>
      <c r="Q5" s="75"/>
      <c r="R5" s="66"/>
      <c r="S5" s="66"/>
      <c r="T5" s="75"/>
      <c r="U5" s="66"/>
      <c r="V5" s="66"/>
      <c r="W5" s="66"/>
      <c r="X5" s="66"/>
      <c r="Y5" s="66"/>
    </row>
    <row r="6" spans="1:27" ht="24" customHeight="1">
      <c r="A6" s="66"/>
      <c r="B6" s="66"/>
      <c r="C6" s="66"/>
      <c r="D6" s="66"/>
      <c r="E6" s="66"/>
      <c r="F6" s="66"/>
      <c r="G6" s="66"/>
      <c r="H6" s="66" t="s">
        <v>3</v>
      </c>
      <c r="I6" s="127"/>
      <c r="J6" s="127"/>
      <c r="K6" s="127"/>
      <c r="L6" s="127"/>
      <c r="M6" s="127"/>
      <c r="N6" s="127"/>
      <c r="O6" s="127"/>
      <c r="P6" s="127"/>
      <c r="Q6" s="127"/>
      <c r="R6" s="127"/>
      <c r="S6" s="127"/>
      <c r="T6" s="127"/>
      <c r="U6" s="127"/>
      <c r="V6" s="127"/>
      <c r="W6" s="127"/>
      <c r="X6" s="127"/>
      <c r="Y6" s="127"/>
    </row>
    <row r="7" spans="1:27" ht="24" customHeight="1">
      <c r="A7" s="66"/>
      <c r="B7" s="67" t="s">
        <v>29</v>
      </c>
      <c r="C7" s="66"/>
      <c r="D7" s="66"/>
      <c r="E7" s="66"/>
      <c r="F7" s="66"/>
      <c r="G7" s="66"/>
      <c r="H7" s="1887" t="s">
        <v>1141</v>
      </c>
      <c r="I7" s="1887"/>
      <c r="J7" s="1887"/>
      <c r="K7" s="1887"/>
      <c r="L7" s="1887"/>
      <c r="M7" s="1887"/>
      <c r="N7" s="1887"/>
      <c r="O7" s="1887"/>
      <c r="P7" s="1887"/>
      <c r="Q7" s="1887"/>
      <c r="R7" s="1887"/>
      <c r="S7" s="1887"/>
      <c r="T7" s="1887"/>
      <c r="U7" s="1887"/>
      <c r="V7" s="1887"/>
      <c r="W7" s="1887"/>
      <c r="X7" s="1887"/>
      <c r="Y7" s="1887"/>
    </row>
    <row r="8" spans="1:27" ht="24" customHeight="1">
      <c r="A8" s="66"/>
      <c r="B8" s="67"/>
      <c r="C8" s="67" t="s">
        <v>17</v>
      </c>
      <c r="D8" s="66"/>
      <c r="E8" s="66"/>
      <c r="F8" s="66"/>
      <c r="G8" s="66"/>
      <c r="H8" s="1887"/>
      <c r="I8" s="1887"/>
      <c r="J8" s="1887"/>
      <c r="K8" s="1887"/>
      <c r="L8" s="1887"/>
      <c r="M8" s="1887"/>
      <c r="N8" s="1887"/>
      <c r="O8" s="1887"/>
      <c r="P8" s="1887"/>
      <c r="Q8" s="1887"/>
      <c r="R8" s="1887"/>
      <c r="S8" s="1887"/>
      <c r="T8" s="1887"/>
      <c r="U8" s="1887"/>
      <c r="V8" s="1887"/>
      <c r="W8" s="1887"/>
      <c r="X8" s="1887"/>
      <c r="Y8" s="1887"/>
    </row>
    <row r="9" spans="1:27" ht="24" customHeight="1">
      <c r="A9" s="66"/>
      <c r="B9" s="66"/>
      <c r="C9" s="1673" t="s">
        <v>30</v>
      </c>
      <c r="D9" s="1673"/>
      <c r="E9" s="1673"/>
      <c r="F9" s="67"/>
      <c r="G9" s="67"/>
      <c r="H9" s="1887"/>
      <c r="I9" s="1887"/>
      <c r="J9" s="1887"/>
      <c r="K9" s="1887"/>
      <c r="L9" s="1887"/>
      <c r="M9" s="1887"/>
      <c r="N9" s="1887"/>
      <c r="O9" s="1887"/>
      <c r="P9" s="1887"/>
      <c r="Q9" s="1887"/>
      <c r="R9" s="1887"/>
      <c r="S9" s="1887"/>
      <c r="T9" s="1887"/>
      <c r="U9" s="1887"/>
      <c r="V9" s="1887"/>
      <c r="W9" s="1887"/>
      <c r="X9" s="1887"/>
      <c r="Y9" s="1887"/>
    </row>
    <row r="10" spans="1:27" ht="24" customHeight="1">
      <c r="A10" s="66"/>
      <c r="B10" s="67"/>
      <c r="C10" s="1674" t="s">
        <v>4</v>
      </c>
      <c r="D10" s="1674"/>
      <c r="E10" s="1674"/>
      <c r="F10" s="67"/>
      <c r="G10" s="67"/>
      <c r="H10" s="1887"/>
      <c r="I10" s="1887"/>
      <c r="J10" s="1887"/>
      <c r="K10" s="1887"/>
      <c r="L10" s="1887"/>
      <c r="M10" s="1887"/>
      <c r="N10" s="1887"/>
      <c r="O10" s="1887"/>
      <c r="P10" s="1887"/>
      <c r="Q10" s="1887"/>
      <c r="R10" s="1887"/>
      <c r="S10" s="1887"/>
      <c r="T10" s="1887"/>
      <c r="U10" s="1887"/>
      <c r="V10" s="1887"/>
      <c r="W10" s="1887"/>
      <c r="X10" s="1887"/>
      <c r="Y10" s="1887"/>
    </row>
    <row r="11" spans="1:27" ht="24" customHeight="1">
      <c r="B11" s="9"/>
      <c r="C11" s="1672"/>
      <c r="D11" s="1672"/>
      <c r="E11" s="1672"/>
      <c r="F11" s="9"/>
      <c r="G11" s="9"/>
    </row>
    <row r="12" spans="1:27" ht="24" customHeight="1">
      <c r="B12" s="1" t="s">
        <v>1168</v>
      </c>
      <c r="O12" s="38" t="s">
        <v>43</v>
      </c>
      <c r="Q12" s="4" t="s">
        <v>63</v>
      </c>
    </row>
    <row r="13" spans="1:27" ht="24" customHeight="1">
      <c r="B13" s="1654" t="s">
        <v>16</v>
      </c>
      <c r="C13" s="1655"/>
      <c r="D13" s="1655"/>
      <c r="E13" s="1656"/>
      <c r="F13" s="1078"/>
      <c r="G13" s="1723">
        <f>'法人入力シート（要入力）'!$E$11</f>
        <v>2019</v>
      </c>
      <c r="H13" s="1705">
        <f>'法人入力シート（要入力）'!$F$11</f>
        <v>2020</v>
      </c>
      <c r="I13" s="1705">
        <f>'法人入力シート（要入力）'!$G$11</f>
        <v>2021</v>
      </c>
      <c r="J13" s="1720">
        <f>'法人入力シート（要入力）'!$H$11</f>
        <v>2022</v>
      </c>
      <c r="K13" s="1694" t="str">
        <f>"増減
"&amp;$J$13&amp;"-"&amp;$F$14</f>
        <v>増減
2022-2018</v>
      </c>
      <c r="L13" s="1790" t="str">
        <f>"対"&amp;$F$14&amp;"年度
伸び率(%)"</f>
        <v>対2018年度
伸び率(%)</v>
      </c>
      <c r="M13" s="1677" t="s">
        <v>14</v>
      </c>
      <c r="N13" s="1691" t="s">
        <v>13</v>
      </c>
      <c r="O13" s="1691" t="s">
        <v>15</v>
      </c>
      <c r="P13" s="3"/>
      <c r="Q13" s="1688" t="s">
        <v>51</v>
      </c>
      <c r="R13" s="1685" t="s">
        <v>10</v>
      </c>
      <c r="S13" s="1675" t="s">
        <v>72</v>
      </c>
      <c r="T13" s="1676"/>
      <c r="U13" s="1677"/>
      <c r="V13" s="1697" t="s">
        <v>51</v>
      </c>
      <c r="W13" s="1708" t="s">
        <v>52</v>
      </c>
      <c r="X13" s="1708"/>
      <c r="Y13" s="1709"/>
      <c r="AA13" s="55"/>
    </row>
    <row r="14" spans="1:27" ht="24" customHeight="1">
      <c r="B14" s="1657"/>
      <c r="C14" s="1658"/>
      <c r="D14" s="1658"/>
      <c r="E14" s="1659"/>
      <c r="F14" s="1076">
        <f>'法人入力シート（要入力）'!$D$11</f>
        <v>2018</v>
      </c>
      <c r="G14" s="1724"/>
      <c r="H14" s="1706"/>
      <c r="I14" s="1706"/>
      <c r="J14" s="1721"/>
      <c r="K14" s="1695"/>
      <c r="L14" s="1791"/>
      <c r="M14" s="1680"/>
      <c r="N14" s="1692"/>
      <c r="O14" s="1692"/>
      <c r="P14" s="3"/>
      <c r="Q14" s="1689"/>
      <c r="R14" s="1686"/>
      <c r="S14" s="1678"/>
      <c r="T14" s="1679"/>
      <c r="U14" s="1680"/>
      <c r="V14" s="1698"/>
      <c r="W14" s="1710"/>
      <c r="X14" s="1710"/>
      <c r="Y14" s="1711"/>
      <c r="AA14" s="55"/>
    </row>
    <row r="15" spans="1:27" ht="24" customHeight="1">
      <c r="B15" s="1660"/>
      <c r="C15" s="1661"/>
      <c r="D15" s="1661"/>
      <c r="E15" s="1662"/>
      <c r="F15" s="1077"/>
      <c r="G15" s="1725"/>
      <c r="H15" s="1707"/>
      <c r="I15" s="1707"/>
      <c r="J15" s="1722"/>
      <c r="K15" s="1696"/>
      <c r="L15" s="1704"/>
      <c r="M15" s="1683"/>
      <c r="N15" s="1693"/>
      <c r="O15" s="1693"/>
      <c r="Q15" s="1690"/>
      <c r="R15" s="1687"/>
      <c r="S15" s="1681"/>
      <c r="T15" s="1682"/>
      <c r="U15" s="1683"/>
      <c r="V15" s="1699"/>
      <c r="W15" s="1712"/>
      <c r="X15" s="1712"/>
      <c r="Y15" s="1713"/>
      <c r="AA15" s="55"/>
    </row>
    <row r="16" spans="1:27" ht="24" customHeight="1">
      <c r="B16" s="1663" t="s">
        <v>55</v>
      </c>
      <c r="C16" s="1664"/>
      <c r="D16" s="1664"/>
      <c r="E16" s="1665"/>
      <c r="F16" s="1717" t="str">
        <f>IFERROR((ROUND(F23/F20,3)),"－")</f>
        <v>－</v>
      </c>
      <c r="G16" s="1717" t="str">
        <f>IFERROR((ROUND(G23/G20,3)),"－")</f>
        <v>－</v>
      </c>
      <c r="H16" s="1717" t="str">
        <f>IFERROR((ROUND(H23/H20,3)),"－")</f>
        <v>－</v>
      </c>
      <c r="I16" s="1717" t="str">
        <f>IFERROR((ROUND(I23/I20,3)),"－")</f>
        <v>－</v>
      </c>
      <c r="J16" s="1717" t="str">
        <f>IFERROR((ROUND(J23/J20,3)),"－")</f>
        <v>－</v>
      </c>
      <c r="K16" s="1818" t="str">
        <f>IFERROR((J16-F16)*100,"－")</f>
        <v>－</v>
      </c>
      <c r="L16" s="1731"/>
      <c r="M16" s="1750" t="str">
        <f>IF(J16="－","－",IF(AND(I16&gt;=絶対評価シート!C78,J16&gt;=絶対評価シート!E78),絶対評価シート!G78,IF(AND(I16&lt;絶対評価シート!D77,J16&gt;=絶対評価シート!E77),絶対評価シート!G77,IF(AND(J16&gt;=絶対評価シート!E76,J16&lt;絶対評価シート!F76),絶対評価シート!G76,IF(AND(I16&gt;=絶対評価シート!C75,J16&lt;絶対評価シート!F75),絶対評価シート!G75,IF(AND(I16&lt;絶対評価シート!D74,J16&lt;絶対評価シート!F74),絶対評価シート!G74))))))</f>
        <v>－</v>
      </c>
      <c r="N16" s="1753" t="str">
        <f>IFERROR(LOOKUP($K$16/100,趨勢評価!$C$39:$C$43,趨勢評価!$L$39:$L$43),"－")</f>
        <v>－</v>
      </c>
      <c r="O16" s="1760" t="str">
        <f ca="1">IFERROR(OFFSET(INDEX(Y16:Y25,MATCH(J16,Y16:Y25,1),1),0,-3),"－")</f>
        <v>－</v>
      </c>
      <c r="Q16" s="1642">
        <v>10</v>
      </c>
      <c r="R16" s="1782" t="s">
        <v>960</v>
      </c>
      <c r="S16" s="1640" t="s">
        <v>124</v>
      </c>
      <c r="T16" s="1742"/>
      <c r="U16" s="1743"/>
      <c r="V16" s="73">
        <v>10</v>
      </c>
      <c r="W16" s="674">
        <f>高校部門!AB15</f>
        <v>0.51100000000000001</v>
      </c>
      <c r="X16" s="675" t="s">
        <v>599</v>
      </c>
      <c r="Y16" s="1090">
        <v>0</v>
      </c>
      <c r="AA16" s="31"/>
    </row>
    <row r="17" spans="2:27" ht="24" customHeight="1">
      <c r="B17" s="1666"/>
      <c r="C17" s="1667"/>
      <c r="D17" s="1667"/>
      <c r="E17" s="1668"/>
      <c r="F17" s="1718"/>
      <c r="G17" s="1718"/>
      <c r="H17" s="1718"/>
      <c r="I17" s="1718"/>
      <c r="J17" s="1718"/>
      <c r="K17" s="1980"/>
      <c r="L17" s="1732"/>
      <c r="M17" s="1751"/>
      <c r="N17" s="1754"/>
      <c r="O17" s="1820"/>
      <c r="Q17" s="1642"/>
      <c r="R17" s="1782"/>
      <c r="S17" s="1637"/>
      <c r="T17" s="1744"/>
      <c r="U17" s="1745"/>
      <c r="V17" s="74">
        <v>9</v>
      </c>
      <c r="W17" s="677">
        <f>高校部門!Y15</f>
        <v>0.55700000000000005</v>
      </c>
      <c r="X17" s="678" t="s">
        <v>599</v>
      </c>
      <c r="Y17" s="679">
        <f>高校部門!AA15</f>
        <v>0.51200000000000001</v>
      </c>
      <c r="AA17" s="31"/>
    </row>
    <row r="18" spans="2:27" ht="24" customHeight="1">
      <c r="B18" s="1666"/>
      <c r="C18" s="1667"/>
      <c r="D18" s="1667"/>
      <c r="E18" s="1668"/>
      <c r="F18" s="1718"/>
      <c r="G18" s="1718"/>
      <c r="H18" s="1718"/>
      <c r="I18" s="1718"/>
      <c r="J18" s="1718"/>
      <c r="K18" s="1980"/>
      <c r="L18" s="1732"/>
      <c r="M18" s="1751"/>
      <c r="N18" s="1754"/>
      <c r="O18" s="1820"/>
      <c r="Q18" s="1641">
        <v>8</v>
      </c>
      <c r="R18" s="1782" t="s">
        <v>961</v>
      </c>
      <c r="S18" s="1640" t="s">
        <v>122</v>
      </c>
      <c r="T18" s="1742"/>
      <c r="U18" s="1743"/>
      <c r="V18" s="73">
        <v>8</v>
      </c>
      <c r="W18" s="674">
        <f>高校部門!V15</f>
        <v>0.58699999999999997</v>
      </c>
      <c r="X18" s="675" t="s">
        <v>599</v>
      </c>
      <c r="Y18" s="680">
        <f>高校部門!X15</f>
        <v>0.55800000000000005</v>
      </c>
      <c r="AA18" s="31"/>
    </row>
    <row r="19" spans="2:27" ht="24" customHeight="1">
      <c r="B19" s="1666"/>
      <c r="C19" s="1667"/>
      <c r="D19" s="1667"/>
      <c r="E19" s="1668"/>
      <c r="F19" s="1719"/>
      <c r="G19" s="1719"/>
      <c r="H19" s="1719"/>
      <c r="I19" s="1719"/>
      <c r="J19" s="1719"/>
      <c r="K19" s="1819"/>
      <c r="L19" s="1733"/>
      <c r="M19" s="1751"/>
      <c r="N19" s="1754"/>
      <c r="O19" s="1820"/>
      <c r="Q19" s="1641"/>
      <c r="R19" s="1782"/>
      <c r="S19" s="1637"/>
      <c r="T19" s="1744"/>
      <c r="U19" s="1745"/>
      <c r="V19" s="74">
        <v>7</v>
      </c>
      <c r="W19" s="677">
        <f>高校部門!S15</f>
        <v>0.621</v>
      </c>
      <c r="X19" s="678" t="s">
        <v>599</v>
      </c>
      <c r="Y19" s="679">
        <f>高校部門!U15</f>
        <v>0.58799999999999997</v>
      </c>
      <c r="AA19" s="31"/>
    </row>
    <row r="20" spans="2:27" ht="24" customHeight="1">
      <c r="B20" s="86"/>
      <c r="C20" s="1644" t="s">
        <v>6</v>
      </c>
      <c r="D20" s="1644"/>
      <c r="E20" s="1644"/>
      <c r="F20" s="1765">
        <f>'学校入力シート（要入力）'!D17</f>
        <v>0</v>
      </c>
      <c r="G20" s="1765">
        <f>'学校入力シート（要入力）'!E17</f>
        <v>0</v>
      </c>
      <c r="H20" s="1765">
        <f>'学校入力シート（要入力）'!F17</f>
        <v>0</v>
      </c>
      <c r="I20" s="1765">
        <f>'学校入力シート（要入力）'!G17</f>
        <v>0</v>
      </c>
      <c r="J20" s="1977">
        <f>'学校入力シート（要入力）'!H17</f>
        <v>0</v>
      </c>
      <c r="K20" s="1756">
        <f>IFERROR(J20-F20,"－")</f>
        <v>0</v>
      </c>
      <c r="L20" s="1726" t="str">
        <f>IFERROR(K20/F20,"－")</f>
        <v>－</v>
      </c>
      <c r="M20" s="1751"/>
      <c r="N20" s="1754"/>
      <c r="O20" s="1820"/>
      <c r="Q20" s="1641">
        <v>6</v>
      </c>
      <c r="R20" s="1782" t="s">
        <v>962</v>
      </c>
      <c r="S20" s="1640" t="s">
        <v>74</v>
      </c>
      <c r="T20" s="1742"/>
      <c r="U20" s="1743"/>
      <c r="V20" s="73">
        <v>6</v>
      </c>
      <c r="W20" s="674">
        <f>高校部門!P15</f>
        <v>0.64900000000000002</v>
      </c>
      <c r="X20" s="675" t="s">
        <v>599</v>
      </c>
      <c r="Y20" s="676">
        <f>高校部門!R15</f>
        <v>0.622</v>
      </c>
      <c r="AA20" s="31"/>
    </row>
    <row r="21" spans="2:27" ht="24" customHeight="1">
      <c r="B21" s="86"/>
      <c r="C21" s="1777"/>
      <c r="D21" s="1777"/>
      <c r="E21" s="1777"/>
      <c r="F21" s="1766"/>
      <c r="G21" s="1766"/>
      <c r="H21" s="1766"/>
      <c r="I21" s="1766"/>
      <c r="J21" s="1978"/>
      <c r="K21" s="1797"/>
      <c r="L21" s="1769"/>
      <c r="M21" s="1751"/>
      <c r="N21" s="1754"/>
      <c r="O21" s="1820"/>
      <c r="Q21" s="1641"/>
      <c r="R21" s="1782"/>
      <c r="S21" s="1637"/>
      <c r="T21" s="1744"/>
      <c r="U21" s="1745"/>
      <c r="V21" s="74">
        <v>5</v>
      </c>
      <c r="W21" s="677">
        <f>高校部門!M15</f>
        <v>0.67600000000000005</v>
      </c>
      <c r="X21" s="678" t="s">
        <v>599</v>
      </c>
      <c r="Y21" s="679">
        <f>高校部門!O15</f>
        <v>0.65</v>
      </c>
      <c r="AA21" s="31"/>
    </row>
    <row r="22" spans="2:27" ht="24" customHeight="1">
      <c r="B22" s="86"/>
      <c r="C22" s="1647"/>
      <c r="D22" s="1647"/>
      <c r="E22" s="1647"/>
      <c r="F22" s="1806"/>
      <c r="G22" s="1806"/>
      <c r="H22" s="1806"/>
      <c r="I22" s="1806"/>
      <c r="J22" s="1981"/>
      <c r="K22" s="1910"/>
      <c r="L22" s="1759"/>
      <c r="M22" s="1751"/>
      <c r="N22" s="1754"/>
      <c r="O22" s="1820"/>
      <c r="Q22" s="1641">
        <v>4</v>
      </c>
      <c r="R22" s="1782" t="s">
        <v>963</v>
      </c>
      <c r="S22" s="1640" t="s">
        <v>73</v>
      </c>
      <c r="T22" s="1742"/>
      <c r="U22" s="1743"/>
      <c r="V22" s="73">
        <v>4</v>
      </c>
      <c r="W22" s="674">
        <f>高校部門!J15</f>
        <v>0.70699999999999996</v>
      </c>
      <c r="X22" s="675" t="s">
        <v>599</v>
      </c>
      <c r="Y22" s="676">
        <f>高校部門!L15</f>
        <v>0.67700000000000005</v>
      </c>
      <c r="AA22" s="31"/>
    </row>
    <row r="23" spans="2:27" ht="24" customHeight="1">
      <c r="B23" s="86"/>
      <c r="C23" s="1643" t="s">
        <v>54</v>
      </c>
      <c r="D23" s="1644"/>
      <c r="E23" s="1645"/>
      <c r="F23" s="1765">
        <f>'学校入力シート（要入力）'!D14</f>
        <v>0</v>
      </c>
      <c r="G23" s="1765">
        <f>'学校入力シート（要入力）'!E14</f>
        <v>0</v>
      </c>
      <c r="H23" s="1765">
        <f>'学校入力シート（要入力）'!F14</f>
        <v>0</v>
      </c>
      <c r="I23" s="1765">
        <f>'学校入力シート（要入力）'!G14</f>
        <v>0</v>
      </c>
      <c r="J23" s="1977">
        <f>'学校入力シート（要入力）'!H14</f>
        <v>0</v>
      </c>
      <c r="K23" s="1756">
        <f>IFERROR(J23-F23,"－")</f>
        <v>0</v>
      </c>
      <c r="L23" s="1726" t="str">
        <f>IFERROR(K23/F23,"－")</f>
        <v>－</v>
      </c>
      <c r="M23" s="1751"/>
      <c r="N23" s="1754"/>
      <c r="O23" s="1820"/>
      <c r="Q23" s="1641"/>
      <c r="R23" s="1782"/>
      <c r="S23" s="1637"/>
      <c r="T23" s="1744"/>
      <c r="U23" s="1745"/>
      <c r="V23" s="74">
        <v>3</v>
      </c>
      <c r="W23" s="677">
        <f>高校部門!G15</f>
        <v>0.747</v>
      </c>
      <c r="X23" s="678" t="s">
        <v>599</v>
      </c>
      <c r="Y23" s="679">
        <f>高校部門!I15</f>
        <v>0.70799999999999996</v>
      </c>
      <c r="AA23" s="31"/>
    </row>
    <row r="24" spans="2:27" ht="24" customHeight="1">
      <c r="B24" s="86"/>
      <c r="C24" s="1776"/>
      <c r="D24" s="1777"/>
      <c r="E24" s="1778"/>
      <c r="F24" s="1766"/>
      <c r="G24" s="1766"/>
      <c r="H24" s="1766"/>
      <c r="I24" s="1766"/>
      <c r="J24" s="1978"/>
      <c r="K24" s="1797"/>
      <c r="L24" s="1769"/>
      <c r="M24" s="1751"/>
      <c r="N24" s="1754"/>
      <c r="O24" s="1820"/>
      <c r="Q24" s="1641">
        <v>2</v>
      </c>
      <c r="R24" s="1782" t="s">
        <v>967</v>
      </c>
      <c r="S24" s="1763" t="s">
        <v>71</v>
      </c>
      <c r="T24" s="1746"/>
      <c r="U24" s="1747"/>
      <c r="V24" s="73">
        <v>2</v>
      </c>
      <c r="W24" s="681">
        <f>高校部門!D15</f>
        <v>0.80300000000000005</v>
      </c>
      <c r="X24" s="675" t="s">
        <v>599</v>
      </c>
      <c r="Y24" s="682">
        <f>高校部門!F15</f>
        <v>0.748</v>
      </c>
      <c r="AA24" s="31"/>
    </row>
    <row r="25" spans="2:27" ht="24" customHeight="1">
      <c r="B25" s="30"/>
      <c r="C25" s="1649"/>
      <c r="D25" s="1650"/>
      <c r="E25" s="1651"/>
      <c r="F25" s="1767"/>
      <c r="G25" s="1767"/>
      <c r="H25" s="1767"/>
      <c r="I25" s="1767"/>
      <c r="J25" s="1979"/>
      <c r="K25" s="1906"/>
      <c r="L25" s="1727"/>
      <c r="M25" s="1752"/>
      <c r="N25" s="1755"/>
      <c r="O25" s="1762"/>
      <c r="Q25" s="1641"/>
      <c r="R25" s="1782"/>
      <c r="S25" s="1639"/>
      <c r="T25" s="1748"/>
      <c r="U25" s="1749"/>
      <c r="V25" s="74">
        <v>1</v>
      </c>
      <c r="W25" s="683"/>
      <c r="X25" s="678" t="s">
        <v>599</v>
      </c>
      <c r="Y25" s="679">
        <f>高校部門!C15</f>
        <v>0.80400000000000005</v>
      </c>
      <c r="AA25" s="31"/>
    </row>
    <row r="26" spans="2:27" ht="24" customHeight="1">
      <c r="B26" s="52"/>
    </row>
  </sheetData>
  <mergeCells count="66">
    <mergeCell ref="A1:C1"/>
    <mergeCell ref="D1:H1"/>
    <mergeCell ref="A2:C2"/>
    <mergeCell ref="D2:H2"/>
    <mergeCell ref="C9:E9"/>
    <mergeCell ref="C10:E10"/>
    <mergeCell ref="C11:E11"/>
    <mergeCell ref="R1:Y1"/>
    <mergeCell ref="H7:Y10"/>
    <mergeCell ref="H16:H19"/>
    <mergeCell ref="B13:E15"/>
    <mergeCell ref="H13:H15"/>
    <mergeCell ref="I16:I19"/>
    <mergeCell ref="I13:I15"/>
    <mergeCell ref="B16:E19"/>
    <mergeCell ref="F16:F19"/>
    <mergeCell ref="G16:G19"/>
    <mergeCell ref="G13:G15"/>
    <mergeCell ref="M16:M25"/>
    <mergeCell ref="O16:O25"/>
    <mergeCell ref="N13:N15"/>
    <mergeCell ref="M13:M15"/>
    <mergeCell ref="J16:J19"/>
    <mergeCell ref="K13:K15"/>
    <mergeCell ref="L13:L15"/>
    <mergeCell ref="J13:J15"/>
    <mergeCell ref="K20:K22"/>
    <mergeCell ref="L20:L22"/>
    <mergeCell ref="K16:K19"/>
    <mergeCell ref="L16:L19"/>
    <mergeCell ref="J20:J22"/>
    <mergeCell ref="Q18:Q19"/>
    <mergeCell ref="R18:R19"/>
    <mergeCell ref="S18:U19"/>
    <mergeCell ref="W13:Y15"/>
    <mergeCell ref="O13:O15"/>
    <mergeCell ref="Q13:Q15"/>
    <mergeCell ref="R13:R15"/>
    <mergeCell ref="S13:U15"/>
    <mergeCell ref="V13:V15"/>
    <mergeCell ref="C20:E22"/>
    <mergeCell ref="F20:F22"/>
    <mergeCell ref="G20:G22"/>
    <mergeCell ref="H20:H22"/>
    <mergeCell ref="I20:I22"/>
    <mergeCell ref="C23:E25"/>
    <mergeCell ref="F23:F25"/>
    <mergeCell ref="G23:G25"/>
    <mergeCell ref="H23:H25"/>
    <mergeCell ref="I23:I25"/>
    <mergeCell ref="Q24:Q25"/>
    <mergeCell ref="R24:R25"/>
    <mergeCell ref="S24:U25"/>
    <mergeCell ref="J23:J25"/>
    <mergeCell ref="K23:K25"/>
    <mergeCell ref="L23:L25"/>
    <mergeCell ref="N16:N25"/>
    <mergeCell ref="R20:R21"/>
    <mergeCell ref="S20:U21"/>
    <mergeCell ref="Q22:Q23"/>
    <mergeCell ref="R22:R23"/>
    <mergeCell ref="S22:U23"/>
    <mergeCell ref="Q20:Q21"/>
    <mergeCell ref="Q16:Q17"/>
    <mergeCell ref="R16:R17"/>
    <mergeCell ref="S16:U17"/>
  </mergeCells>
  <phoneticPr fontId="1"/>
  <conditionalFormatting sqref="S24:U25">
    <cfRule type="expression" dxfId="317" priority="13">
      <formula>$N$16=2</formula>
    </cfRule>
  </conditionalFormatting>
  <conditionalFormatting sqref="R16:R17">
    <cfRule type="expression" dxfId="316" priority="22">
      <formula>$M$16=10</formula>
    </cfRule>
  </conditionalFormatting>
  <conditionalFormatting sqref="R18:R19">
    <cfRule type="expression" dxfId="315" priority="21">
      <formula>$M$16=8</formula>
    </cfRule>
  </conditionalFormatting>
  <conditionalFormatting sqref="R20:R21">
    <cfRule type="expression" dxfId="314" priority="20">
      <formula>$M$16=6</formula>
    </cfRule>
  </conditionalFormatting>
  <conditionalFormatting sqref="R22:R23">
    <cfRule type="expression" dxfId="313" priority="19">
      <formula>$M$16=4</formula>
    </cfRule>
  </conditionalFormatting>
  <conditionalFormatting sqref="R24:R25">
    <cfRule type="expression" dxfId="312" priority="18">
      <formula>$M$16=2</formula>
    </cfRule>
  </conditionalFormatting>
  <conditionalFormatting sqref="S16:U17">
    <cfRule type="expression" dxfId="311" priority="17">
      <formula>$N$16=10</formula>
    </cfRule>
  </conditionalFormatting>
  <conditionalFormatting sqref="S18:U19">
    <cfRule type="expression" dxfId="310" priority="16">
      <formula>$N$16=8</formula>
    </cfRule>
  </conditionalFormatting>
  <conditionalFormatting sqref="S20:U21">
    <cfRule type="expression" dxfId="309" priority="15">
      <formula>$N$16=6</formula>
    </cfRule>
  </conditionalFormatting>
  <conditionalFormatting sqref="S22:U23">
    <cfRule type="expression" dxfId="308" priority="14">
      <formula>$N$16=4</formula>
    </cfRule>
  </conditionalFormatting>
  <conditionalFormatting sqref="W16:X16">
    <cfRule type="expression" dxfId="307" priority="12">
      <formula>$O$16=10</formula>
    </cfRule>
  </conditionalFormatting>
  <conditionalFormatting sqref="W17:Y17">
    <cfRule type="expression" dxfId="306" priority="11">
      <formula>$O$16=9</formula>
    </cfRule>
  </conditionalFormatting>
  <conditionalFormatting sqref="W18:Y18">
    <cfRule type="expression" dxfId="305" priority="10">
      <formula>$O$16=8</formula>
    </cfRule>
  </conditionalFormatting>
  <conditionalFormatting sqref="W19:Y19">
    <cfRule type="expression" dxfId="304" priority="9">
      <formula>$O$16=7</formula>
    </cfRule>
  </conditionalFormatting>
  <conditionalFormatting sqref="W20:Y20">
    <cfRule type="expression" dxfId="303" priority="8">
      <formula>$O$16=6</formula>
    </cfRule>
  </conditionalFormatting>
  <conditionalFormatting sqref="W21:Y21">
    <cfRule type="expression" dxfId="302" priority="7">
      <formula>$O$16=5</formula>
    </cfRule>
  </conditionalFormatting>
  <conditionalFormatting sqref="W22:Y22">
    <cfRule type="expression" dxfId="301" priority="6">
      <formula>$O$16=4</formula>
    </cfRule>
  </conditionalFormatting>
  <conditionalFormatting sqref="W23:Y23">
    <cfRule type="expression" dxfId="300" priority="5">
      <formula>$O$16=3</formula>
    </cfRule>
  </conditionalFormatting>
  <conditionalFormatting sqref="W24:Y24">
    <cfRule type="expression" dxfId="299" priority="4">
      <formula>$O$16=2</formula>
    </cfRule>
  </conditionalFormatting>
  <conditionalFormatting sqref="W25:Y25">
    <cfRule type="expression" dxfId="298" priority="3">
      <formula>$O$16=1</formula>
    </cfRule>
  </conditionalFormatting>
  <conditionalFormatting sqref="Y16">
    <cfRule type="expression" dxfId="297" priority="1">
      <formula>$O$16=10</formula>
    </cfRule>
  </conditionalFormatting>
  <conditionalFormatting sqref="Y16">
    <cfRule type="expression" dxfId="296"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CFF"/>
  </sheetPr>
  <dimension ref="A1:Y27"/>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1.7773437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5.109375" style="627" customWidth="1"/>
    <col min="24" max="24" width="3.77734375" style="1" customWidth="1"/>
    <col min="25" max="25" width="5.109375" style="625"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979</v>
      </c>
      <c r="B5" s="66"/>
      <c r="C5" s="66"/>
      <c r="D5" s="66"/>
      <c r="E5" s="66"/>
      <c r="F5" s="66"/>
      <c r="G5" s="66"/>
      <c r="I5" s="66"/>
      <c r="J5" s="66"/>
      <c r="K5" s="66"/>
      <c r="L5" s="66"/>
      <c r="M5" s="66"/>
      <c r="N5" s="66"/>
      <c r="O5" s="66"/>
      <c r="P5" s="66"/>
      <c r="Q5" s="75"/>
      <c r="R5" s="66"/>
      <c r="S5" s="66"/>
      <c r="T5" s="75"/>
      <c r="U5" s="66"/>
      <c r="V5" s="66"/>
      <c r="X5" s="66"/>
    </row>
    <row r="6" spans="1:25" ht="24" customHeight="1">
      <c r="A6" s="66"/>
      <c r="B6" s="66"/>
      <c r="C6" s="66"/>
      <c r="D6" s="66"/>
      <c r="E6" s="66"/>
      <c r="F6" s="66"/>
      <c r="G6" s="66"/>
      <c r="I6" s="128"/>
      <c r="J6" s="128"/>
      <c r="K6" s="128"/>
      <c r="L6" s="128"/>
      <c r="M6" s="128"/>
      <c r="N6" s="128"/>
      <c r="O6" s="128"/>
      <c r="P6" s="128"/>
      <c r="Q6" s="128"/>
      <c r="R6" s="128"/>
      <c r="S6" s="128"/>
      <c r="T6" s="128"/>
      <c r="U6" s="128"/>
      <c r="V6" s="128"/>
      <c r="W6" s="628"/>
      <c r="X6" s="128"/>
      <c r="Y6" s="626"/>
    </row>
    <row r="7" spans="1:25" ht="24" customHeight="1">
      <c r="A7" s="66"/>
      <c r="B7" s="67" t="s">
        <v>694</v>
      </c>
      <c r="C7" s="66"/>
      <c r="D7" s="66"/>
      <c r="E7" s="66"/>
      <c r="F7" s="66"/>
      <c r="G7" s="66"/>
      <c r="H7" s="66" t="s">
        <v>3</v>
      </c>
      <c r="I7" s="128"/>
      <c r="J7" s="128"/>
      <c r="K7" s="128"/>
      <c r="L7" s="128"/>
      <c r="M7" s="128"/>
      <c r="N7" s="128"/>
      <c r="O7" s="128"/>
      <c r="P7" s="128"/>
      <c r="Q7" s="128"/>
      <c r="R7" s="128"/>
      <c r="S7" s="128"/>
      <c r="T7" s="128"/>
      <c r="U7" s="128"/>
      <c r="V7" s="128"/>
      <c r="W7" s="628"/>
      <c r="X7" s="128"/>
      <c r="Y7" s="626"/>
    </row>
    <row r="8" spans="1:25" ht="24" customHeight="1">
      <c r="A8" s="66"/>
      <c r="B8" s="67"/>
      <c r="C8" s="67" t="s">
        <v>17</v>
      </c>
      <c r="D8" s="66"/>
      <c r="E8" s="66"/>
      <c r="F8" s="66"/>
      <c r="G8" s="66"/>
      <c r="H8" s="1684" t="s">
        <v>1143</v>
      </c>
      <c r="I8" s="1684"/>
      <c r="J8" s="1684"/>
      <c r="K8" s="1684"/>
      <c r="L8" s="1684"/>
      <c r="M8" s="1684"/>
      <c r="N8" s="1684"/>
      <c r="O8" s="1684"/>
      <c r="P8" s="1684"/>
      <c r="Q8" s="1684"/>
      <c r="R8" s="1684"/>
      <c r="S8" s="1684"/>
      <c r="T8" s="1684"/>
      <c r="U8" s="1684"/>
      <c r="V8" s="1684"/>
      <c r="W8" s="1684"/>
      <c r="X8" s="1684"/>
      <c r="Y8" s="1684"/>
    </row>
    <row r="9" spans="1:25" ht="24" customHeight="1">
      <c r="A9" s="66"/>
      <c r="B9" s="66"/>
      <c r="C9" s="1673" t="s">
        <v>125</v>
      </c>
      <c r="D9" s="1673"/>
      <c r="E9" s="1673"/>
      <c r="F9" s="67"/>
      <c r="G9" s="67"/>
      <c r="H9" s="1684"/>
      <c r="I9" s="1684"/>
      <c r="J9" s="1684"/>
      <c r="K9" s="1684"/>
      <c r="L9" s="1684"/>
      <c r="M9" s="1684"/>
      <c r="N9" s="1684"/>
      <c r="O9" s="1684"/>
      <c r="P9" s="1684"/>
      <c r="Q9" s="1684"/>
      <c r="R9" s="1684"/>
      <c r="S9" s="1684"/>
      <c r="T9" s="1684"/>
      <c r="U9" s="1684"/>
      <c r="V9" s="1684"/>
      <c r="W9" s="1684"/>
      <c r="X9" s="1684"/>
      <c r="Y9" s="1684"/>
    </row>
    <row r="10" spans="1:25" ht="24" customHeight="1">
      <c r="A10" s="66"/>
      <c r="B10" s="67"/>
      <c r="C10" s="1674" t="s">
        <v>126</v>
      </c>
      <c r="D10" s="1674"/>
      <c r="E10" s="1674"/>
      <c r="F10" s="67"/>
      <c r="G10" s="67"/>
      <c r="H10" s="1684"/>
      <c r="I10" s="1684"/>
      <c r="J10" s="1684"/>
      <c r="K10" s="1684"/>
      <c r="L10" s="1684"/>
      <c r="M10" s="1684"/>
      <c r="N10" s="1684"/>
      <c r="O10" s="1684"/>
      <c r="P10" s="1684"/>
      <c r="Q10" s="1684"/>
      <c r="R10" s="1684"/>
      <c r="S10" s="1684"/>
      <c r="T10" s="1684"/>
      <c r="U10" s="1684"/>
      <c r="V10" s="1684"/>
      <c r="W10" s="1684"/>
      <c r="X10" s="1684"/>
      <c r="Y10" s="1684"/>
    </row>
    <row r="11" spans="1:25" ht="24" customHeight="1">
      <c r="A11" s="66"/>
      <c r="B11" s="67"/>
      <c r="C11" s="1775"/>
      <c r="D11" s="1775"/>
      <c r="E11" s="1775"/>
      <c r="F11" s="67"/>
      <c r="G11" s="67"/>
      <c r="H11" s="1684"/>
      <c r="I11" s="1684"/>
      <c r="J11" s="1684"/>
      <c r="K11" s="1684"/>
      <c r="L11" s="1684"/>
      <c r="M11" s="1684"/>
      <c r="N11" s="1684"/>
      <c r="O11" s="1684"/>
      <c r="P11" s="1684"/>
      <c r="Q11" s="1684"/>
      <c r="R11" s="1684"/>
      <c r="S11" s="1684"/>
      <c r="T11" s="1684"/>
      <c r="U11" s="1684"/>
      <c r="V11" s="1684"/>
      <c r="W11" s="1684"/>
      <c r="X11" s="1684"/>
      <c r="Y11" s="1684"/>
    </row>
    <row r="12" spans="1:25" ht="24" customHeight="1">
      <c r="B12" s="1" t="s">
        <v>1168</v>
      </c>
      <c r="Q12" s="4" t="s">
        <v>63</v>
      </c>
    </row>
    <row r="13" spans="1:25" ht="24" customHeight="1">
      <c r="B13" s="1854" t="s">
        <v>16</v>
      </c>
      <c r="C13" s="1708"/>
      <c r="D13" s="1708"/>
      <c r="E13" s="1709"/>
      <c r="F13" s="1705">
        <f>'学校入力シート（要入力）'!$E$41</f>
        <v>2019</v>
      </c>
      <c r="G13" s="1705">
        <f>'学校入力シート（要入力）'!$F$41</f>
        <v>2020</v>
      </c>
      <c r="H13" s="1705">
        <f>'学校入力シート（要入力）'!$G$41</f>
        <v>2021</v>
      </c>
      <c r="I13" s="1705">
        <f>'学校入力シート（要入力）'!$H$41</f>
        <v>2022</v>
      </c>
      <c r="J13" s="1720">
        <f>'学校入力シート（要入力）'!$I$41</f>
        <v>2023</v>
      </c>
      <c r="K13" s="1694" t="str">
        <f>"増減
"&amp;$J$13&amp;"-"&amp;$F$13</f>
        <v>増減
2023-2019</v>
      </c>
      <c r="L13" s="1790" t="str">
        <f>"対"&amp;$F$13&amp;"年度
伸び率(%)"</f>
        <v>対2019年度
伸び率(%)</v>
      </c>
      <c r="M13" s="1677" t="s">
        <v>14</v>
      </c>
      <c r="N13" s="1691" t="s">
        <v>13</v>
      </c>
      <c r="O13" s="1691" t="s">
        <v>15</v>
      </c>
      <c r="P13" s="3"/>
      <c r="Q13" s="1688" t="s">
        <v>51</v>
      </c>
      <c r="R13" s="1685" t="s">
        <v>194</v>
      </c>
      <c r="S13" s="1675" t="s">
        <v>735</v>
      </c>
      <c r="T13" s="1676"/>
      <c r="U13" s="1677"/>
      <c r="V13" s="1697" t="s">
        <v>51</v>
      </c>
      <c r="W13" s="1708" t="s">
        <v>52</v>
      </c>
      <c r="X13" s="1708"/>
      <c r="Y13" s="1709"/>
    </row>
    <row r="14" spans="1:25" ht="24" customHeight="1">
      <c r="B14" s="1652"/>
      <c r="C14" s="1710"/>
      <c r="D14" s="1710"/>
      <c r="E14" s="1711"/>
      <c r="F14" s="1706"/>
      <c r="G14" s="1706"/>
      <c r="H14" s="1706"/>
      <c r="I14" s="1706"/>
      <c r="J14" s="1721"/>
      <c r="K14" s="2012"/>
      <c r="L14" s="1791"/>
      <c r="M14" s="1680"/>
      <c r="N14" s="1692"/>
      <c r="O14" s="1692"/>
      <c r="P14" s="3"/>
      <c r="Q14" s="1689"/>
      <c r="R14" s="1686"/>
      <c r="S14" s="1678"/>
      <c r="T14" s="1679"/>
      <c r="U14" s="1680"/>
      <c r="V14" s="1698"/>
      <c r="W14" s="1710"/>
      <c r="X14" s="1710"/>
      <c r="Y14" s="1711"/>
    </row>
    <row r="15" spans="1:25" ht="24" customHeight="1">
      <c r="B15" s="1653"/>
      <c r="C15" s="1712"/>
      <c r="D15" s="1712"/>
      <c r="E15" s="1713"/>
      <c r="F15" s="1707"/>
      <c r="G15" s="1707"/>
      <c r="H15" s="1707"/>
      <c r="I15" s="1707"/>
      <c r="J15" s="1722"/>
      <c r="K15" s="2013"/>
      <c r="L15" s="1704"/>
      <c r="M15" s="1683"/>
      <c r="N15" s="1693"/>
      <c r="O15" s="1693"/>
      <c r="Q15" s="1690"/>
      <c r="R15" s="1687"/>
      <c r="S15" s="1681"/>
      <c r="T15" s="1682"/>
      <c r="U15" s="1683"/>
      <c r="V15" s="1699"/>
      <c r="W15" s="1712"/>
      <c r="X15" s="1712"/>
      <c r="Y15" s="1713"/>
    </row>
    <row r="16" spans="1:25" ht="24" customHeight="1">
      <c r="B16" s="1663" t="s">
        <v>128</v>
      </c>
      <c r="C16" s="1664"/>
      <c r="D16" s="1664"/>
      <c r="E16" s="1665"/>
      <c r="F16" s="2002" t="str">
        <f>IFERROR((ROUND(F20/F23,3)),"－")</f>
        <v>－</v>
      </c>
      <c r="G16" s="2002" t="str">
        <f>IFERROR((ROUND(G20/G23,3)),"－")</f>
        <v>－</v>
      </c>
      <c r="H16" s="2002" t="str">
        <f>IFERROR((ROUND(H20/H23,3)),"－")</f>
        <v>－</v>
      </c>
      <c r="I16" s="2002" t="str">
        <f>IFERROR((ROUND(I20/I23,3)),"－")</f>
        <v>－</v>
      </c>
      <c r="J16" s="2009" t="str">
        <f>IFERROR((ROUND(J20/J23,3)),"－")</f>
        <v>－</v>
      </c>
      <c r="K16" s="2014" t="str">
        <f>IFERROR(J16-F16,"－")</f>
        <v>－</v>
      </c>
      <c r="L16" s="2017"/>
      <c r="M16" s="1750" t="str">
        <f>IFERROR(VLOOKUP(絶対評価シート!$L$95,絶対評価シート!$S$92:$T$100,2,0),"－")</f>
        <v>－</v>
      </c>
      <c r="N16" s="1847" t="str">
        <f>IFERROR(LOOKUP($K$16,趨勢評価!$D$27:$D$31,趨勢評価!$L$27:$L$31),"－")</f>
        <v>－</v>
      </c>
      <c r="O16" s="1760" t="str">
        <f ca="1">IFERROR(OFFSET(INDEX(Y16:Y25,MATCH(J16,Y16:Y25,-1),1),0,-3),"－")</f>
        <v>－</v>
      </c>
      <c r="Q16" s="1642">
        <v>10</v>
      </c>
      <c r="R16" s="1782" t="s">
        <v>968</v>
      </c>
      <c r="S16" s="1640" t="s">
        <v>160</v>
      </c>
      <c r="T16" s="1742"/>
      <c r="U16" s="1743"/>
      <c r="V16" s="73">
        <v>10</v>
      </c>
      <c r="W16" s="716">
        <f>高校部門!AB22</f>
        <v>4.71</v>
      </c>
      <c r="X16" s="717" t="s">
        <v>599</v>
      </c>
      <c r="Y16" s="1093">
        <v>1000</v>
      </c>
    </row>
    <row r="17" spans="2:25" ht="24" customHeight="1">
      <c r="B17" s="1666"/>
      <c r="C17" s="1667"/>
      <c r="D17" s="1667"/>
      <c r="E17" s="1668"/>
      <c r="F17" s="2003"/>
      <c r="G17" s="2003"/>
      <c r="H17" s="2003"/>
      <c r="I17" s="2003"/>
      <c r="J17" s="2010"/>
      <c r="K17" s="2015"/>
      <c r="L17" s="2018"/>
      <c r="M17" s="1751"/>
      <c r="N17" s="1847"/>
      <c r="O17" s="1820"/>
      <c r="Q17" s="1642"/>
      <c r="R17" s="1782"/>
      <c r="S17" s="1637"/>
      <c r="T17" s="1744"/>
      <c r="U17" s="1745"/>
      <c r="V17" s="74">
        <v>9</v>
      </c>
      <c r="W17" s="719">
        <f>高校部門!Y22</f>
        <v>3.5199999999999996</v>
      </c>
      <c r="X17" s="720" t="s">
        <v>599</v>
      </c>
      <c r="Y17" s="721">
        <f>高校部門!AA22</f>
        <v>4.7</v>
      </c>
    </row>
    <row r="18" spans="2:25" ht="24" customHeight="1">
      <c r="B18" s="1666"/>
      <c r="C18" s="1667"/>
      <c r="D18" s="1667"/>
      <c r="E18" s="1668"/>
      <c r="F18" s="2003"/>
      <c r="G18" s="2003"/>
      <c r="H18" s="2003"/>
      <c r="I18" s="2003"/>
      <c r="J18" s="2010"/>
      <c r="K18" s="2015"/>
      <c r="L18" s="2018"/>
      <c r="M18" s="1751"/>
      <c r="N18" s="1847"/>
      <c r="O18" s="1820"/>
      <c r="Q18" s="1641">
        <v>8</v>
      </c>
      <c r="R18" s="1782" t="s">
        <v>969</v>
      </c>
      <c r="S18" s="1640" t="s">
        <v>743</v>
      </c>
      <c r="T18" s="1742"/>
      <c r="U18" s="1743"/>
      <c r="V18" s="73">
        <v>8</v>
      </c>
      <c r="W18" s="716">
        <f>高校部門!V22</f>
        <v>2.9299999999999997</v>
      </c>
      <c r="X18" s="717" t="s">
        <v>599</v>
      </c>
      <c r="Y18" s="722">
        <f>高校部門!X22</f>
        <v>3.51</v>
      </c>
    </row>
    <row r="19" spans="2:25" ht="24" customHeight="1">
      <c r="B19" s="1666"/>
      <c r="C19" s="1667"/>
      <c r="D19" s="1667"/>
      <c r="E19" s="1668"/>
      <c r="F19" s="2004"/>
      <c r="G19" s="2004"/>
      <c r="H19" s="2004"/>
      <c r="I19" s="2004"/>
      <c r="J19" s="2011"/>
      <c r="K19" s="2016"/>
      <c r="L19" s="2019"/>
      <c r="M19" s="1751"/>
      <c r="N19" s="1847"/>
      <c r="O19" s="1820"/>
      <c r="Q19" s="1641"/>
      <c r="R19" s="1782"/>
      <c r="S19" s="1637"/>
      <c r="T19" s="1744"/>
      <c r="U19" s="1745"/>
      <c r="V19" s="74">
        <v>7</v>
      </c>
      <c r="W19" s="719">
        <f>高校部門!S22</f>
        <v>2.42</v>
      </c>
      <c r="X19" s="720" t="s">
        <v>599</v>
      </c>
      <c r="Y19" s="721">
        <f>高校部門!U22</f>
        <v>2.92</v>
      </c>
    </row>
    <row r="20" spans="2:25" ht="24" customHeight="1">
      <c r="B20" s="6"/>
      <c r="C20" s="1643" t="s">
        <v>129</v>
      </c>
      <c r="D20" s="1644"/>
      <c r="E20" s="1645"/>
      <c r="F20" s="2005">
        <f>'学校入力シート（要入力）'!E44</f>
        <v>0</v>
      </c>
      <c r="G20" s="2005">
        <f>'学校入力シート（要入力）'!F44</f>
        <v>0</v>
      </c>
      <c r="H20" s="2005">
        <f>'学校入力シート（要入力）'!G44</f>
        <v>0</v>
      </c>
      <c r="I20" s="2005">
        <f>'学校入力シート（要入力）'!H44</f>
        <v>0</v>
      </c>
      <c r="J20" s="1983">
        <f>'学校入力シート（要入力）'!I44</f>
        <v>0</v>
      </c>
      <c r="K20" s="1998">
        <f>IFERROR(J20-F20,"－")</f>
        <v>0</v>
      </c>
      <c r="L20" s="1986" t="str">
        <f>IFERROR(K20/F20,"－")</f>
        <v>－</v>
      </c>
      <c r="M20" s="1751"/>
      <c r="N20" s="1847"/>
      <c r="O20" s="1820"/>
      <c r="Q20" s="1641">
        <v>6</v>
      </c>
      <c r="R20" s="1782" t="s">
        <v>970</v>
      </c>
      <c r="S20" s="1989" t="s">
        <v>744</v>
      </c>
      <c r="T20" s="1990"/>
      <c r="U20" s="1991"/>
      <c r="V20" s="73">
        <v>6</v>
      </c>
      <c r="W20" s="716">
        <f>高校部門!P22</f>
        <v>1.98</v>
      </c>
      <c r="X20" s="717" t="s">
        <v>599</v>
      </c>
      <c r="Y20" s="718">
        <f>高校部門!R22</f>
        <v>2.41</v>
      </c>
    </row>
    <row r="21" spans="2:25" ht="24" customHeight="1">
      <c r="B21" s="6"/>
      <c r="C21" s="1776"/>
      <c r="D21" s="1777"/>
      <c r="E21" s="1778"/>
      <c r="F21" s="2006"/>
      <c r="G21" s="2006"/>
      <c r="H21" s="2006"/>
      <c r="I21" s="2006"/>
      <c r="J21" s="1984"/>
      <c r="K21" s="1999"/>
      <c r="L21" s="1987"/>
      <c r="M21" s="1751"/>
      <c r="N21" s="1847"/>
      <c r="O21" s="1820"/>
      <c r="Q21" s="1641"/>
      <c r="R21" s="1782"/>
      <c r="S21" s="1992"/>
      <c r="T21" s="1993"/>
      <c r="U21" s="1994"/>
      <c r="V21" s="74">
        <v>5</v>
      </c>
      <c r="W21" s="719">
        <f>高校部門!M22</f>
        <v>1.59</v>
      </c>
      <c r="X21" s="720" t="s">
        <v>599</v>
      </c>
      <c r="Y21" s="721">
        <f>高校部門!O22</f>
        <v>1.97</v>
      </c>
    </row>
    <row r="22" spans="2:25" ht="24" customHeight="1">
      <c r="B22" s="6"/>
      <c r="C22" s="1646"/>
      <c r="D22" s="1647"/>
      <c r="E22" s="1648"/>
      <c r="F22" s="2007"/>
      <c r="G22" s="2007"/>
      <c r="H22" s="2007"/>
      <c r="I22" s="2007"/>
      <c r="J22" s="2008"/>
      <c r="K22" s="2000"/>
      <c r="L22" s="2001"/>
      <c r="M22" s="1751"/>
      <c r="N22" s="1847"/>
      <c r="O22" s="1820"/>
      <c r="Q22" s="1641">
        <v>4</v>
      </c>
      <c r="R22" s="1782" t="s">
        <v>971</v>
      </c>
      <c r="S22" s="1640" t="s">
        <v>745</v>
      </c>
      <c r="T22" s="1742"/>
      <c r="U22" s="1743"/>
      <c r="V22" s="73">
        <v>4</v>
      </c>
      <c r="W22" s="716">
        <f>高校部門!J22</f>
        <v>1.27</v>
      </c>
      <c r="X22" s="717" t="s">
        <v>599</v>
      </c>
      <c r="Y22" s="718">
        <f>高校部門!L22</f>
        <v>1.58</v>
      </c>
    </row>
    <row r="23" spans="2:25" ht="24" customHeight="1">
      <c r="B23" s="6"/>
      <c r="C23" s="1643" t="s">
        <v>130</v>
      </c>
      <c r="D23" s="1644"/>
      <c r="E23" s="1645"/>
      <c r="F23" s="1983">
        <f>'学校入力シート（要入力）'!E43</f>
        <v>0</v>
      </c>
      <c r="G23" s="1983">
        <f>'学校入力シート（要入力）'!F43</f>
        <v>0</v>
      </c>
      <c r="H23" s="1983">
        <f>'学校入力シート（要入力）'!G43</f>
        <v>0</v>
      </c>
      <c r="I23" s="1983">
        <f>'学校入力シート（要入力）'!H43</f>
        <v>0</v>
      </c>
      <c r="J23" s="1983">
        <f>'学校入力シート（要入力）'!I43</f>
        <v>0</v>
      </c>
      <c r="K23" s="1995">
        <f>IFERROR(J23-F23,"－")</f>
        <v>0</v>
      </c>
      <c r="L23" s="1986" t="str">
        <f>IFERROR(K23/F23,"－")</f>
        <v>－</v>
      </c>
      <c r="M23" s="1751"/>
      <c r="N23" s="1847"/>
      <c r="O23" s="1820"/>
      <c r="Q23" s="1641"/>
      <c r="R23" s="1782"/>
      <c r="S23" s="1637"/>
      <c r="T23" s="1744"/>
      <c r="U23" s="1745"/>
      <c r="V23" s="74">
        <v>3</v>
      </c>
      <c r="W23" s="719">
        <f>高校部門!G22</f>
        <v>1.03</v>
      </c>
      <c r="X23" s="720" t="s">
        <v>599</v>
      </c>
      <c r="Y23" s="721">
        <f>高校部門!I22</f>
        <v>1.26</v>
      </c>
    </row>
    <row r="24" spans="2:25" ht="24" customHeight="1">
      <c r="B24" s="6"/>
      <c r="C24" s="1776"/>
      <c r="D24" s="1777"/>
      <c r="E24" s="1778"/>
      <c r="F24" s="1984"/>
      <c r="G24" s="1984"/>
      <c r="H24" s="1984"/>
      <c r="I24" s="1984"/>
      <c r="J24" s="1984"/>
      <c r="K24" s="1996"/>
      <c r="L24" s="1987"/>
      <c r="M24" s="1751"/>
      <c r="N24" s="1847"/>
      <c r="O24" s="1820"/>
      <c r="Q24" s="1641">
        <v>2</v>
      </c>
      <c r="R24" s="1782" t="s">
        <v>972</v>
      </c>
      <c r="S24" s="1763" t="s">
        <v>158</v>
      </c>
      <c r="T24" s="1746"/>
      <c r="U24" s="1747"/>
      <c r="V24" s="73">
        <v>2</v>
      </c>
      <c r="W24" s="723">
        <f>高校部門!D22</f>
        <v>0.81</v>
      </c>
      <c r="X24" s="717" t="s">
        <v>599</v>
      </c>
      <c r="Y24" s="724">
        <f>高校部門!F22</f>
        <v>1.02</v>
      </c>
    </row>
    <row r="25" spans="2:25" ht="24" customHeight="1">
      <c r="B25" s="8"/>
      <c r="C25" s="1649"/>
      <c r="D25" s="1650"/>
      <c r="E25" s="1651"/>
      <c r="F25" s="1985"/>
      <c r="G25" s="1985"/>
      <c r="H25" s="1985"/>
      <c r="I25" s="1985"/>
      <c r="J25" s="1985"/>
      <c r="K25" s="1997"/>
      <c r="L25" s="1988"/>
      <c r="M25" s="1752"/>
      <c r="N25" s="1847"/>
      <c r="O25" s="1762"/>
      <c r="Q25" s="1641"/>
      <c r="R25" s="1782"/>
      <c r="S25" s="1639"/>
      <c r="T25" s="1748"/>
      <c r="U25" s="1749"/>
      <c r="V25" s="74">
        <v>1</v>
      </c>
      <c r="W25" s="725"/>
      <c r="X25" s="720" t="s">
        <v>599</v>
      </c>
      <c r="Y25" s="721">
        <f>高校部門!C22</f>
        <v>0.8</v>
      </c>
    </row>
    <row r="26" spans="2:25" ht="24" customHeight="1">
      <c r="Q26" s="1982"/>
      <c r="R26" s="1982"/>
      <c r="S26" s="1982"/>
      <c r="T26" s="1982"/>
      <c r="U26" s="1982"/>
      <c r="V26" s="1982"/>
      <c r="W26" s="1982"/>
      <c r="X26" s="1982"/>
      <c r="Y26" s="1982"/>
    </row>
    <row r="27" spans="2:25" ht="24" customHeight="1">
      <c r="R27" s="640"/>
    </row>
  </sheetData>
  <mergeCells count="68">
    <mergeCell ref="I13:I15"/>
    <mergeCell ref="S13:U15"/>
    <mergeCell ref="L16:L19"/>
    <mergeCell ref="J13:J15"/>
    <mergeCell ref="A1:C1"/>
    <mergeCell ref="D1:H1"/>
    <mergeCell ref="A2:C2"/>
    <mergeCell ref="D2:H2"/>
    <mergeCell ref="H8:Y11"/>
    <mergeCell ref="C9:E9"/>
    <mergeCell ref="C10:E10"/>
    <mergeCell ref="C11:E11"/>
    <mergeCell ref="B13:E15"/>
    <mergeCell ref="F13:F15"/>
    <mergeCell ref="G13:G15"/>
    <mergeCell ref="H13:H15"/>
    <mergeCell ref="Q13:Q15"/>
    <mergeCell ref="R13:R15"/>
    <mergeCell ref="J20:J22"/>
    <mergeCell ref="V13:V15"/>
    <mergeCell ref="W13:Y15"/>
    <mergeCell ref="J16:J19"/>
    <mergeCell ref="K13:K15"/>
    <mergeCell ref="L13:L15"/>
    <mergeCell ref="M13:M15"/>
    <mergeCell ref="N13:N15"/>
    <mergeCell ref="O13:O15"/>
    <mergeCell ref="K16:K19"/>
    <mergeCell ref="R16:R17"/>
    <mergeCell ref="S16:U17"/>
    <mergeCell ref="Q18:Q19"/>
    <mergeCell ref="R18:R19"/>
    <mergeCell ref="C20:E22"/>
    <mergeCell ref="F20:F22"/>
    <mergeCell ref="G20:G22"/>
    <mergeCell ref="H20:H22"/>
    <mergeCell ref="I20:I22"/>
    <mergeCell ref="B16:E19"/>
    <mergeCell ref="F16:F19"/>
    <mergeCell ref="G16:G19"/>
    <mergeCell ref="H16:H19"/>
    <mergeCell ref="I16:I19"/>
    <mergeCell ref="S18:U19"/>
    <mergeCell ref="Q16:Q17"/>
    <mergeCell ref="S22:U23"/>
    <mergeCell ref="K23:K25"/>
    <mergeCell ref="Q24:Q25"/>
    <mergeCell ref="K20:K22"/>
    <mergeCell ref="L20:L22"/>
    <mergeCell ref="Q20:Q21"/>
    <mergeCell ref="R20:R21"/>
    <mergeCell ref="M16:M25"/>
    <mergeCell ref="R1:Y1"/>
    <mergeCell ref="Q26:Y26"/>
    <mergeCell ref="C23:E25"/>
    <mergeCell ref="F23:F25"/>
    <mergeCell ref="G23:G25"/>
    <mergeCell ref="H23:H25"/>
    <mergeCell ref="I23:I25"/>
    <mergeCell ref="J23:J25"/>
    <mergeCell ref="R24:R25"/>
    <mergeCell ref="S24:U25"/>
    <mergeCell ref="N16:N25"/>
    <mergeCell ref="O16:O25"/>
    <mergeCell ref="L23:L25"/>
    <mergeCell ref="S20:U21"/>
    <mergeCell ref="Q22:Q23"/>
    <mergeCell ref="R22:R23"/>
  </mergeCells>
  <phoneticPr fontId="1"/>
  <conditionalFormatting sqref="S24:U25">
    <cfRule type="expression" dxfId="295" priority="13">
      <formula>$N$16=2</formula>
    </cfRule>
  </conditionalFormatting>
  <conditionalFormatting sqref="R16:R17">
    <cfRule type="expression" dxfId="294" priority="22">
      <formula>$M$16=10</formula>
    </cfRule>
  </conditionalFormatting>
  <conditionalFormatting sqref="R18:R19">
    <cfRule type="expression" dxfId="293" priority="21">
      <formula>$M$16=8</formula>
    </cfRule>
  </conditionalFormatting>
  <conditionalFormatting sqref="R20:R21">
    <cfRule type="expression" dxfId="292" priority="20">
      <formula>$M$16=6</formula>
    </cfRule>
  </conditionalFormatting>
  <conditionalFormatting sqref="R22:R23">
    <cfRule type="expression" dxfId="291" priority="19">
      <formula>$M$16=4</formula>
    </cfRule>
  </conditionalFormatting>
  <conditionalFormatting sqref="R24:R25">
    <cfRule type="expression" dxfId="290" priority="18">
      <formula>$M$16=2</formula>
    </cfRule>
  </conditionalFormatting>
  <conditionalFormatting sqref="S16:U17">
    <cfRule type="expression" dxfId="289" priority="17">
      <formula>$N$16=10</formula>
    </cfRule>
  </conditionalFormatting>
  <conditionalFormatting sqref="S18:U19">
    <cfRule type="expression" dxfId="288" priority="16">
      <formula>$N$16=8</formula>
    </cfRule>
  </conditionalFormatting>
  <conditionalFormatting sqref="S20:U21">
    <cfRule type="expression" dxfId="287" priority="15">
      <formula>$N$16=6</formula>
    </cfRule>
  </conditionalFormatting>
  <conditionalFormatting sqref="S22:U23">
    <cfRule type="expression" dxfId="286" priority="14">
      <formula>$N$16=4</formula>
    </cfRule>
  </conditionalFormatting>
  <conditionalFormatting sqref="Y16">
    <cfRule type="expression" dxfId="285" priority="1">
      <formula>$O$16=10</formula>
    </cfRule>
  </conditionalFormatting>
  <conditionalFormatting sqref="W16:X16">
    <cfRule type="expression" dxfId="284" priority="12">
      <formula>$O$16=10</formula>
    </cfRule>
  </conditionalFormatting>
  <conditionalFormatting sqref="W17:Y17">
    <cfRule type="expression" dxfId="283" priority="11">
      <formula>$O$16=9</formula>
    </cfRule>
  </conditionalFormatting>
  <conditionalFormatting sqref="W18:Y18">
    <cfRule type="expression" dxfId="282" priority="10">
      <formula>$O$16=8</formula>
    </cfRule>
  </conditionalFormatting>
  <conditionalFormatting sqref="W19:Y19">
    <cfRule type="expression" dxfId="281" priority="9">
      <formula>$O$16=7</formula>
    </cfRule>
  </conditionalFormatting>
  <conditionalFormatting sqref="W20:Y20">
    <cfRule type="expression" dxfId="280" priority="8">
      <formula>$O$16=6</formula>
    </cfRule>
  </conditionalFormatting>
  <conditionalFormatting sqref="W21:Y21">
    <cfRule type="expression" dxfId="279" priority="7">
      <formula>$O$16=5</formula>
    </cfRule>
  </conditionalFormatting>
  <conditionalFormatting sqref="W22:Y22">
    <cfRule type="expression" dxfId="278" priority="6">
      <formula>$O$16=4</formula>
    </cfRule>
  </conditionalFormatting>
  <conditionalFormatting sqref="W23:Y23">
    <cfRule type="expression" dxfId="277" priority="5">
      <formula>$O$16=3</formula>
    </cfRule>
  </conditionalFormatting>
  <conditionalFormatting sqref="W24:Y24">
    <cfRule type="expression" dxfId="276" priority="4">
      <formula>$O$16=2</formula>
    </cfRule>
  </conditionalFormatting>
  <conditionalFormatting sqref="W25:Y25">
    <cfRule type="expression" dxfId="275" priority="3">
      <formula>$O$16=1</formula>
    </cfRule>
  </conditionalFormatting>
  <conditionalFormatting sqref="Y16">
    <cfRule type="expression" dxfId="274"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CFF"/>
  </sheetPr>
  <dimension ref="A1:Y26"/>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2.33203125" style="1" customWidth="1"/>
    <col min="17" max="17" width="3.6640625" style="2" customWidth="1"/>
    <col min="18" max="18" width="13.88671875" style="1" customWidth="1"/>
    <col min="19" max="19" width="5.6640625" style="1" customWidth="1"/>
    <col min="20" max="20" width="2.33203125" style="2" customWidth="1"/>
    <col min="21" max="21" width="5.6640625" style="1" customWidth="1"/>
    <col min="22" max="22" width="3.44140625" style="1" bestFit="1" customWidth="1"/>
    <col min="23" max="23" width="6.44140625" style="629" bestFit="1" customWidth="1"/>
    <col min="24" max="24" width="3.109375" style="1" customWidth="1"/>
    <col min="25" max="25" width="6.44140625" style="625" bestFit="1"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979</v>
      </c>
      <c r="B5" s="66"/>
      <c r="C5" s="66"/>
      <c r="D5" s="66"/>
      <c r="E5" s="66"/>
      <c r="F5" s="66"/>
      <c r="G5" s="66"/>
      <c r="I5" s="66"/>
      <c r="J5" s="66"/>
      <c r="K5" s="66"/>
      <c r="L5" s="66"/>
      <c r="M5" s="66"/>
      <c r="N5" s="66"/>
      <c r="O5" s="66"/>
      <c r="P5" s="66"/>
      <c r="Q5" s="75"/>
      <c r="R5" s="66"/>
      <c r="S5" s="66"/>
      <c r="T5" s="75"/>
      <c r="U5" s="66"/>
      <c r="V5" s="66"/>
      <c r="X5" s="66"/>
    </row>
    <row r="6" spans="1:25" ht="24" customHeight="1">
      <c r="A6" s="66"/>
      <c r="B6" s="66"/>
      <c r="C6" s="66"/>
      <c r="D6" s="66"/>
      <c r="E6" s="66"/>
      <c r="F6" s="66"/>
      <c r="G6" s="66"/>
      <c r="I6" s="128"/>
      <c r="J6" s="128"/>
      <c r="K6" s="128"/>
      <c r="L6" s="128"/>
      <c r="M6" s="128"/>
      <c r="N6" s="128"/>
      <c r="O6" s="128"/>
      <c r="P6" s="128"/>
      <c r="Q6" s="128"/>
      <c r="R6" s="128"/>
      <c r="S6" s="128"/>
      <c r="T6" s="128"/>
      <c r="U6" s="128"/>
      <c r="V6" s="128"/>
      <c r="W6" s="630"/>
      <c r="X6" s="128"/>
      <c r="Y6" s="626"/>
    </row>
    <row r="7" spans="1:25" ht="24" customHeight="1">
      <c r="A7" s="66"/>
      <c r="B7" s="67" t="s">
        <v>131</v>
      </c>
      <c r="C7" s="66"/>
      <c r="D7" s="66"/>
      <c r="E7" s="66"/>
      <c r="F7" s="66"/>
      <c r="G7" s="66"/>
      <c r="H7" s="66" t="s">
        <v>3</v>
      </c>
      <c r="I7" s="128"/>
      <c r="J7" s="128"/>
      <c r="K7" s="128"/>
      <c r="L7" s="128"/>
      <c r="M7" s="128"/>
      <c r="N7" s="128"/>
      <c r="O7" s="128"/>
      <c r="P7" s="128"/>
      <c r="Q7" s="128"/>
      <c r="R7" s="128"/>
      <c r="S7" s="128"/>
      <c r="T7" s="128"/>
      <c r="U7" s="128"/>
      <c r="V7" s="128"/>
      <c r="W7" s="630"/>
      <c r="X7" s="128"/>
      <c r="Y7" s="626"/>
    </row>
    <row r="8" spans="1:25" ht="24" customHeight="1">
      <c r="A8" s="66"/>
      <c r="B8" s="67"/>
      <c r="C8" s="67" t="s">
        <v>17</v>
      </c>
      <c r="D8" s="66"/>
      <c r="E8" s="66"/>
      <c r="F8" s="66"/>
      <c r="G8" s="66"/>
      <c r="H8" s="1684" t="s">
        <v>1144</v>
      </c>
      <c r="I8" s="1684"/>
      <c r="J8" s="1684"/>
      <c r="K8" s="1684"/>
      <c r="L8" s="1684"/>
      <c r="M8" s="1684"/>
      <c r="N8" s="1684"/>
      <c r="O8" s="1684"/>
      <c r="P8" s="1684"/>
      <c r="Q8" s="1684"/>
      <c r="R8" s="1684"/>
      <c r="S8" s="1684"/>
      <c r="T8" s="1684"/>
      <c r="U8" s="1684"/>
      <c r="V8" s="1684"/>
      <c r="W8" s="1684"/>
      <c r="X8" s="1684"/>
      <c r="Y8" s="1684"/>
    </row>
    <row r="9" spans="1:25" ht="24" customHeight="1">
      <c r="A9" s="66"/>
      <c r="B9" s="66"/>
      <c r="C9" s="1673" t="s">
        <v>132</v>
      </c>
      <c r="D9" s="1673"/>
      <c r="E9" s="1673"/>
      <c r="F9" s="67"/>
      <c r="G9" s="67"/>
      <c r="H9" s="1684"/>
      <c r="I9" s="1684"/>
      <c r="J9" s="1684"/>
      <c r="K9" s="1684"/>
      <c r="L9" s="1684"/>
      <c r="M9" s="1684"/>
      <c r="N9" s="1684"/>
      <c r="O9" s="1684"/>
      <c r="P9" s="1684"/>
      <c r="Q9" s="1684"/>
      <c r="R9" s="1684"/>
      <c r="S9" s="1684"/>
      <c r="T9" s="1684"/>
      <c r="U9" s="1684"/>
      <c r="V9" s="1684"/>
      <c r="W9" s="1684"/>
      <c r="X9" s="1684"/>
      <c r="Y9" s="1684"/>
    </row>
    <row r="10" spans="1:25" ht="24" customHeight="1">
      <c r="A10" s="66"/>
      <c r="B10" s="67"/>
      <c r="C10" s="1674" t="s">
        <v>133</v>
      </c>
      <c r="D10" s="1674"/>
      <c r="E10" s="1674"/>
      <c r="F10" s="67"/>
      <c r="G10" s="67"/>
      <c r="H10" s="1684"/>
      <c r="I10" s="1684"/>
      <c r="J10" s="1684"/>
      <c r="K10" s="1684"/>
      <c r="L10" s="1684"/>
      <c r="M10" s="1684"/>
      <c r="N10" s="1684"/>
      <c r="O10" s="1684"/>
      <c r="P10" s="1684"/>
      <c r="Q10" s="1684"/>
      <c r="R10" s="1684"/>
      <c r="S10" s="1684"/>
      <c r="T10" s="1684"/>
      <c r="U10" s="1684"/>
      <c r="V10" s="1684"/>
      <c r="W10" s="1684"/>
      <c r="X10" s="1684"/>
      <c r="Y10" s="1684"/>
    </row>
    <row r="11" spans="1:25" ht="24" customHeight="1">
      <c r="A11" s="66"/>
      <c r="B11" s="67"/>
      <c r="C11" s="1775"/>
      <c r="D11" s="1775"/>
      <c r="E11" s="1775"/>
      <c r="F11" s="67"/>
      <c r="G11" s="67"/>
      <c r="H11" s="1684"/>
      <c r="I11" s="1684"/>
      <c r="J11" s="1684"/>
      <c r="K11" s="1684"/>
      <c r="L11" s="1684"/>
      <c r="M11" s="1684"/>
      <c r="N11" s="1684"/>
      <c r="O11" s="1684"/>
      <c r="P11" s="1684"/>
      <c r="Q11" s="1684"/>
      <c r="R11" s="1684"/>
      <c r="S11" s="1684"/>
      <c r="T11" s="1684"/>
      <c r="U11" s="1684"/>
      <c r="V11" s="1684"/>
      <c r="W11" s="1684"/>
      <c r="X11" s="1684"/>
      <c r="Y11" s="1684"/>
    </row>
    <row r="12" spans="1:25" ht="24" customHeight="1">
      <c r="B12" s="1" t="s">
        <v>1168</v>
      </c>
      <c r="Q12" s="4" t="s">
        <v>63</v>
      </c>
    </row>
    <row r="13" spans="1:25" ht="24" customHeight="1">
      <c r="B13" s="1654" t="s">
        <v>16</v>
      </c>
      <c r="C13" s="1655"/>
      <c r="D13" s="1655"/>
      <c r="E13" s="1656"/>
      <c r="F13" s="1705">
        <f>'学校入力シート（要入力）'!$E$41</f>
        <v>2019</v>
      </c>
      <c r="G13" s="1705">
        <f>'学校入力シート（要入力）'!$F$41</f>
        <v>2020</v>
      </c>
      <c r="H13" s="1705">
        <f>'学校入力シート（要入力）'!$G$41</f>
        <v>2021</v>
      </c>
      <c r="I13" s="1705">
        <f>'学校入力シート（要入力）'!$H$41</f>
        <v>2022</v>
      </c>
      <c r="J13" s="1720">
        <f>'学校入力シート（要入力）'!$I$41</f>
        <v>2023</v>
      </c>
      <c r="K13" s="1694" t="str">
        <f>"増減
"&amp;$J$13&amp;"-"&amp;$F$13</f>
        <v>増減
2023-2019</v>
      </c>
      <c r="L13" s="1790" t="str">
        <f>"対"&amp;$F$13&amp;"年度
伸び率(%)"</f>
        <v>対2019年度
伸び率(%)</v>
      </c>
      <c r="M13" s="1677" t="s">
        <v>14</v>
      </c>
      <c r="N13" s="1691" t="s">
        <v>13</v>
      </c>
      <c r="O13" s="1691" t="s">
        <v>15</v>
      </c>
      <c r="P13" s="3"/>
      <c r="Q13" s="1688" t="s">
        <v>51</v>
      </c>
      <c r="R13" s="364" t="s">
        <v>10</v>
      </c>
      <c r="S13" s="1675" t="s">
        <v>734</v>
      </c>
      <c r="T13" s="1676"/>
      <c r="U13" s="1677"/>
      <c r="V13" s="1697" t="s">
        <v>51</v>
      </c>
      <c r="W13" s="1708" t="s">
        <v>52</v>
      </c>
      <c r="X13" s="1708"/>
      <c r="Y13" s="1709"/>
    </row>
    <row r="14" spans="1:25" ht="24" customHeight="1">
      <c r="B14" s="1657"/>
      <c r="C14" s="1658"/>
      <c r="D14" s="1658"/>
      <c r="E14" s="1659"/>
      <c r="F14" s="1706"/>
      <c r="G14" s="1706"/>
      <c r="H14" s="1706"/>
      <c r="I14" s="1706"/>
      <c r="J14" s="1721"/>
      <c r="K14" s="2012"/>
      <c r="L14" s="1791"/>
      <c r="M14" s="1680"/>
      <c r="N14" s="1692"/>
      <c r="O14" s="1692"/>
      <c r="P14" s="3"/>
      <c r="Q14" s="1689"/>
      <c r="R14" s="365" t="s">
        <v>34</v>
      </c>
      <c r="S14" s="1678"/>
      <c r="T14" s="1679"/>
      <c r="U14" s="1680"/>
      <c r="V14" s="1698"/>
      <c r="W14" s="1710"/>
      <c r="X14" s="1710"/>
      <c r="Y14" s="1711"/>
    </row>
    <row r="15" spans="1:25" ht="24" customHeight="1">
      <c r="B15" s="1660"/>
      <c r="C15" s="1661"/>
      <c r="D15" s="1661"/>
      <c r="E15" s="1662"/>
      <c r="F15" s="1707"/>
      <c r="G15" s="1707"/>
      <c r="H15" s="1707"/>
      <c r="I15" s="1707"/>
      <c r="J15" s="1722"/>
      <c r="K15" s="2013"/>
      <c r="L15" s="1704"/>
      <c r="M15" s="1683"/>
      <c r="N15" s="1693"/>
      <c r="O15" s="1693"/>
      <c r="Q15" s="1690"/>
      <c r="R15" s="484" t="str">
        <f>'目標値入力シート（必要に応じて入力）'!I12</f>
        <v/>
      </c>
      <c r="S15" s="1681"/>
      <c r="T15" s="1682"/>
      <c r="U15" s="1683"/>
      <c r="V15" s="1699"/>
      <c r="W15" s="1712"/>
      <c r="X15" s="1712"/>
      <c r="Y15" s="1713"/>
    </row>
    <row r="16" spans="1:25" ht="24" customHeight="1">
      <c r="B16" s="1663" t="s">
        <v>134</v>
      </c>
      <c r="C16" s="1664"/>
      <c r="D16" s="1664"/>
      <c r="E16" s="1665"/>
      <c r="F16" s="1717" t="str">
        <f>IFERROR((ROUND(F20/F23,3)),"－")</f>
        <v>－</v>
      </c>
      <c r="G16" s="1717" t="str">
        <f>IFERROR((ROUND(G20/G23,3)),"－")</f>
        <v>－</v>
      </c>
      <c r="H16" s="1717" t="str">
        <f>IFERROR((ROUND(H20/H23,3)),"－")</f>
        <v>－</v>
      </c>
      <c r="I16" s="1717" t="str">
        <f>IFERROR((ROUND(I20/I23,3)),"－")</f>
        <v>－</v>
      </c>
      <c r="J16" s="1717" t="str">
        <f>IFERROR((ROUND(J20/J23,3)),"－")</f>
        <v>－</v>
      </c>
      <c r="K16" s="1818" t="str">
        <f>IFERROR((J16-F16)*100,"－")</f>
        <v>－</v>
      </c>
      <c r="L16" s="1731"/>
      <c r="M16" s="1837" t="str">
        <f>IF(R15="","目標入力",IF(J16="－","－",IF(AND(I16&gt;$R$15,J16&gt;$R$15),2,IF(AND(I16&lt;=$R$15,J16&gt;$R$15),4,IF(AND(I16&gt;$R$15,J16&lt;=$R$15),8,IF(AND(I16&lt;=$R$15,J16&lt;=$R$15),10))))))</f>
        <v>目標入力</v>
      </c>
      <c r="N16" s="1847" t="str">
        <f>IFERROR(LOOKUP($K$16/100,趨勢評価!$D$39:$E$43,趨勢評価!$L$39:$L$43),"－")</f>
        <v>－</v>
      </c>
      <c r="O16" s="1760" t="str">
        <f ca="1">IFERROR(OFFSET(INDEX(Y16:Y25,MATCH(J16,Y16:Y25,1),1),0,-3),"－")</f>
        <v>－</v>
      </c>
      <c r="Q16" s="1642">
        <v>10</v>
      </c>
      <c r="R16" s="1782" t="s">
        <v>35</v>
      </c>
      <c r="S16" s="1640" t="s">
        <v>78</v>
      </c>
      <c r="T16" s="1742"/>
      <c r="U16" s="1743"/>
      <c r="V16" s="73">
        <v>10</v>
      </c>
      <c r="W16" s="674">
        <f>高校部門!AB29</f>
        <v>0.82199999999999995</v>
      </c>
      <c r="X16" s="675" t="s">
        <v>599</v>
      </c>
      <c r="Y16" s="1090">
        <v>0</v>
      </c>
    </row>
    <row r="17" spans="2:25" ht="24" customHeight="1">
      <c r="B17" s="1666"/>
      <c r="C17" s="1667"/>
      <c r="D17" s="1667"/>
      <c r="E17" s="1668"/>
      <c r="F17" s="1718"/>
      <c r="G17" s="1718"/>
      <c r="H17" s="1718"/>
      <c r="I17" s="1718"/>
      <c r="J17" s="2032"/>
      <c r="K17" s="1980"/>
      <c r="L17" s="1732"/>
      <c r="M17" s="1838"/>
      <c r="N17" s="1847"/>
      <c r="O17" s="1820"/>
      <c r="Q17" s="1642"/>
      <c r="R17" s="1782"/>
      <c r="S17" s="1637"/>
      <c r="T17" s="1744"/>
      <c r="U17" s="1745"/>
      <c r="V17" s="74">
        <v>9</v>
      </c>
      <c r="W17" s="677">
        <f>高校部門!Y29</f>
        <v>0.91700000000000004</v>
      </c>
      <c r="X17" s="678" t="s">
        <v>599</v>
      </c>
      <c r="Y17" s="679">
        <f>高校部門!AA29</f>
        <v>0.82299999999999995</v>
      </c>
    </row>
    <row r="18" spans="2:25" ht="24" customHeight="1">
      <c r="B18" s="1666"/>
      <c r="C18" s="1667"/>
      <c r="D18" s="1667"/>
      <c r="E18" s="1668"/>
      <c r="F18" s="1718"/>
      <c r="G18" s="1718"/>
      <c r="H18" s="1718"/>
      <c r="I18" s="1718"/>
      <c r="J18" s="2032"/>
      <c r="K18" s="1980"/>
      <c r="L18" s="1732"/>
      <c r="M18" s="1838"/>
      <c r="N18" s="1847"/>
      <c r="O18" s="1820"/>
      <c r="Q18" s="1641">
        <v>8</v>
      </c>
      <c r="R18" s="1782" t="s">
        <v>135</v>
      </c>
      <c r="S18" s="1640" t="s">
        <v>76</v>
      </c>
      <c r="T18" s="1742"/>
      <c r="U18" s="1743"/>
      <c r="V18" s="73">
        <v>8</v>
      </c>
      <c r="W18" s="674">
        <f>高校部門!V29</f>
        <v>0.94799999999999995</v>
      </c>
      <c r="X18" s="675" t="s">
        <v>599</v>
      </c>
      <c r="Y18" s="680">
        <f>高校部門!X29</f>
        <v>0.91800000000000004</v>
      </c>
    </row>
    <row r="19" spans="2:25" ht="24" customHeight="1">
      <c r="B19" s="1666"/>
      <c r="C19" s="1667"/>
      <c r="D19" s="1667"/>
      <c r="E19" s="1668"/>
      <c r="F19" s="1719"/>
      <c r="G19" s="1719"/>
      <c r="H19" s="1719"/>
      <c r="I19" s="1719"/>
      <c r="J19" s="1719"/>
      <c r="K19" s="1819"/>
      <c r="L19" s="1733"/>
      <c r="M19" s="1838"/>
      <c r="N19" s="1847"/>
      <c r="O19" s="1820"/>
      <c r="Q19" s="1641"/>
      <c r="R19" s="1782"/>
      <c r="S19" s="1637"/>
      <c r="T19" s="1744"/>
      <c r="U19" s="1745"/>
      <c r="V19" s="74">
        <v>7</v>
      </c>
      <c r="W19" s="677">
        <f>高校部門!S29</f>
        <v>0.96599999999999997</v>
      </c>
      <c r="X19" s="678" t="s">
        <v>599</v>
      </c>
      <c r="Y19" s="679">
        <f>高校部門!U29</f>
        <v>0.94899999999999995</v>
      </c>
    </row>
    <row r="20" spans="2:25" ht="24" customHeight="1">
      <c r="B20" s="6"/>
      <c r="C20" s="1643" t="s">
        <v>136</v>
      </c>
      <c r="D20" s="1644"/>
      <c r="E20" s="1645"/>
      <c r="F20" s="2020">
        <f>'学校入力シート（要入力）'!E46</f>
        <v>0</v>
      </c>
      <c r="G20" s="2020">
        <f>'学校入力シート（要入力）'!F46</f>
        <v>0</v>
      </c>
      <c r="H20" s="2020">
        <f>'学校入力シート（要入力）'!G46</f>
        <v>0</v>
      </c>
      <c r="I20" s="2020">
        <f>'学校入力シート（要入力）'!H46</f>
        <v>0</v>
      </c>
      <c r="J20" s="2023">
        <f>'学校入力シート（要入力）'!I46</f>
        <v>0</v>
      </c>
      <c r="K20" s="2026">
        <f>IFERROR(J20-F20,"－")</f>
        <v>0</v>
      </c>
      <c r="L20" s="1726" t="str">
        <f>IFERROR(K20/F20,"－")</f>
        <v>－</v>
      </c>
      <c r="M20" s="1838"/>
      <c r="N20" s="1847"/>
      <c r="O20" s="1820"/>
      <c r="Q20" s="1641">
        <v>6</v>
      </c>
      <c r="R20" s="1782" t="s">
        <v>87</v>
      </c>
      <c r="S20" s="1640" t="s">
        <v>79</v>
      </c>
      <c r="T20" s="1742"/>
      <c r="U20" s="1743"/>
      <c r="V20" s="73">
        <v>6</v>
      </c>
      <c r="W20" s="674">
        <f>高校部門!P29</f>
        <v>0.97899999999999998</v>
      </c>
      <c r="X20" s="675" t="s">
        <v>599</v>
      </c>
      <c r="Y20" s="676">
        <f>高校部門!R29</f>
        <v>0.96699999999999997</v>
      </c>
    </row>
    <row r="21" spans="2:25" ht="24" customHeight="1">
      <c r="B21" s="6"/>
      <c r="C21" s="1776"/>
      <c r="D21" s="1777"/>
      <c r="E21" s="1778"/>
      <c r="F21" s="2021"/>
      <c r="G21" s="2021"/>
      <c r="H21" s="2021"/>
      <c r="I21" s="2021"/>
      <c r="J21" s="2024"/>
      <c r="K21" s="2027"/>
      <c r="L21" s="1769"/>
      <c r="M21" s="1838"/>
      <c r="N21" s="1847"/>
      <c r="O21" s="1820"/>
      <c r="Q21" s="1641"/>
      <c r="R21" s="1782"/>
      <c r="S21" s="1637"/>
      <c r="T21" s="1744"/>
      <c r="U21" s="1745"/>
      <c r="V21" s="74">
        <v>5</v>
      </c>
      <c r="W21" s="677">
        <f>高校部門!M29</f>
        <v>0.98699999999999999</v>
      </c>
      <c r="X21" s="678" t="s">
        <v>599</v>
      </c>
      <c r="Y21" s="679">
        <f>高校部門!O29</f>
        <v>0.98</v>
      </c>
    </row>
    <row r="22" spans="2:25" ht="24" customHeight="1">
      <c r="B22" s="6"/>
      <c r="C22" s="1646"/>
      <c r="D22" s="1647"/>
      <c r="E22" s="1648"/>
      <c r="F22" s="2030"/>
      <c r="G22" s="2030"/>
      <c r="H22" s="2030"/>
      <c r="I22" s="2030"/>
      <c r="J22" s="2031"/>
      <c r="K22" s="2029"/>
      <c r="L22" s="1759"/>
      <c r="M22" s="1838"/>
      <c r="N22" s="1847"/>
      <c r="O22" s="1820"/>
      <c r="Q22" s="1641">
        <v>4</v>
      </c>
      <c r="R22" s="1782" t="s">
        <v>137</v>
      </c>
      <c r="S22" s="1640" t="s">
        <v>71</v>
      </c>
      <c r="T22" s="1742"/>
      <c r="U22" s="1743"/>
      <c r="V22" s="73">
        <v>4</v>
      </c>
      <c r="W22" s="674">
        <f>高校部門!J29</f>
        <v>0.99299999999999999</v>
      </c>
      <c r="X22" s="675" t="s">
        <v>599</v>
      </c>
      <c r="Y22" s="676">
        <f>高校部門!L29</f>
        <v>0.98799999999999999</v>
      </c>
    </row>
    <row r="23" spans="2:25" ht="24" customHeight="1">
      <c r="B23" s="6"/>
      <c r="C23" s="1643" t="s">
        <v>138</v>
      </c>
      <c r="D23" s="1644"/>
      <c r="E23" s="1645"/>
      <c r="F23" s="2020">
        <f>'学校入力シート（要入力）'!E45</f>
        <v>0</v>
      </c>
      <c r="G23" s="2020">
        <f>'学校入力シート（要入力）'!F45</f>
        <v>0</v>
      </c>
      <c r="H23" s="2020">
        <f>'学校入力シート（要入力）'!G45</f>
        <v>0</v>
      </c>
      <c r="I23" s="2020">
        <f>'学校入力シート（要入力）'!H45</f>
        <v>0</v>
      </c>
      <c r="J23" s="2023">
        <f>'学校入力シート（要入力）'!I45</f>
        <v>0</v>
      </c>
      <c r="K23" s="2026">
        <f>IFERROR(J23-F23,"－")</f>
        <v>0</v>
      </c>
      <c r="L23" s="1726" t="str">
        <f>IFERROR(K23/F23,"－")</f>
        <v>－</v>
      </c>
      <c r="M23" s="1838"/>
      <c r="N23" s="1847"/>
      <c r="O23" s="1820"/>
      <c r="Q23" s="1641"/>
      <c r="R23" s="1782"/>
      <c r="S23" s="1637"/>
      <c r="T23" s="1744"/>
      <c r="U23" s="1745"/>
      <c r="V23" s="74">
        <v>3</v>
      </c>
      <c r="W23" s="677">
        <f>高校部門!G29</f>
        <v>0.998</v>
      </c>
      <c r="X23" s="678" t="s">
        <v>599</v>
      </c>
      <c r="Y23" s="679">
        <f>高校部門!I29</f>
        <v>0.99399999999999999</v>
      </c>
    </row>
    <row r="24" spans="2:25" ht="24" customHeight="1">
      <c r="B24" s="6"/>
      <c r="C24" s="1776"/>
      <c r="D24" s="1777"/>
      <c r="E24" s="1778"/>
      <c r="F24" s="2021"/>
      <c r="G24" s="2021"/>
      <c r="H24" s="2021"/>
      <c r="I24" s="2021"/>
      <c r="J24" s="2024"/>
      <c r="K24" s="2027"/>
      <c r="L24" s="1769"/>
      <c r="M24" s="1838"/>
      <c r="N24" s="1847"/>
      <c r="O24" s="1820"/>
      <c r="Q24" s="1641">
        <v>2</v>
      </c>
      <c r="R24" s="1782" t="s">
        <v>139</v>
      </c>
      <c r="S24" s="1763" t="s">
        <v>80</v>
      </c>
      <c r="T24" s="1746"/>
      <c r="U24" s="1747"/>
      <c r="V24" s="73">
        <v>2</v>
      </c>
      <c r="W24" s="681">
        <f>高校部門!D29</f>
        <v>0.999</v>
      </c>
      <c r="X24" s="675" t="s">
        <v>599</v>
      </c>
      <c r="Y24" s="682">
        <f>高校部門!F29</f>
        <v>0.999</v>
      </c>
    </row>
    <row r="25" spans="2:25" ht="24" customHeight="1">
      <c r="B25" s="8"/>
      <c r="C25" s="1649"/>
      <c r="D25" s="1650"/>
      <c r="E25" s="1651"/>
      <c r="F25" s="2022"/>
      <c r="G25" s="2022"/>
      <c r="H25" s="2022"/>
      <c r="I25" s="2022"/>
      <c r="J25" s="2025"/>
      <c r="K25" s="2028"/>
      <c r="L25" s="1727"/>
      <c r="M25" s="1839"/>
      <c r="N25" s="1847"/>
      <c r="O25" s="1762"/>
      <c r="Q25" s="1641"/>
      <c r="R25" s="1782"/>
      <c r="S25" s="1639"/>
      <c r="T25" s="1748"/>
      <c r="U25" s="1749"/>
      <c r="V25" s="74">
        <v>1</v>
      </c>
      <c r="W25" s="683"/>
      <c r="X25" s="678" t="s">
        <v>599</v>
      </c>
      <c r="Y25" s="679">
        <f>高校部門!C29</f>
        <v>1</v>
      </c>
    </row>
    <row r="26" spans="2:25" ht="24" customHeight="1">
      <c r="Q26" s="1982"/>
      <c r="R26" s="1982"/>
      <c r="S26" s="1982"/>
      <c r="T26" s="1982"/>
      <c r="U26" s="1982"/>
      <c r="V26" s="1982"/>
      <c r="W26" s="1982"/>
      <c r="X26" s="1982"/>
      <c r="Y26" s="1982"/>
    </row>
  </sheetData>
  <mergeCells count="67">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20:E22"/>
    <mergeCell ref="F20:F22"/>
    <mergeCell ref="G20:G22"/>
    <mergeCell ref="H20:H22"/>
    <mergeCell ref="I20:I22"/>
    <mergeCell ref="R16:R17"/>
    <mergeCell ref="R24:R25"/>
    <mergeCell ref="S16:U17"/>
    <mergeCell ref="Q18:Q19"/>
    <mergeCell ref="R18:R19"/>
    <mergeCell ref="S18:U19"/>
    <mergeCell ref="S24:U25"/>
    <mergeCell ref="L16:L19"/>
    <mergeCell ref="M16:M25"/>
    <mergeCell ref="N16:N25"/>
    <mergeCell ref="O16:O25"/>
    <mergeCell ref="Q16:Q17"/>
    <mergeCell ref="K20:K22"/>
    <mergeCell ref="L20:L22"/>
    <mergeCell ref="Q20:Q21"/>
    <mergeCell ref="R20:R21"/>
    <mergeCell ref="S20:U21"/>
    <mergeCell ref="Q22:Q23"/>
    <mergeCell ref="R22:R23"/>
    <mergeCell ref="S22:U23"/>
    <mergeCell ref="Q26:Y26"/>
    <mergeCell ref="C23:E25"/>
    <mergeCell ref="F23:F25"/>
    <mergeCell ref="G23:G25"/>
    <mergeCell ref="H23:H25"/>
    <mergeCell ref="I23:I25"/>
    <mergeCell ref="J23:J25"/>
    <mergeCell ref="K23:K25"/>
    <mergeCell ref="L23:L25"/>
    <mergeCell ref="Q24:Q25"/>
  </mergeCells>
  <phoneticPr fontId="1"/>
  <conditionalFormatting sqref="R16:R17">
    <cfRule type="expression" dxfId="273" priority="21">
      <formula>$M$16=10</formula>
    </cfRule>
  </conditionalFormatting>
  <conditionalFormatting sqref="R18:R19">
    <cfRule type="expression" dxfId="272" priority="20">
      <formula>$M$16=8</formula>
    </cfRule>
  </conditionalFormatting>
  <conditionalFormatting sqref="R22:R23">
    <cfRule type="expression" dxfId="271" priority="19">
      <formula>$M$16=4</formula>
    </cfRule>
  </conditionalFormatting>
  <conditionalFormatting sqref="R24:R25">
    <cfRule type="expression" dxfId="270" priority="18">
      <formula>$M$16=2</formula>
    </cfRule>
  </conditionalFormatting>
  <conditionalFormatting sqref="S16:U17">
    <cfRule type="expression" dxfId="269" priority="17">
      <formula>$N$16=10</formula>
    </cfRule>
  </conditionalFormatting>
  <conditionalFormatting sqref="S18:U19">
    <cfRule type="expression" dxfId="268" priority="16">
      <formula>$N$16=8</formula>
    </cfRule>
  </conditionalFormatting>
  <conditionalFormatting sqref="S20:U21">
    <cfRule type="expression" dxfId="267" priority="15">
      <formula>$N$16=6</formula>
    </cfRule>
  </conditionalFormatting>
  <conditionalFormatting sqref="S22:U23">
    <cfRule type="expression" dxfId="266" priority="14">
      <formula>$N$16=4</formula>
    </cfRule>
  </conditionalFormatting>
  <conditionalFormatting sqref="S24:U25">
    <cfRule type="expression" dxfId="265" priority="13">
      <formula>$N$16=2</formula>
    </cfRule>
  </conditionalFormatting>
  <conditionalFormatting sqref="W16:X16">
    <cfRule type="expression" dxfId="264" priority="12">
      <formula>$O$16=10</formula>
    </cfRule>
  </conditionalFormatting>
  <conditionalFormatting sqref="W17:Y17">
    <cfRule type="expression" dxfId="263" priority="11">
      <formula>$O$16=9</formula>
    </cfRule>
  </conditionalFormatting>
  <conditionalFormatting sqref="W18:Y18">
    <cfRule type="expression" dxfId="262" priority="10">
      <formula>$O$16=8</formula>
    </cfRule>
  </conditionalFormatting>
  <conditionalFormatting sqref="W19:Y19">
    <cfRule type="expression" dxfId="261" priority="9">
      <formula>$O$16=7</formula>
    </cfRule>
  </conditionalFormatting>
  <conditionalFormatting sqref="W20:Y20">
    <cfRule type="expression" dxfId="260" priority="8">
      <formula>$O$16=6</formula>
    </cfRule>
  </conditionalFormatting>
  <conditionalFormatting sqref="W21:Y21">
    <cfRule type="expression" dxfId="259" priority="7">
      <formula>$O$16=5</formula>
    </cfRule>
  </conditionalFormatting>
  <conditionalFormatting sqref="W22:Y22">
    <cfRule type="expression" dxfId="258" priority="6">
      <formula>$O$16=4</formula>
    </cfRule>
  </conditionalFormatting>
  <conditionalFormatting sqref="W23:Y23">
    <cfRule type="expression" dxfId="257" priority="5">
      <formula>$O$16=3</formula>
    </cfRule>
  </conditionalFormatting>
  <conditionalFormatting sqref="W24:Y24">
    <cfRule type="expression" dxfId="256" priority="4">
      <formula>$O$16=2</formula>
    </cfRule>
  </conditionalFormatting>
  <conditionalFormatting sqref="W25:Y25">
    <cfRule type="expression" dxfId="255" priority="3">
      <formula>$O$16=1</formula>
    </cfRule>
  </conditionalFormatting>
  <conditionalFormatting sqref="Y16">
    <cfRule type="expression" dxfId="254" priority="1">
      <formula>$O$16=10</formula>
    </cfRule>
  </conditionalFormatting>
  <conditionalFormatting sqref="Y16">
    <cfRule type="expression" dxfId="253"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CCFF"/>
  </sheetPr>
  <dimension ref="A1:Y27"/>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2.33203125" style="1" customWidth="1"/>
    <col min="17" max="17" width="3.6640625" style="2" customWidth="1"/>
    <col min="18" max="18" width="13.6640625" style="1" customWidth="1"/>
    <col min="19" max="19" width="5.6640625" style="1" customWidth="1"/>
    <col min="20" max="20" width="2.44140625" style="2" customWidth="1"/>
    <col min="21" max="21" width="5.77734375" style="1" customWidth="1"/>
    <col min="22" max="22" width="3.44140625" style="1" bestFit="1" customWidth="1"/>
    <col min="23" max="23" width="5.109375" style="633" customWidth="1"/>
    <col min="24" max="24" width="2.6640625" style="1" customWidth="1"/>
    <col min="25" max="25" width="5.109375" style="631"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979</v>
      </c>
      <c r="B5" s="66"/>
      <c r="C5" s="66"/>
      <c r="D5" s="66"/>
      <c r="E5" s="66"/>
      <c r="F5" s="66"/>
      <c r="G5" s="66"/>
      <c r="I5" s="66"/>
      <c r="J5" s="66"/>
      <c r="K5" s="66"/>
      <c r="L5" s="66"/>
      <c r="M5" s="66"/>
      <c r="N5" s="66"/>
      <c r="O5" s="66"/>
      <c r="P5" s="66"/>
      <c r="Q5" s="75"/>
      <c r="R5" s="66"/>
      <c r="S5" s="66"/>
      <c r="T5" s="75"/>
      <c r="U5" s="66"/>
      <c r="V5" s="66"/>
      <c r="X5" s="66"/>
    </row>
    <row r="6" spans="1:25" ht="24" customHeight="1">
      <c r="A6" s="66"/>
      <c r="B6" s="66"/>
      <c r="C6" s="66"/>
      <c r="D6" s="66"/>
      <c r="E6" s="66"/>
      <c r="F6" s="66"/>
      <c r="G6" s="66"/>
      <c r="I6" s="128"/>
      <c r="J6" s="128"/>
      <c r="K6" s="128"/>
      <c r="L6" s="128"/>
      <c r="M6" s="128"/>
      <c r="N6" s="128"/>
      <c r="O6" s="128"/>
      <c r="P6" s="128"/>
      <c r="Q6" s="128"/>
      <c r="R6" s="128"/>
      <c r="S6" s="128"/>
      <c r="T6" s="128"/>
      <c r="U6" s="128"/>
      <c r="V6" s="128"/>
      <c r="W6" s="634"/>
      <c r="X6" s="128"/>
      <c r="Y6" s="632"/>
    </row>
    <row r="7" spans="1:25" ht="24" customHeight="1">
      <c r="A7" s="66"/>
      <c r="B7" s="67" t="s">
        <v>140</v>
      </c>
      <c r="C7" s="66"/>
      <c r="D7" s="66"/>
      <c r="E7" s="66"/>
      <c r="F7" s="66"/>
      <c r="G7" s="66"/>
      <c r="H7" s="66" t="s">
        <v>3</v>
      </c>
      <c r="I7" s="128"/>
      <c r="J7" s="128"/>
      <c r="K7" s="128"/>
      <c r="L7" s="128"/>
      <c r="M7" s="128"/>
      <c r="N7" s="128"/>
      <c r="O7" s="128"/>
      <c r="P7" s="128"/>
      <c r="Q7" s="128"/>
      <c r="R7" s="128"/>
      <c r="S7" s="128"/>
      <c r="T7" s="128"/>
      <c r="U7" s="128"/>
      <c r="V7" s="128"/>
      <c r="W7" s="634"/>
      <c r="X7" s="128"/>
      <c r="Y7" s="632"/>
    </row>
    <row r="8" spans="1:25" ht="24" customHeight="1">
      <c r="A8" s="66"/>
      <c r="B8" s="67"/>
      <c r="C8" s="67" t="s">
        <v>17</v>
      </c>
      <c r="D8" s="66"/>
      <c r="E8" s="66"/>
      <c r="F8" s="66"/>
      <c r="G8" s="66"/>
      <c r="H8" s="1684" t="s">
        <v>1183</v>
      </c>
      <c r="I8" s="1684"/>
      <c r="J8" s="1684"/>
      <c r="K8" s="1684"/>
      <c r="L8" s="1684"/>
      <c r="M8" s="1684"/>
      <c r="N8" s="1684"/>
      <c r="O8" s="1684"/>
      <c r="P8" s="1684"/>
      <c r="Q8" s="1684"/>
      <c r="R8" s="1684"/>
      <c r="S8" s="1684"/>
      <c r="T8" s="1684"/>
      <c r="U8" s="1684"/>
      <c r="V8" s="1684"/>
      <c r="W8" s="1684"/>
      <c r="X8" s="1684"/>
      <c r="Y8" s="1684"/>
    </row>
    <row r="9" spans="1:25" ht="24" customHeight="1">
      <c r="A9" s="66"/>
      <c r="B9" s="66"/>
      <c r="C9" s="1673" t="s">
        <v>141</v>
      </c>
      <c r="D9" s="1673"/>
      <c r="E9" s="1673"/>
      <c r="F9" s="67"/>
      <c r="G9" s="67"/>
      <c r="H9" s="1684"/>
      <c r="I9" s="1684"/>
      <c r="J9" s="1684"/>
      <c r="K9" s="1684"/>
      <c r="L9" s="1684"/>
      <c r="M9" s="1684"/>
      <c r="N9" s="1684"/>
      <c r="O9" s="1684"/>
      <c r="P9" s="1684"/>
      <c r="Q9" s="1684"/>
      <c r="R9" s="1684"/>
      <c r="S9" s="1684"/>
      <c r="T9" s="1684"/>
      <c r="U9" s="1684"/>
      <c r="V9" s="1684"/>
      <c r="W9" s="1684"/>
      <c r="X9" s="1684"/>
      <c r="Y9" s="1684"/>
    </row>
    <row r="10" spans="1:25" ht="24" customHeight="1">
      <c r="A10" s="66"/>
      <c r="B10" s="67"/>
      <c r="C10" s="1674" t="s">
        <v>132</v>
      </c>
      <c r="D10" s="1674"/>
      <c r="E10" s="1674"/>
      <c r="F10" s="67"/>
      <c r="G10" s="67"/>
      <c r="H10" s="1684"/>
      <c r="I10" s="1684"/>
      <c r="J10" s="1684"/>
      <c r="K10" s="1684"/>
      <c r="L10" s="1684"/>
      <c r="M10" s="1684"/>
      <c r="N10" s="1684"/>
      <c r="O10" s="1684"/>
      <c r="P10" s="1684"/>
      <c r="Q10" s="1684"/>
      <c r="R10" s="1684"/>
      <c r="S10" s="1684"/>
      <c r="T10" s="1684"/>
      <c r="U10" s="1684"/>
      <c r="V10" s="1684"/>
      <c r="W10" s="1684"/>
      <c r="X10" s="1684"/>
      <c r="Y10" s="1684"/>
    </row>
    <row r="11" spans="1:25" ht="24" customHeight="1">
      <c r="B11" s="9"/>
      <c r="C11" s="1672"/>
      <c r="D11" s="1672"/>
      <c r="E11" s="1672"/>
      <c r="F11" s="9"/>
      <c r="G11" s="9"/>
      <c r="H11" s="1684"/>
      <c r="I11" s="1684"/>
      <c r="J11" s="1684"/>
      <c r="K11" s="1684"/>
      <c r="L11" s="1684"/>
      <c r="M11" s="1684"/>
      <c r="N11" s="1684"/>
      <c r="O11" s="1684"/>
      <c r="P11" s="1684"/>
      <c r="Q11" s="1684"/>
      <c r="R11" s="1684"/>
      <c r="S11" s="1684"/>
      <c r="T11" s="1684"/>
      <c r="U11" s="1684"/>
      <c r="V11" s="1684"/>
      <c r="W11" s="1684"/>
      <c r="X11" s="1684"/>
      <c r="Y11" s="1684"/>
    </row>
    <row r="12" spans="1:25" ht="24" customHeight="1">
      <c r="B12" s="1" t="s">
        <v>1168</v>
      </c>
      <c r="Q12" s="4" t="s">
        <v>63</v>
      </c>
    </row>
    <row r="13" spans="1:25" ht="24" customHeight="1">
      <c r="B13" s="1654" t="s">
        <v>16</v>
      </c>
      <c r="C13" s="1655"/>
      <c r="D13" s="1655"/>
      <c r="E13" s="1656"/>
      <c r="F13" s="1705">
        <f>'学校入力シート（要入力）'!$E$41</f>
        <v>2019</v>
      </c>
      <c r="G13" s="1705">
        <f>'学校入力シート（要入力）'!$F$41</f>
        <v>2020</v>
      </c>
      <c r="H13" s="1705">
        <f>'学校入力シート（要入力）'!$G$41</f>
        <v>2021</v>
      </c>
      <c r="I13" s="1705">
        <f>'学校入力シート（要入力）'!$H$41</f>
        <v>2022</v>
      </c>
      <c r="J13" s="1720">
        <f>'学校入力シート（要入力）'!$I$41</f>
        <v>2023</v>
      </c>
      <c r="K13" s="1694" t="str">
        <f>"増減
"&amp;$J$13&amp;"-"&amp;$F$13</f>
        <v>増減
2023-2019</v>
      </c>
      <c r="L13" s="1790" t="str">
        <f>"対"&amp;$F$13&amp;"年度
伸び率(%)"</f>
        <v>対2019年度
伸び率(%)</v>
      </c>
      <c r="M13" s="1677" t="s">
        <v>14</v>
      </c>
      <c r="N13" s="1691" t="s">
        <v>13</v>
      </c>
      <c r="O13" s="1691" t="s">
        <v>15</v>
      </c>
      <c r="P13" s="3"/>
      <c r="Q13" s="1688" t="s">
        <v>51</v>
      </c>
      <c r="R13" s="364" t="s">
        <v>10</v>
      </c>
      <c r="S13" s="1675" t="s">
        <v>733</v>
      </c>
      <c r="T13" s="1676"/>
      <c r="U13" s="1677"/>
      <c r="V13" s="1641" t="s">
        <v>51</v>
      </c>
      <c r="W13" s="1708" t="s">
        <v>52</v>
      </c>
      <c r="X13" s="1708"/>
      <c r="Y13" s="1709"/>
    </row>
    <row r="14" spans="1:25" ht="24" customHeight="1">
      <c r="B14" s="1657"/>
      <c r="C14" s="1658"/>
      <c r="D14" s="1658"/>
      <c r="E14" s="1659"/>
      <c r="F14" s="1706"/>
      <c r="G14" s="1706"/>
      <c r="H14" s="1706"/>
      <c r="I14" s="1706"/>
      <c r="J14" s="1721"/>
      <c r="K14" s="2012"/>
      <c r="L14" s="1791"/>
      <c r="M14" s="1680"/>
      <c r="N14" s="1692"/>
      <c r="O14" s="1692"/>
      <c r="P14" s="3"/>
      <c r="Q14" s="1689"/>
      <c r="R14" s="365" t="s">
        <v>34</v>
      </c>
      <c r="S14" s="1678"/>
      <c r="T14" s="1679"/>
      <c r="U14" s="1680"/>
      <c r="V14" s="1641"/>
      <c r="W14" s="1710"/>
      <c r="X14" s="1710"/>
      <c r="Y14" s="1711"/>
    </row>
    <row r="15" spans="1:25" ht="24" customHeight="1">
      <c r="B15" s="1660"/>
      <c r="C15" s="1661"/>
      <c r="D15" s="1661"/>
      <c r="E15" s="1662"/>
      <c r="F15" s="1707"/>
      <c r="G15" s="1707"/>
      <c r="H15" s="1707"/>
      <c r="I15" s="1707"/>
      <c r="J15" s="1722"/>
      <c r="K15" s="2013"/>
      <c r="L15" s="1704"/>
      <c r="M15" s="1683"/>
      <c r="N15" s="1693"/>
      <c r="O15" s="1693"/>
      <c r="Q15" s="1690"/>
      <c r="R15" s="484" t="str">
        <f>'目標値入力シート（必要に応じて入力）'!I13</f>
        <v/>
      </c>
      <c r="S15" s="1681"/>
      <c r="T15" s="1682"/>
      <c r="U15" s="1683"/>
      <c r="V15" s="1641"/>
      <c r="W15" s="1712"/>
      <c r="X15" s="1712"/>
      <c r="Y15" s="1713"/>
    </row>
    <row r="16" spans="1:25" ht="24" customHeight="1">
      <c r="B16" s="1663" t="s">
        <v>142</v>
      </c>
      <c r="C16" s="1664"/>
      <c r="D16" s="1664"/>
      <c r="E16" s="1665"/>
      <c r="F16" s="1717" t="str">
        <f>IFERROR((ROUND(F20/F23,3)),"－")</f>
        <v>－</v>
      </c>
      <c r="G16" s="1717" t="str">
        <f>IFERROR((ROUND(G20/G23,3)),"－")</f>
        <v>－</v>
      </c>
      <c r="H16" s="1717" t="str">
        <f>IFERROR((ROUND(H20/H23,3)),"－")</f>
        <v>－</v>
      </c>
      <c r="I16" s="1717" t="str">
        <f>IFERROR((ROUND(I20/I23,3)),"－")</f>
        <v>－</v>
      </c>
      <c r="J16" s="1717" t="str">
        <f>IFERROR((ROUND(J20/J23,3)),"－")</f>
        <v>－</v>
      </c>
      <c r="K16" s="1818" t="str">
        <f>IFERROR((J16-F16)*100,"－")</f>
        <v>－</v>
      </c>
      <c r="L16" s="1731"/>
      <c r="M16" s="1837" t="str">
        <f>IF(R15="","目標入力",IF(J16="－","－",IF(AND(I16&lt;$R$15,J16&lt;$R$15),2,IF(AND(I16&gt;=$R$15,J16&lt;$R$15),4,IF(AND(I16&lt;$R$15,J16&gt;=$R$15),8,IF(AND(I16&gt;=$R$15,J16&gt;=$R$15),10))))))</f>
        <v>目標入力</v>
      </c>
      <c r="N16" s="1847" t="str">
        <f>IFERROR(LOOKUP($K$16/100,趨勢評価!$E$27:$E$31,趨勢評価!$L$27:$L$31),"－")</f>
        <v>－</v>
      </c>
      <c r="O16" s="1760" t="str">
        <f ca="1">IFERROR(OFFSET(INDEX(Y16:Y25,MATCH(J16,Y16:Y25,-1),1),0,-3),"－")</f>
        <v>－</v>
      </c>
      <c r="Q16" s="1642">
        <v>10</v>
      </c>
      <c r="R16" s="1782" t="s">
        <v>35</v>
      </c>
      <c r="S16" s="1640" t="s">
        <v>80</v>
      </c>
      <c r="T16" s="1742"/>
      <c r="U16" s="1743"/>
      <c r="V16" s="73">
        <v>10</v>
      </c>
      <c r="W16" s="674">
        <f>高校部門!AB36</f>
        <v>0.99</v>
      </c>
      <c r="X16" s="675" t="s">
        <v>599</v>
      </c>
      <c r="Y16" s="1090">
        <v>1</v>
      </c>
    </row>
    <row r="17" spans="2:25" ht="24" customHeight="1">
      <c r="B17" s="1666"/>
      <c r="C17" s="1667"/>
      <c r="D17" s="1667"/>
      <c r="E17" s="1668"/>
      <c r="F17" s="1718"/>
      <c r="G17" s="1718"/>
      <c r="H17" s="1718"/>
      <c r="I17" s="1718"/>
      <c r="J17" s="1718"/>
      <c r="K17" s="1980"/>
      <c r="L17" s="1732"/>
      <c r="M17" s="1838"/>
      <c r="N17" s="1847"/>
      <c r="O17" s="1820"/>
      <c r="Q17" s="1642"/>
      <c r="R17" s="1782"/>
      <c r="S17" s="1637"/>
      <c r="T17" s="1744"/>
      <c r="U17" s="1745"/>
      <c r="V17" s="74">
        <v>9</v>
      </c>
      <c r="W17" s="677">
        <f>高校部門!Y36</f>
        <v>0.80300000000000005</v>
      </c>
      <c r="X17" s="678" t="s">
        <v>599</v>
      </c>
      <c r="Y17" s="679">
        <f>高校部門!AA36</f>
        <v>0.98899999999999999</v>
      </c>
    </row>
    <row r="18" spans="2:25" ht="24" customHeight="1">
      <c r="B18" s="1666"/>
      <c r="C18" s="1667"/>
      <c r="D18" s="1667"/>
      <c r="E18" s="1668"/>
      <c r="F18" s="1718"/>
      <c r="G18" s="1718"/>
      <c r="H18" s="1718"/>
      <c r="I18" s="1718"/>
      <c r="J18" s="1718"/>
      <c r="K18" s="1980"/>
      <c r="L18" s="1732"/>
      <c r="M18" s="1838"/>
      <c r="N18" s="1847"/>
      <c r="O18" s="1820"/>
      <c r="Q18" s="1641">
        <v>8</v>
      </c>
      <c r="R18" s="1782" t="s">
        <v>135</v>
      </c>
      <c r="S18" s="1640" t="s">
        <v>71</v>
      </c>
      <c r="T18" s="1742"/>
      <c r="U18" s="1743"/>
      <c r="V18" s="73">
        <v>8</v>
      </c>
      <c r="W18" s="674">
        <f>高校部門!V36</f>
        <v>0.65500000000000003</v>
      </c>
      <c r="X18" s="675" t="s">
        <v>599</v>
      </c>
      <c r="Y18" s="680">
        <f>高校部門!X36</f>
        <v>0.80200000000000005</v>
      </c>
    </row>
    <row r="19" spans="2:25" ht="24" customHeight="1">
      <c r="B19" s="1666"/>
      <c r="C19" s="1667"/>
      <c r="D19" s="1667"/>
      <c r="E19" s="1668"/>
      <c r="F19" s="1719"/>
      <c r="G19" s="1719"/>
      <c r="H19" s="1719"/>
      <c r="I19" s="1719"/>
      <c r="J19" s="1719"/>
      <c r="K19" s="1819"/>
      <c r="L19" s="1733"/>
      <c r="M19" s="1838"/>
      <c r="N19" s="1847"/>
      <c r="O19" s="1820"/>
      <c r="Q19" s="1641"/>
      <c r="R19" s="1782"/>
      <c r="S19" s="1637"/>
      <c r="T19" s="1744"/>
      <c r="U19" s="1745"/>
      <c r="V19" s="74">
        <v>7</v>
      </c>
      <c r="W19" s="677">
        <f>高校部門!S36</f>
        <v>0.56000000000000005</v>
      </c>
      <c r="X19" s="678" t="s">
        <v>599</v>
      </c>
      <c r="Y19" s="679">
        <f>高校部門!U36</f>
        <v>0.65400000000000003</v>
      </c>
    </row>
    <row r="20" spans="2:25" ht="24" customHeight="1">
      <c r="B20" s="6"/>
      <c r="C20" s="1643" t="s">
        <v>143</v>
      </c>
      <c r="D20" s="1644"/>
      <c r="E20" s="1645"/>
      <c r="F20" s="2020">
        <f>'学校入力シート（要入力）'!E47</f>
        <v>0</v>
      </c>
      <c r="G20" s="2020">
        <f>'学校入力シート（要入力）'!F47</f>
        <v>0</v>
      </c>
      <c r="H20" s="2020">
        <f>'学校入力シート（要入力）'!G47</f>
        <v>0</v>
      </c>
      <c r="I20" s="2020">
        <f>'学校入力シート（要入力）'!H47</f>
        <v>0</v>
      </c>
      <c r="J20" s="2023">
        <f>'学校入力シート（要入力）'!I47</f>
        <v>0</v>
      </c>
      <c r="K20" s="2033">
        <f>IFERROR(J20-F20,"－")</f>
        <v>0</v>
      </c>
      <c r="L20" s="1726" t="str">
        <f>IFERROR(K20/F20,"－")</f>
        <v>－</v>
      </c>
      <c r="M20" s="1838"/>
      <c r="N20" s="1847"/>
      <c r="O20" s="1820"/>
      <c r="Q20" s="1641">
        <v>6</v>
      </c>
      <c r="R20" s="1782" t="s">
        <v>87</v>
      </c>
      <c r="S20" s="1640" t="s">
        <v>79</v>
      </c>
      <c r="T20" s="1742"/>
      <c r="U20" s="1743"/>
      <c r="V20" s="73">
        <v>6</v>
      </c>
      <c r="W20" s="674">
        <f>高校部門!P36</f>
        <v>0.47099999999999997</v>
      </c>
      <c r="X20" s="675" t="s">
        <v>599</v>
      </c>
      <c r="Y20" s="676">
        <f>高校部門!R36</f>
        <v>0.55900000000000005</v>
      </c>
    </row>
    <row r="21" spans="2:25" ht="24" customHeight="1">
      <c r="B21" s="6"/>
      <c r="C21" s="1776"/>
      <c r="D21" s="1777"/>
      <c r="E21" s="1778"/>
      <c r="F21" s="2021"/>
      <c r="G21" s="2021"/>
      <c r="H21" s="2021"/>
      <c r="I21" s="2021"/>
      <c r="J21" s="2024"/>
      <c r="K21" s="2034"/>
      <c r="L21" s="1769"/>
      <c r="M21" s="1838"/>
      <c r="N21" s="1847"/>
      <c r="O21" s="1820"/>
      <c r="Q21" s="1641"/>
      <c r="R21" s="1782"/>
      <c r="S21" s="1637"/>
      <c r="T21" s="1744"/>
      <c r="U21" s="1745"/>
      <c r="V21" s="74">
        <v>5</v>
      </c>
      <c r="W21" s="677">
        <f>高校部門!M36</f>
        <v>0.40200000000000002</v>
      </c>
      <c r="X21" s="678" t="s">
        <v>599</v>
      </c>
      <c r="Y21" s="679">
        <f>高校部門!O36</f>
        <v>0.47</v>
      </c>
    </row>
    <row r="22" spans="2:25" ht="24" customHeight="1">
      <c r="B22" s="6"/>
      <c r="C22" s="1646"/>
      <c r="D22" s="1647"/>
      <c r="E22" s="1648"/>
      <c r="F22" s="2030"/>
      <c r="G22" s="2030"/>
      <c r="H22" s="2030"/>
      <c r="I22" s="2030"/>
      <c r="J22" s="2031"/>
      <c r="K22" s="2035"/>
      <c r="L22" s="1759"/>
      <c r="M22" s="1838"/>
      <c r="N22" s="1847"/>
      <c r="O22" s="1820"/>
      <c r="Q22" s="1641">
        <v>4</v>
      </c>
      <c r="R22" s="1782" t="s">
        <v>137</v>
      </c>
      <c r="S22" s="1640" t="s">
        <v>76</v>
      </c>
      <c r="T22" s="1742"/>
      <c r="U22" s="1743"/>
      <c r="V22" s="73">
        <v>4</v>
      </c>
      <c r="W22" s="674">
        <f>高校部門!J36</f>
        <v>0.34200000000000003</v>
      </c>
      <c r="X22" s="675" t="s">
        <v>599</v>
      </c>
      <c r="Y22" s="676">
        <f>高校部門!L36</f>
        <v>0.40100000000000002</v>
      </c>
    </row>
    <row r="23" spans="2:25" ht="24" customHeight="1">
      <c r="B23" s="6"/>
      <c r="C23" s="1643" t="s">
        <v>136</v>
      </c>
      <c r="D23" s="1644"/>
      <c r="E23" s="1645"/>
      <c r="F23" s="2020">
        <f>'学校入力シート（要入力）'!E46</f>
        <v>0</v>
      </c>
      <c r="G23" s="2020">
        <f>'学校入力シート（要入力）'!F46</f>
        <v>0</v>
      </c>
      <c r="H23" s="2020">
        <f>'学校入力シート（要入力）'!G46</f>
        <v>0</v>
      </c>
      <c r="I23" s="2020">
        <f>'学校入力シート（要入力）'!H46</f>
        <v>0</v>
      </c>
      <c r="J23" s="2023">
        <f>'学校入力シート（要入力）'!I46</f>
        <v>0</v>
      </c>
      <c r="K23" s="2026">
        <f>IFERROR(J23-F23,"－")</f>
        <v>0</v>
      </c>
      <c r="L23" s="1726" t="str">
        <f>IFERROR(K23/F23,"－")</f>
        <v>－</v>
      </c>
      <c r="M23" s="1838"/>
      <c r="N23" s="1847"/>
      <c r="O23" s="1820"/>
      <c r="Q23" s="1641"/>
      <c r="R23" s="1782"/>
      <c r="S23" s="1637"/>
      <c r="T23" s="1744"/>
      <c r="U23" s="1745"/>
      <c r="V23" s="74">
        <v>3</v>
      </c>
      <c r="W23" s="677">
        <f>高校部門!G36</f>
        <v>0.28499999999999998</v>
      </c>
      <c r="X23" s="678" t="s">
        <v>599</v>
      </c>
      <c r="Y23" s="679">
        <f>高校部門!I36</f>
        <v>0.34100000000000003</v>
      </c>
    </row>
    <row r="24" spans="2:25" ht="24" customHeight="1">
      <c r="B24" s="6"/>
      <c r="C24" s="1776"/>
      <c r="D24" s="1777"/>
      <c r="E24" s="1778"/>
      <c r="F24" s="2021"/>
      <c r="G24" s="2021"/>
      <c r="H24" s="2021"/>
      <c r="I24" s="2021"/>
      <c r="J24" s="2024"/>
      <c r="K24" s="2027"/>
      <c r="L24" s="1769"/>
      <c r="M24" s="1838"/>
      <c r="N24" s="1847"/>
      <c r="O24" s="1820"/>
      <c r="Q24" s="1641">
        <v>2</v>
      </c>
      <c r="R24" s="1782" t="s">
        <v>139</v>
      </c>
      <c r="S24" s="1763" t="s">
        <v>78</v>
      </c>
      <c r="T24" s="1746"/>
      <c r="U24" s="1747"/>
      <c r="V24" s="73">
        <v>2</v>
      </c>
      <c r="W24" s="681">
        <f>高校部門!D36</f>
        <v>0.21099999999999999</v>
      </c>
      <c r="X24" s="675" t="s">
        <v>599</v>
      </c>
      <c r="Y24" s="682">
        <f>高校部門!F36</f>
        <v>0.28399999999999997</v>
      </c>
    </row>
    <row r="25" spans="2:25" ht="24" customHeight="1">
      <c r="B25" s="8"/>
      <c r="C25" s="1649"/>
      <c r="D25" s="1650"/>
      <c r="E25" s="1651"/>
      <c r="F25" s="2022"/>
      <c r="G25" s="2022"/>
      <c r="H25" s="2022"/>
      <c r="I25" s="2022"/>
      <c r="J25" s="2025"/>
      <c r="K25" s="2028"/>
      <c r="L25" s="1727"/>
      <c r="M25" s="1839"/>
      <c r="N25" s="1847"/>
      <c r="O25" s="1762"/>
      <c r="Q25" s="1641"/>
      <c r="R25" s="1782"/>
      <c r="S25" s="1639"/>
      <c r="T25" s="1748"/>
      <c r="U25" s="1749"/>
      <c r="V25" s="74">
        <v>1</v>
      </c>
      <c r="W25" s="683"/>
      <c r="X25" s="678" t="s">
        <v>599</v>
      </c>
      <c r="Y25" s="679">
        <f>高校部門!C36</f>
        <v>0.21</v>
      </c>
    </row>
    <row r="26" spans="2:25" ht="24" customHeight="1">
      <c r="Q26" s="95"/>
      <c r="R26" s="52"/>
      <c r="S26" s="52"/>
      <c r="T26" s="52"/>
      <c r="U26" s="52"/>
      <c r="V26" s="52"/>
      <c r="W26" s="635"/>
      <c r="X26" s="52"/>
      <c r="Y26" s="97"/>
    </row>
    <row r="27" spans="2:25" ht="24" customHeight="1">
      <c r="K27" s="747"/>
    </row>
  </sheetData>
  <mergeCells count="66">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20:E22"/>
    <mergeCell ref="F20:F22"/>
    <mergeCell ref="G20:G22"/>
    <mergeCell ref="H20:H22"/>
    <mergeCell ref="I20:I22"/>
    <mergeCell ref="R16:R17"/>
    <mergeCell ref="Q24:Q25"/>
    <mergeCell ref="R24:R25"/>
    <mergeCell ref="S16:U17"/>
    <mergeCell ref="Q18:Q19"/>
    <mergeCell ref="R18:R19"/>
    <mergeCell ref="S18:U19"/>
    <mergeCell ref="L16:L19"/>
    <mergeCell ref="M16:M25"/>
    <mergeCell ref="N16:N25"/>
    <mergeCell ref="O16:O25"/>
    <mergeCell ref="Q16:Q17"/>
    <mergeCell ref="K20:K22"/>
    <mergeCell ref="L20:L22"/>
    <mergeCell ref="Q20:Q21"/>
    <mergeCell ref="R20:R21"/>
    <mergeCell ref="S20:U21"/>
    <mergeCell ref="Q22:Q23"/>
    <mergeCell ref="R22:R23"/>
    <mergeCell ref="S22:U23"/>
    <mergeCell ref="K23:K25"/>
    <mergeCell ref="L23:L25"/>
    <mergeCell ref="S24:U25"/>
    <mergeCell ref="J23:J25"/>
    <mergeCell ref="C23:E25"/>
    <mergeCell ref="F23:F25"/>
    <mergeCell ref="G23:G25"/>
    <mergeCell ref="H23:H25"/>
    <mergeCell ref="I23:I25"/>
  </mergeCells>
  <phoneticPr fontId="1"/>
  <conditionalFormatting sqref="S24:U25">
    <cfRule type="expression" dxfId="252" priority="13">
      <formula>$N$16=2</formula>
    </cfRule>
  </conditionalFormatting>
  <conditionalFormatting sqref="R16:R17">
    <cfRule type="expression" dxfId="251" priority="21">
      <formula>$M$16=10</formula>
    </cfRule>
  </conditionalFormatting>
  <conditionalFormatting sqref="R18:R19">
    <cfRule type="expression" dxfId="250" priority="20">
      <formula>$M$16=8</formula>
    </cfRule>
  </conditionalFormatting>
  <conditionalFormatting sqref="R22:R23">
    <cfRule type="expression" dxfId="249" priority="19">
      <formula>$M$16=4</formula>
    </cfRule>
  </conditionalFormatting>
  <conditionalFormatting sqref="R24:R25">
    <cfRule type="expression" dxfId="248" priority="18">
      <formula>$M$16=2</formula>
    </cfRule>
  </conditionalFormatting>
  <conditionalFormatting sqref="S16:U17">
    <cfRule type="expression" dxfId="247" priority="17">
      <formula>$N$16=10</formula>
    </cfRule>
  </conditionalFormatting>
  <conditionalFormatting sqref="S18:U19">
    <cfRule type="expression" dxfId="246" priority="16">
      <formula>$N$16=8</formula>
    </cfRule>
  </conditionalFormatting>
  <conditionalFormatting sqref="S20:U21">
    <cfRule type="expression" dxfId="245" priority="15">
      <formula>$N$16=6</formula>
    </cfRule>
  </conditionalFormatting>
  <conditionalFormatting sqref="S22:U23">
    <cfRule type="expression" dxfId="244" priority="14">
      <formula>$N$16=4</formula>
    </cfRule>
  </conditionalFormatting>
  <conditionalFormatting sqref="W16:X16">
    <cfRule type="expression" dxfId="243" priority="12">
      <formula>$O$16=10</formula>
    </cfRule>
  </conditionalFormatting>
  <conditionalFormatting sqref="W17:Y17">
    <cfRule type="expression" dxfId="242" priority="11">
      <formula>$O$16=9</formula>
    </cfRule>
  </conditionalFormatting>
  <conditionalFormatting sqref="W18:Y18">
    <cfRule type="expression" dxfId="241" priority="10">
      <formula>$O$16=8</formula>
    </cfRule>
  </conditionalFormatting>
  <conditionalFormatting sqref="W19:Y19">
    <cfRule type="expression" dxfId="240" priority="9">
      <formula>$O$16=7</formula>
    </cfRule>
  </conditionalFormatting>
  <conditionalFormatting sqref="W20:Y20">
    <cfRule type="expression" dxfId="239" priority="8">
      <formula>$O$16=6</formula>
    </cfRule>
  </conditionalFormatting>
  <conditionalFormatting sqref="W21:Y21">
    <cfRule type="expression" dxfId="238" priority="7">
      <formula>$O$16=5</formula>
    </cfRule>
  </conditionalFormatting>
  <conditionalFormatting sqref="W22:Y22">
    <cfRule type="expression" dxfId="237" priority="6">
      <formula>$O$16=4</formula>
    </cfRule>
  </conditionalFormatting>
  <conditionalFormatting sqref="W23:Y23">
    <cfRule type="expression" dxfId="236" priority="5">
      <formula>$O$16=3</formula>
    </cfRule>
  </conditionalFormatting>
  <conditionalFormatting sqref="W24:Y24">
    <cfRule type="expression" dxfId="235" priority="4">
      <formula>$O$16=2</formula>
    </cfRule>
  </conditionalFormatting>
  <conditionalFormatting sqref="W25:Y25">
    <cfRule type="expression" dxfId="234" priority="3">
      <formula>$O$16=1</formula>
    </cfRule>
  </conditionalFormatting>
  <conditionalFormatting sqref="Y16">
    <cfRule type="expression" dxfId="233" priority="1">
      <formula>$O$16=10</formula>
    </cfRule>
  </conditionalFormatting>
  <conditionalFormatting sqref="Y16">
    <cfRule type="expression" dxfId="232"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CFF"/>
  </sheetPr>
  <dimension ref="A1:Y26"/>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2.21875" style="1" customWidth="1"/>
    <col min="17" max="17" width="3.6640625" style="2" customWidth="1"/>
    <col min="18" max="18" width="13.77734375" style="1" customWidth="1"/>
    <col min="19" max="19" width="5.6640625" style="1" customWidth="1"/>
    <col min="20" max="20" width="2.6640625" style="2" customWidth="1"/>
    <col min="21" max="21" width="5.6640625" style="1" customWidth="1"/>
    <col min="22" max="22" width="3.44140625" style="1" bestFit="1" customWidth="1"/>
    <col min="23" max="23" width="5.109375" style="633" customWidth="1"/>
    <col min="24" max="24" width="2.6640625" style="1" customWidth="1"/>
    <col min="25" max="25" width="5.109375" style="631"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979</v>
      </c>
      <c r="B5" s="66"/>
      <c r="C5" s="66"/>
      <c r="D5" s="66"/>
      <c r="E5" s="66"/>
      <c r="F5" s="66"/>
      <c r="G5" s="66"/>
      <c r="I5" s="66"/>
      <c r="J5" s="66"/>
      <c r="K5" s="66"/>
      <c r="L5" s="66"/>
      <c r="M5" s="66"/>
      <c r="N5" s="66"/>
      <c r="O5" s="66"/>
      <c r="P5" s="66"/>
      <c r="Q5" s="75"/>
      <c r="R5" s="66"/>
      <c r="S5" s="66"/>
      <c r="T5" s="75"/>
      <c r="U5" s="66"/>
      <c r="V5" s="66"/>
      <c r="X5" s="66"/>
    </row>
    <row r="6" spans="1:25" ht="24" customHeight="1">
      <c r="A6" s="66"/>
      <c r="B6" s="66"/>
      <c r="C6" s="66"/>
      <c r="D6" s="66"/>
      <c r="E6" s="66"/>
      <c r="F6" s="66"/>
      <c r="G6" s="66"/>
      <c r="I6" s="128"/>
      <c r="J6" s="128"/>
      <c r="K6" s="128"/>
      <c r="L6" s="128"/>
      <c r="M6" s="128"/>
      <c r="N6" s="128"/>
      <c r="O6" s="128"/>
      <c r="P6" s="128"/>
      <c r="Q6" s="128"/>
      <c r="R6" s="128"/>
      <c r="S6" s="128"/>
      <c r="T6" s="128"/>
      <c r="U6" s="128"/>
      <c r="V6" s="128"/>
      <c r="W6" s="634"/>
      <c r="X6" s="128"/>
      <c r="Y6" s="632"/>
    </row>
    <row r="7" spans="1:25" ht="24" customHeight="1">
      <c r="A7" s="66"/>
      <c r="B7" s="67" t="s">
        <v>144</v>
      </c>
      <c r="C7" s="66"/>
      <c r="D7" s="66"/>
      <c r="E7" s="66"/>
      <c r="F7" s="66"/>
      <c r="G7" s="66"/>
      <c r="H7" s="66" t="s">
        <v>3</v>
      </c>
      <c r="I7" s="128"/>
      <c r="J7" s="128"/>
      <c r="K7" s="128"/>
      <c r="L7" s="128"/>
      <c r="M7" s="128"/>
      <c r="N7" s="128"/>
      <c r="O7" s="128"/>
      <c r="P7" s="128"/>
      <c r="Q7" s="128"/>
      <c r="R7" s="128"/>
      <c r="S7" s="128"/>
      <c r="T7" s="128"/>
      <c r="U7" s="128"/>
      <c r="V7" s="128"/>
      <c r="W7" s="634"/>
      <c r="X7" s="128"/>
      <c r="Y7" s="632"/>
    </row>
    <row r="8" spans="1:25" ht="24" customHeight="1">
      <c r="A8" s="66"/>
      <c r="B8" s="67"/>
      <c r="C8" s="67" t="s">
        <v>17</v>
      </c>
      <c r="D8" s="66"/>
      <c r="E8" s="66"/>
      <c r="F8" s="66"/>
      <c r="G8" s="66"/>
      <c r="H8" s="1684" t="s">
        <v>1147</v>
      </c>
      <c r="I8" s="1684"/>
      <c r="J8" s="1684"/>
      <c r="K8" s="1684"/>
      <c r="L8" s="1684"/>
      <c r="M8" s="1684"/>
      <c r="N8" s="1684"/>
      <c r="O8" s="1684"/>
      <c r="P8" s="1684"/>
      <c r="Q8" s="1684"/>
      <c r="R8" s="1684"/>
      <c r="S8" s="1684"/>
      <c r="T8" s="1684"/>
      <c r="U8" s="1684"/>
      <c r="V8" s="1684"/>
      <c r="W8" s="1684"/>
      <c r="X8" s="1684"/>
      <c r="Y8" s="1684"/>
    </row>
    <row r="9" spans="1:25" ht="24" customHeight="1">
      <c r="A9" s="66"/>
      <c r="B9" s="66"/>
      <c r="C9" s="2036" t="s">
        <v>1145</v>
      </c>
      <c r="D9" s="2036"/>
      <c r="E9" s="2036"/>
      <c r="F9" s="67"/>
      <c r="G9" s="67"/>
      <c r="H9" s="1684"/>
      <c r="I9" s="1684"/>
      <c r="J9" s="1684"/>
      <c r="K9" s="1684"/>
      <c r="L9" s="1684"/>
      <c r="M9" s="1684"/>
      <c r="N9" s="1684"/>
      <c r="O9" s="1684"/>
      <c r="P9" s="1684"/>
      <c r="Q9" s="1684"/>
      <c r="R9" s="1684"/>
      <c r="S9" s="1684"/>
      <c r="T9" s="1684"/>
      <c r="U9" s="1684"/>
      <c r="V9" s="1684"/>
      <c r="W9" s="1684"/>
      <c r="X9" s="1684"/>
      <c r="Y9" s="1684"/>
    </row>
    <row r="10" spans="1:25" ht="24" customHeight="1">
      <c r="A10" s="66"/>
      <c r="B10" s="67"/>
      <c r="C10" s="1674" t="s">
        <v>141</v>
      </c>
      <c r="D10" s="1674"/>
      <c r="E10" s="1674"/>
      <c r="F10" s="67"/>
      <c r="G10" s="67"/>
      <c r="H10" s="1684"/>
      <c r="I10" s="1684"/>
      <c r="J10" s="1684"/>
      <c r="K10" s="1684"/>
      <c r="L10" s="1684"/>
      <c r="M10" s="1684"/>
      <c r="N10" s="1684"/>
      <c r="O10" s="1684"/>
      <c r="P10" s="1684"/>
      <c r="Q10" s="1684"/>
      <c r="R10" s="1684"/>
      <c r="S10" s="1684"/>
      <c r="T10" s="1684"/>
      <c r="U10" s="1684"/>
      <c r="V10" s="1684"/>
      <c r="W10" s="1684"/>
      <c r="X10" s="1684"/>
      <c r="Y10" s="1684"/>
    </row>
    <row r="11" spans="1:25" ht="24" customHeight="1">
      <c r="B11" s="9"/>
      <c r="C11" s="1672"/>
      <c r="D11" s="1672"/>
      <c r="E11" s="1672"/>
      <c r="F11" s="9"/>
      <c r="G11" s="9"/>
      <c r="H11" s="1684"/>
      <c r="I11" s="1684"/>
      <c r="J11" s="1684"/>
      <c r="K11" s="1684"/>
      <c r="L11" s="1684"/>
      <c r="M11" s="1684"/>
      <c r="N11" s="1684"/>
      <c r="O11" s="1684"/>
      <c r="P11" s="1684"/>
      <c r="Q11" s="1684"/>
      <c r="R11" s="1684"/>
      <c r="S11" s="1684"/>
      <c r="T11" s="1684"/>
      <c r="U11" s="1684"/>
      <c r="V11" s="1684"/>
      <c r="W11" s="1684"/>
      <c r="X11" s="1684"/>
      <c r="Y11" s="1684"/>
    </row>
    <row r="12" spans="1:25" ht="24" customHeight="1">
      <c r="B12" s="1" t="s">
        <v>1168</v>
      </c>
      <c r="Q12" s="4" t="s">
        <v>63</v>
      </c>
    </row>
    <row r="13" spans="1:25" ht="24" customHeight="1">
      <c r="B13" s="1654" t="s">
        <v>16</v>
      </c>
      <c r="C13" s="1655"/>
      <c r="D13" s="1655"/>
      <c r="E13" s="1656"/>
      <c r="F13" s="1705">
        <f>'学校入力シート（要入力）'!$E$41</f>
        <v>2019</v>
      </c>
      <c r="G13" s="1705">
        <f>'学校入力シート（要入力）'!$F$41</f>
        <v>2020</v>
      </c>
      <c r="H13" s="1705">
        <f>'学校入力シート（要入力）'!$G$41</f>
        <v>2021</v>
      </c>
      <c r="I13" s="1705">
        <f>'学校入力シート（要入力）'!$H$41</f>
        <v>2022</v>
      </c>
      <c r="J13" s="1720">
        <f>'学校入力シート（要入力）'!$I$41</f>
        <v>2023</v>
      </c>
      <c r="K13" s="1694" t="str">
        <f>"増減
"&amp;$J$13&amp;"-"&amp;$F$13</f>
        <v>増減
2023-2019</v>
      </c>
      <c r="L13" s="1790" t="str">
        <f>"対"&amp;$F$13&amp;"年度
伸び率(%)"</f>
        <v>対2019年度
伸び率(%)</v>
      </c>
      <c r="M13" s="1677" t="s">
        <v>14</v>
      </c>
      <c r="N13" s="1691" t="s">
        <v>13</v>
      </c>
      <c r="O13" s="1691" t="s">
        <v>15</v>
      </c>
      <c r="P13" s="3"/>
      <c r="Q13" s="1688" t="s">
        <v>51</v>
      </c>
      <c r="R13" s="364" t="s">
        <v>10</v>
      </c>
      <c r="S13" s="1675" t="s">
        <v>733</v>
      </c>
      <c r="T13" s="1676"/>
      <c r="U13" s="1677"/>
      <c r="V13" s="1641" t="s">
        <v>51</v>
      </c>
      <c r="W13" s="1708" t="s">
        <v>52</v>
      </c>
      <c r="X13" s="1708"/>
      <c r="Y13" s="1709"/>
    </row>
    <row r="14" spans="1:25" ht="24" customHeight="1">
      <c r="B14" s="1657"/>
      <c r="C14" s="1658"/>
      <c r="D14" s="1658"/>
      <c r="E14" s="1659"/>
      <c r="F14" s="1706"/>
      <c r="G14" s="1706"/>
      <c r="H14" s="1706"/>
      <c r="I14" s="1706"/>
      <c r="J14" s="1721"/>
      <c r="K14" s="2012"/>
      <c r="L14" s="1791"/>
      <c r="M14" s="1680"/>
      <c r="N14" s="1692"/>
      <c r="O14" s="1692"/>
      <c r="P14" s="3"/>
      <c r="Q14" s="1689"/>
      <c r="R14" s="365" t="s">
        <v>34</v>
      </c>
      <c r="S14" s="1678"/>
      <c r="T14" s="1679"/>
      <c r="U14" s="1680"/>
      <c r="V14" s="1641"/>
      <c r="W14" s="1710"/>
      <c r="X14" s="1710"/>
      <c r="Y14" s="1711"/>
    </row>
    <row r="15" spans="1:25" ht="24" customHeight="1">
      <c r="B15" s="1660"/>
      <c r="C15" s="1661"/>
      <c r="D15" s="1661"/>
      <c r="E15" s="1662"/>
      <c r="F15" s="1707"/>
      <c r="G15" s="1707"/>
      <c r="H15" s="1707"/>
      <c r="I15" s="1707"/>
      <c r="J15" s="1722"/>
      <c r="K15" s="2013"/>
      <c r="L15" s="1704"/>
      <c r="M15" s="1683"/>
      <c r="N15" s="1693"/>
      <c r="O15" s="1693"/>
      <c r="Q15" s="1690"/>
      <c r="R15" s="484" t="str">
        <f>'目標値入力シート（必要に応じて入力）'!I14</f>
        <v/>
      </c>
      <c r="S15" s="1681"/>
      <c r="T15" s="1682"/>
      <c r="U15" s="1683"/>
      <c r="V15" s="1641"/>
      <c r="W15" s="1712"/>
      <c r="X15" s="1712"/>
      <c r="Y15" s="1713"/>
    </row>
    <row r="16" spans="1:25" ht="24" customHeight="1">
      <c r="B16" s="1663" t="s">
        <v>145</v>
      </c>
      <c r="C16" s="1664"/>
      <c r="D16" s="1664"/>
      <c r="E16" s="1665"/>
      <c r="F16" s="1717" t="str">
        <f>IFERROR((ROUND(F20/F23,3)),"－")</f>
        <v>－</v>
      </c>
      <c r="G16" s="1717" t="str">
        <f>IFERROR((ROUND(G20/G23,3)),"－")</f>
        <v>－</v>
      </c>
      <c r="H16" s="1717" t="str">
        <f>IFERROR((ROUND(H20/H23,3)),"－")</f>
        <v>－</v>
      </c>
      <c r="I16" s="1717" t="str">
        <f>IFERROR((ROUND(I20/I23,3)),"－")</f>
        <v>－</v>
      </c>
      <c r="J16" s="1717" t="str">
        <f>IFERROR((ROUND(J20/J23,3)),"－")</f>
        <v>－</v>
      </c>
      <c r="K16" s="1818" t="str">
        <f>IFERROR((J16-F16)*100,"－")</f>
        <v>－</v>
      </c>
      <c r="L16" s="1731"/>
      <c r="M16" s="1837" t="str">
        <f>IF(R15="","目標入力",IF(J16="－","－",IF(AND(I16&lt;$R$15,J16&lt;$R$15),2,IF(AND(I16&gt;=$R$15,J16&lt;$R$15),4,IF(AND(I16&lt;$R$15,J16&gt;=$R$15),8,IF(AND(I16&gt;=$R$15,J16&gt;=$R$15),10))))))</f>
        <v>目標入力</v>
      </c>
      <c r="N16" s="1753" t="str">
        <f>IFERROR(LOOKUP($K$16/100,趨勢評価!$F$27:$F$31,趨勢評価!$L$27:$L$31),"－")</f>
        <v>－</v>
      </c>
      <c r="O16" s="1760" t="str">
        <f ca="1">IFERROR(OFFSET(INDEX(Y16:Y25,MATCH(J16,Y16:Y25,-1),1),0,-3),"－")</f>
        <v>－</v>
      </c>
      <c r="Q16" s="1642">
        <v>10</v>
      </c>
      <c r="R16" s="1782" t="s">
        <v>35</v>
      </c>
      <c r="S16" s="1640" t="s">
        <v>80</v>
      </c>
      <c r="T16" s="1742"/>
      <c r="U16" s="1743"/>
      <c r="V16" s="73">
        <v>10</v>
      </c>
      <c r="W16" s="674">
        <f>高校部門!AB37</f>
        <v>0.92700000000000005</v>
      </c>
      <c r="X16" s="982" t="s">
        <v>12</v>
      </c>
      <c r="Y16" s="1090">
        <v>1</v>
      </c>
    </row>
    <row r="17" spans="2:25" ht="24" customHeight="1">
      <c r="B17" s="1666"/>
      <c r="C17" s="1667"/>
      <c r="D17" s="1667"/>
      <c r="E17" s="1668"/>
      <c r="F17" s="1718"/>
      <c r="G17" s="1718"/>
      <c r="H17" s="1718"/>
      <c r="I17" s="1718"/>
      <c r="J17" s="1718"/>
      <c r="K17" s="1980"/>
      <c r="L17" s="1732"/>
      <c r="M17" s="1838"/>
      <c r="N17" s="1754"/>
      <c r="O17" s="1820"/>
      <c r="Q17" s="1642"/>
      <c r="R17" s="1782"/>
      <c r="S17" s="1637"/>
      <c r="T17" s="1744"/>
      <c r="U17" s="1745"/>
      <c r="V17" s="74">
        <v>9</v>
      </c>
      <c r="W17" s="677">
        <f>高校部門!Y37</f>
        <v>0.79800000000000004</v>
      </c>
      <c r="X17" s="678" t="s">
        <v>599</v>
      </c>
      <c r="Y17" s="679">
        <f>高校部門!AA37</f>
        <v>0.92600000000000005</v>
      </c>
    </row>
    <row r="18" spans="2:25" ht="24" customHeight="1">
      <c r="B18" s="1666"/>
      <c r="C18" s="1667"/>
      <c r="D18" s="1667"/>
      <c r="E18" s="1668"/>
      <c r="F18" s="1718"/>
      <c r="G18" s="1718"/>
      <c r="H18" s="1718"/>
      <c r="I18" s="1718"/>
      <c r="J18" s="1718"/>
      <c r="K18" s="1980"/>
      <c r="L18" s="1732"/>
      <c r="M18" s="1838"/>
      <c r="N18" s="1754"/>
      <c r="O18" s="1820"/>
      <c r="Q18" s="1641">
        <v>8</v>
      </c>
      <c r="R18" s="1782" t="s">
        <v>135</v>
      </c>
      <c r="S18" s="1640" t="s">
        <v>71</v>
      </c>
      <c r="T18" s="1742"/>
      <c r="U18" s="1743"/>
      <c r="V18" s="73">
        <v>8</v>
      </c>
      <c r="W18" s="674">
        <f>高校部門!V37</f>
        <v>0.69499999999999995</v>
      </c>
      <c r="X18" s="675" t="s">
        <v>599</v>
      </c>
      <c r="Y18" s="680">
        <f>高校部門!X37</f>
        <v>0.79700000000000004</v>
      </c>
    </row>
    <row r="19" spans="2:25" ht="24" customHeight="1">
      <c r="B19" s="1666"/>
      <c r="C19" s="1667"/>
      <c r="D19" s="1667"/>
      <c r="E19" s="1668"/>
      <c r="F19" s="1719"/>
      <c r="G19" s="1719"/>
      <c r="H19" s="1719"/>
      <c r="I19" s="1719"/>
      <c r="J19" s="1719"/>
      <c r="K19" s="1819"/>
      <c r="L19" s="1733"/>
      <c r="M19" s="1838"/>
      <c r="N19" s="1754"/>
      <c r="O19" s="1820"/>
      <c r="Q19" s="1641"/>
      <c r="R19" s="1782"/>
      <c r="S19" s="1637"/>
      <c r="T19" s="1744"/>
      <c r="U19" s="1745"/>
      <c r="V19" s="74">
        <v>7</v>
      </c>
      <c r="W19" s="677">
        <f>高校部門!S37</f>
        <v>0.57099999999999995</v>
      </c>
      <c r="X19" s="678" t="s">
        <v>599</v>
      </c>
      <c r="Y19" s="679">
        <f>高校部門!U37</f>
        <v>0.69399999999999995</v>
      </c>
    </row>
    <row r="20" spans="2:25" ht="24" customHeight="1">
      <c r="B20" s="6"/>
      <c r="C20" s="1643" t="s">
        <v>1146</v>
      </c>
      <c r="D20" s="1644"/>
      <c r="E20" s="1645"/>
      <c r="F20" s="2020">
        <f>'学校入力シート（要入力）'!E48</f>
        <v>0</v>
      </c>
      <c r="G20" s="2020">
        <f>'学校入力シート（要入力）'!F48</f>
        <v>0</v>
      </c>
      <c r="H20" s="2020">
        <f>'学校入力シート（要入力）'!G48</f>
        <v>0</v>
      </c>
      <c r="I20" s="2020">
        <f>'学校入力シート（要入力）'!H48</f>
        <v>0</v>
      </c>
      <c r="J20" s="2023">
        <f>'学校入力シート（要入力）'!I48</f>
        <v>0</v>
      </c>
      <c r="K20" s="2026">
        <f>IFERROR(J20-F20,"－")</f>
        <v>0</v>
      </c>
      <c r="L20" s="1726" t="str">
        <f>IFERROR(K20/F20,"－")</f>
        <v>－</v>
      </c>
      <c r="M20" s="1838"/>
      <c r="N20" s="1754"/>
      <c r="O20" s="1820"/>
      <c r="Q20" s="1641">
        <v>6</v>
      </c>
      <c r="R20" s="1782" t="s">
        <v>87</v>
      </c>
      <c r="S20" s="1640" t="s">
        <v>79</v>
      </c>
      <c r="T20" s="1742"/>
      <c r="U20" s="1743"/>
      <c r="V20" s="73">
        <v>6</v>
      </c>
      <c r="W20" s="674">
        <f>高校部門!P37</f>
        <v>0.46200000000000002</v>
      </c>
      <c r="X20" s="675" t="s">
        <v>599</v>
      </c>
      <c r="Y20" s="676">
        <f>高校部門!R37</f>
        <v>0.56999999999999995</v>
      </c>
    </row>
    <row r="21" spans="2:25" ht="24" customHeight="1">
      <c r="B21" s="6"/>
      <c r="C21" s="1776"/>
      <c r="D21" s="1777"/>
      <c r="E21" s="1778"/>
      <c r="F21" s="2021"/>
      <c r="G21" s="2021"/>
      <c r="H21" s="2021"/>
      <c r="I21" s="2021"/>
      <c r="J21" s="2024"/>
      <c r="K21" s="2027"/>
      <c r="L21" s="1769"/>
      <c r="M21" s="1838"/>
      <c r="N21" s="1754"/>
      <c r="O21" s="1820"/>
      <c r="Q21" s="1641"/>
      <c r="R21" s="1782"/>
      <c r="S21" s="1637"/>
      <c r="T21" s="1744"/>
      <c r="U21" s="1745"/>
      <c r="V21" s="74">
        <v>5</v>
      </c>
      <c r="W21" s="677">
        <f>高校部門!M37</f>
        <v>0.29899999999999999</v>
      </c>
      <c r="X21" s="678" t="s">
        <v>599</v>
      </c>
      <c r="Y21" s="679">
        <f>高校部門!O37</f>
        <v>0.46100000000000002</v>
      </c>
    </row>
    <row r="22" spans="2:25" ht="24" customHeight="1">
      <c r="B22" s="6"/>
      <c r="C22" s="1646"/>
      <c r="D22" s="1647"/>
      <c r="E22" s="1648"/>
      <c r="F22" s="2030"/>
      <c r="G22" s="2030"/>
      <c r="H22" s="2030"/>
      <c r="I22" s="2030"/>
      <c r="J22" s="2031"/>
      <c r="K22" s="2029"/>
      <c r="L22" s="1759"/>
      <c r="M22" s="1838"/>
      <c r="N22" s="1754"/>
      <c r="O22" s="1820"/>
      <c r="Q22" s="1641">
        <v>4</v>
      </c>
      <c r="R22" s="1782" t="s">
        <v>137</v>
      </c>
      <c r="S22" s="1640" t="s">
        <v>76</v>
      </c>
      <c r="T22" s="1742"/>
      <c r="U22" s="1743"/>
      <c r="V22" s="73">
        <v>4</v>
      </c>
      <c r="W22" s="674">
        <f>高校部門!J37</f>
        <v>0.13300000000000001</v>
      </c>
      <c r="X22" s="675" t="s">
        <v>599</v>
      </c>
      <c r="Y22" s="676">
        <f>高校部門!L37</f>
        <v>0.29799999999999999</v>
      </c>
    </row>
    <row r="23" spans="2:25" ht="24" customHeight="1">
      <c r="B23" s="6"/>
      <c r="C23" s="1643" t="s">
        <v>146</v>
      </c>
      <c r="D23" s="1644"/>
      <c r="E23" s="1645"/>
      <c r="F23" s="2020">
        <f>'学校入力シート（要入力）'!E47</f>
        <v>0</v>
      </c>
      <c r="G23" s="2020">
        <f>'学校入力シート（要入力）'!F47</f>
        <v>0</v>
      </c>
      <c r="H23" s="2020">
        <f>'学校入力シート（要入力）'!G47</f>
        <v>0</v>
      </c>
      <c r="I23" s="2020">
        <f>'学校入力シート（要入力）'!H47</f>
        <v>0</v>
      </c>
      <c r="J23" s="2023">
        <f>'学校入力シート（要入力）'!I47</f>
        <v>0</v>
      </c>
      <c r="K23" s="2026">
        <f>IFERROR(J23-F23,"－")</f>
        <v>0</v>
      </c>
      <c r="L23" s="1726" t="str">
        <f>IFERROR(K23/F23,"－")</f>
        <v>－</v>
      </c>
      <c r="M23" s="1838"/>
      <c r="N23" s="1754"/>
      <c r="O23" s="1820"/>
      <c r="Q23" s="1641"/>
      <c r="R23" s="1782"/>
      <c r="S23" s="1637"/>
      <c r="T23" s="1744"/>
      <c r="U23" s="1745"/>
      <c r="V23" s="74">
        <v>3</v>
      </c>
      <c r="W23" s="677">
        <f>高校部門!G37</f>
        <v>1E-3</v>
      </c>
      <c r="X23" s="678" t="s">
        <v>599</v>
      </c>
      <c r="Y23" s="679">
        <f>高校部門!I37</f>
        <v>0.13200000000000001</v>
      </c>
    </row>
    <row r="24" spans="2:25" ht="24" customHeight="1">
      <c r="B24" s="6"/>
      <c r="C24" s="1776"/>
      <c r="D24" s="1777"/>
      <c r="E24" s="1778"/>
      <c r="F24" s="2021"/>
      <c r="G24" s="2021"/>
      <c r="H24" s="2021"/>
      <c r="I24" s="2021"/>
      <c r="J24" s="2024"/>
      <c r="K24" s="2027"/>
      <c r="L24" s="1769"/>
      <c r="M24" s="1838"/>
      <c r="N24" s="1754"/>
      <c r="O24" s="1820"/>
      <c r="Q24" s="1641">
        <v>2</v>
      </c>
      <c r="R24" s="1782" t="s">
        <v>139</v>
      </c>
      <c r="S24" s="1763" t="s">
        <v>78</v>
      </c>
      <c r="T24" s="1746"/>
      <c r="U24" s="1747"/>
      <c r="V24" s="73">
        <v>2</v>
      </c>
      <c r="W24" s="681">
        <f>高校部門!D37</f>
        <v>0</v>
      </c>
      <c r="X24" s="675" t="s">
        <v>599</v>
      </c>
      <c r="Y24" s="682">
        <f>高校部門!F37</f>
        <v>0</v>
      </c>
    </row>
    <row r="25" spans="2:25" ht="24" customHeight="1">
      <c r="B25" s="8"/>
      <c r="C25" s="1649"/>
      <c r="D25" s="1650"/>
      <c r="E25" s="1651"/>
      <c r="F25" s="2022"/>
      <c r="G25" s="2022"/>
      <c r="H25" s="2022"/>
      <c r="I25" s="2022"/>
      <c r="J25" s="2025"/>
      <c r="K25" s="2028"/>
      <c r="L25" s="1727"/>
      <c r="M25" s="1839"/>
      <c r="N25" s="1755"/>
      <c r="O25" s="1762"/>
      <c r="Q25" s="1641"/>
      <c r="R25" s="1782"/>
      <c r="S25" s="1639"/>
      <c r="T25" s="1748"/>
      <c r="U25" s="1749"/>
      <c r="V25" s="74">
        <v>1</v>
      </c>
      <c r="W25" s="683"/>
      <c r="X25" s="678" t="s">
        <v>599</v>
      </c>
      <c r="Y25" s="679">
        <f>高校部門!C37</f>
        <v>0</v>
      </c>
    </row>
    <row r="26" spans="2:25" ht="24" customHeight="1">
      <c r="Q26" s="95"/>
      <c r="R26" s="52"/>
      <c r="S26" s="52"/>
      <c r="T26" s="52"/>
      <c r="U26" s="52"/>
      <c r="V26" s="52"/>
      <c r="W26" s="635"/>
      <c r="X26" s="52"/>
      <c r="Y26" s="97"/>
    </row>
  </sheetData>
  <mergeCells count="66">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20:E22"/>
    <mergeCell ref="F20:F22"/>
    <mergeCell ref="G20:G22"/>
    <mergeCell ref="H20:H22"/>
    <mergeCell ref="I20:I22"/>
    <mergeCell ref="R16:R17"/>
    <mergeCell ref="Q24:Q25"/>
    <mergeCell ref="R24:R25"/>
    <mergeCell ref="S16:U17"/>
    <mergeCell ref="Q18:Q19"/>
    <mergeCell ref="R18:R19"/>
    <mergeCell ref="S18:U19"/>
    <mergeCell ref="L16:L19"/>
    <mergeCell ref="M16:M25"/>
    <mergeCell ref="N16:N25"/>
    <mergeCell ref="O16:O25"/>
    <mergeCell ref="Q16:Q17"/>
    <mergeCell ref="K20:K22"/>
    <mergeCell ref="L20:L22"/>
    <mergeCell ref="Q20:Q21"/>
    <mergeCell ref="R20:R21"/>
    <mergeCell ref="S20:U21"/>
    <mergeCell ref="Q22:Q23"/>
    <mergeCell ref="R22:R23"/>
    <mergeCell ref="S22:U23"/>
    <mergeCell ref="K23:K25"/>
    <mergeCell ref="L23:L25"/>
    <mergeCell ref="S24:U25"/>
    <mergeCell ref="J23:J25"/>
    <mergeCell ref="C23:E25"/>
    <mergeCell ref="F23:F25"/>
    <mergeCell ref="G23:G25"/>
    <mergeCell ref="H23:H25"/>
    <mergeCell ref="I23:I25"/>
  </mergeCells>
  <phoneticPr fontId="1"/>
  <conditionalFormatting sqref="S24:U25">
    <cfRule type="expression" dxfId="231" priority="14">
      <formula>$N$16=2</formula>
    </cfRule>
  </conditionalFormatting>
  <conditionalFormatting sqref="R16:R17">
    <cfRule type="expression" dxfId="230" priority="22">
      <formula>$M$16=10</formula>
    </cfRule>
  </conditionalFormatting>
  <conditionalFormatting sqref="R18:R19">
    <cfRule type="expression" dxfId="229" priority="21">
      <formula>$M$16=8</formula>
    </cfRule>
  </conditionalFormatting>
  <conditionalFormatting sqref="R22:R23">
    <cfRule type="expression" dxfId="228" priority="20">
      <formula>$M$16=4</formula>
    </cfRule>
  </conditionalFormatting>
  <conditionalFormatting sqref="R24:R25">
    <cfRule type="expression" dxfId="227" priority="19">
      <formula>$M$16=2</formula>
    </cfRule>
  </conditionalFormatting>
  <conditionalFormatting sqref="S16:U17">
    <cfRule type="expression" dxfId="226" priority="18">
      <formula>$N$16=10</formula>
    </cfRule>
  </conditionalFormatting>
  <conditionalFormatting sqref="S18:U19">
    <cfRule type="expression" dxfId="225" priority="17">
      <formula>$N$16=8</formula>
    </cfRule>
  </conditionalFormatting>
  <conditionalFormatting sqref="S20:U21">
    <cfRule type="expression" dxfId="224" priority="16">
      <formula>$N$16=6</formula>
    </cfRule>
  </conditionalFormatting>
  <conditionalFormatting sqref="S22:U23">
    <cfRule type="expression" dxfId="223" priority="15">
      <formula>$N$16=4</formula>
    </cfRule>
  </conditionalFormatting>
  <conditionalFormatting sqref="W16">
    <cfRule type="expression" dxfId="222" priority="13">
      <formula>$O$16=10</formula>
    </cfRule>
  </conditionalFormatting>
  <conditionalFormatting sqref="W17:Y17">
    <cfRule type="expression" dxfId="221" priority="12">
      <formula>$O$16=9</formula>
    </cfRule>
  </conditionalFormatting>
  <conditionalFormatting sqref="W18:Y18">
    <cfRule type="expression" dxfId="220" priority="11">
      <formula>$O$16=8</formula>
    </cfRule>
  </conditionalFormatting>
  <conditionalFormatting sqref="W19:Y19">
    <cfRule type="expression" dxfId="219" priority="10">
      <formula>$O$16=7</formula>
    </cfRule>
  </conditionalFormatting>
  <conditionalFormatting sqref="W20:Y20">
    <cfRule type="expression" dxfId="218" priority="9">
      <formula>$O$16=6</formula>
    </cfRule>
  </conditionalFormatting>
  <conditionalFormatting sqref="W21:Y21">
    <cfRule type="expression" dxfId="217" priority="8">
      <formula>$O$16=5</formula>
    </cfRule>
  </conditionalFormatting>
  <conditionalFormatting sqref="W22:Y22">
    <cfRule type="expression" dxfId="216" priority="7">
      <formula>$O$16=4</formula>
    </cfRule>
  </conditionalFormatting>
  <conditionalFormatting sqref="W23:Y23">
    <cfRule type="expression" dxfId="215" priority="6">
      <formula>$O$16=3</formula>
    </cfRule>
  </conditionalFormatting>
  <conditionalFormatting sqref="W24:Y24">
    <cfRule type="expression" dxfId="214" priority="5">
      <formula>$O$16=2</formula>
    </cfRule>
  </conditionalFormatting>
  <conditionalFormatting sqref="W25:Y25">
    <cfRule type="expression" dxfId="213" priority="4">
      <formula>$O$16=1</formula>
    </cfRule>
  </conditionalFormatting>
  <conditionalFormatting sqref="Y16">
    <cfRule type="expression" dxfId="212" priority="2">
      <formula>$O$16=10</formula>
    </cfRule>
  </conditionalFormatting>
  <conditionalFormatting sqref="Y16">
    <cfRule type="expression" dxfId="211" priority="3">
      <formula>$O$16=10</formula>
    </cfRule>
  </conditionalFormatting>
  <conditionalFormatting sqref="X16">
    <cfRule type="expression" dxfId="210" priority="1">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CFF"/>
  </sheetPr>
  <dimension ref="A1:AB31"/>
  <sheetViews>
    <sheetView showGridLines="0" zoomScaleNormal="100" workbookViewId="0">
      <selection activeCell="A3" sqref="A3"/>
    </sheetView>
  </sheetViews>
  <sheetFormatPr defaultColWidth="10.6640625" defaultRowHeight="24" customHeight="1"/>
  <cols>
    <col min="1" max="2" width="4.6640625" style="1" customWidth="1"/>
    <col min="3" max="5" width="9.6640625" style="1" customWidth="1"/>
    <col min="6" max="10" width="9.88671875" style="1" customWidth="1"/>
    <col min="11" max="11" width="8.6640625" style="1" customWidth="1"/>
    <col min="12" max="12" width="10.109375" style="1" customWidth="1"/>
    <col min="13" max="15" width="6.6640625" style="1" customWidth="1"/>
    <col min="16" max="16" width="1.6640625" style="1" customWidth="1"/>
    <col min="17" max="17" width="3.6640625" style="2" customWidth="1"/>
    <col min="18" max="20" width="6.6640625" style="1" customWidth="1"/>
    <col min="21" max="21" width="6.6640625" style="2" customWidth="1"/>
    <col min="22" max="22" width="3.88671875" style="1" customWidth="1"/>
    <col min="23" max="23" width="6.44140625" style="633" bestFit="1" customWidth="1"/>
    <col min="24" max="24" width="2.6640625" style="631" customWidth="1"/>
    <col min="25" max="25" width="6.44140625" style="631" bestFit="1" customWidth="1"/>
    <col min="26" max="26" width="6.44140625" style="633" bestFit="1" customWidth="1"/>
    <col min="27" max="27" width="3.77734375" style="631" bestFit="1" customWidth="1"/>
    <col min="28" max="28" width="6.44140625" style="633" bestFit="1" customWidth="1"/>
    <col min="29" max="16384" width="10.6640625" style="1"/>
  </cols>
  <sheetData>
    <row r="1" spans="1:28"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66"/>
      <c r="S1" s="66"/>
      <c r="T1" s="66"/>
      <c r="U1" s="1700" t="s">
        <v>520</v>
      </c>
      <c r="V1" s="1701"/>
      <c r="W1" s="1701"/>
      <c r="X1" s="1701"/>
      <c r="Y1" s="1701"/>
      <c r="Z1" s="1701"/>
      <c r="AA1" s="1701"/>
      <c r="AB1" s="1701"/>
    </row>
    <row r="2" spans="1:28"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66"/>
      <c r="U2" s="75"/>
      <c r="V2" s="66"/>
    </row>
    <row r="3" spans="1:28" ht="15" customHeight="1">
      <c r="A3" s="66"/>
      <c r="B3" s="66"/>
      <c r="C3" s="66"/>
      <c r="D3" s="66"/>
      <c r="E3" s="66"/>
      <c r="F3" s="66"/>
      <c r="G3" s="66"/>
      <c r="H3" s="66"/>
      <c r="I3" s="66"/>
      <c r="J3" s="66"/>
      <c r="K3" s="66"/>
      <c r="L3" s="66"/>
      <c r="M3" s="66"/>
      <c r="N3" s="66"/>
      <c r="O3" s="66"/>
      <c r="P3" s="66"/>
      <c r="Q3" s="75"/>
      <c r="R3" s="66"/>
      <c r="S3" s="66"/>
      <c r="T3" s="66"/>
      <c r="U3" s="75"/>
      <c r="V3" s="66"/>
    </row>
    <row r="4" spans="1:28" ht="24" customHeight="1">
      <c r="A4" s="65" t="s">
        <v>121</v>
      </c>
      <c r="B4" s="66"/>
      <c r="C4" s="66"/>
      <c r="D4" s="66"/>
      <c r="E4" s="66"/>
      <c r="F4" s="66"/>
      <c r="G4" s="66"/>
      <c r="H4" s="66"/>
      <c r="I4" s="66"/>
      <c r="J4" s="66"/>
      <c r="K4" s="66"/>
      <c r="L4" s="66"/>
      <c r="M4" s="66"/>
      <c r="N4" s="66"/>
      <c r="O4" s="66"/>
      <c r="P4" s="66"/>
      <c r="Q4" s="75"/>
      <c r="R4" s="66"/>
      <c r="S4" s="66"/>
      <c r="T4" s="66"/>
      <c r="U4" s="75"/>
      <c r="V4" s="66"/>
    </row>
    <row r="5" spans="1:28" ht="20.25" customHeight="1">
      <c r="A5" s="65" t="s">
        <v>979</v>
      </c>
      <c r="B5" s="66"/>
      <c r="C5" s="66"/>
      <c r="D5" s="66"/>
      <c r="E5" s="66"/>
      <c r="F5" s="66"/>
      <c r="G5" s="66"/>
      <c r="I5" s="66"/>
      <c r="J5" s="66"/>
      <c r="K5" s="66"/>
      <c r="L5" s="66"/>
      <c r="M5" s="66"/>
      <c r="N5" s="66"/>
      <c r="O5" s="66"/>
      <c r="P5" s="66"/>
      <c r="Q5" s="75"/>
      <c r="R5" s="66"/>
      <c r="S5" s="66"/>
      <c r="T5" s="66"/>
      <c r="U5" s="75"/>
      <c r="V5" s="66"/>
    </row>
    <row r="6" spans="1:28" ht="15" customHeight="1">
      <c r="A6" s="66"/>
      <c r="B6" s="66"/>
      <c r="C6" s="66"/>
      <c r="D6" s="66"/>
      <c r="E6" s="66"/>
      <c r="F6" s="66"/>
      <c r="G6" s="66"/>
      <c r="I6" s="128"/>
      <c r="J6" s="128"/>
      <c r="K6" s="128"/>
      <c r="L6" s="128"/>
      <c r="M6" s="128"/>
      <c r="N6" s="128"/>
      <c r="O6" s="128"/>
      <c r="P6" s="128"/>
      <c r="Q6" s="128"/>
      <c r="R6" s="128"/>
      <c r="S6" s="128"/>
      <c r="T6" s="128"/>
      <c r="U6" s="128"/>
      <c r="V6" s="128"/>
      <c r="W6" s="634"/>
      <c r="X6" s="632"/>
      <c r="Y6" s="632"/>
      <c r="Z6" s="634"/>
      <c r="AA6" s="632"/>
      <c r="AB6" s="634"/>
    </row>
    <row r="7" spans="1:28" ht="20.25" customHeight="1">
      <c r="A7" s="66"/>
      <c r="B7" s="67" t="s">
        <v>147</v>
      </c>
      <c r="C7" s="66"/>
      <c r="D7" s="66"/>
      <c r="E7" s="66"/>
      <c r="F7" s="66"/>
      <c r="G7" s="66"/>
      <c r="H7" s="66" t="s">
        <v>3</v>
      </c>
      <c r="I7" s="128"/>
      <c r="J7" s="128"/>
      <c r="K7" s="128"/>
      <c r="L7" s="128"/>
      <c r="M7" s="128"/>
      <c r="N7" s="128"/>
      <c r="O7" s="128"/>
      <c r="P7" s="128"/>
      <c r="Q7" s="128"/>
      <c r="R7" s="128"/>
      <c r="S7" s="128"/>
      <c r="T7" s="128"/>
      <c r="U7" s="128"/>
      <c r="V7" s="128"/>
      <c r="W7" s="634"/>
      <c r="X7" s="632"/>
      <c r="Y7" s="632"/>
      <c r="Z7" s="634"/>
      <c r="AA7" s="632"/>
      <c r="AB7" s="634"/>
    </row>
    <row r="8" spans="1:28" ht="20.25" customHeight="1">
      <c r="A8" s="66"/>
      <c r="B8" s="67"/>
      <c r="C8" s="67" t="s">
        <v>17</v>
      </c>
      <c r="D8" s="66"/>
      <c r="E8" s="66"/>
      <c r="F8" s="66"/>
      <c r="G8" s="66"/>
      <c r="H8" s="2056" t="s">
        <v>1148</v>
      </c>
      <c r="I8" s="2056"/>
      <c r="J8" s="2056"/>
      <c r="K8" s="2056"/>
      <c r="L8" s="2056"/>
      <c r="M8" s="2056"/>
      <c r="N8" s="2056"/>
      <c r="O8" s="2056"/>
      <c r="P8" s="2056"/>
      <c r="Q8" s="2056"/>
      <c r="R8" s="2056"/>
      <c r="S8" s="2056"/>
      <c r="T8" s="2056"/>
      <c r="U8" s="2056"/>
      <c r="V8" s="2056"/>
      <c r="W8" s="2056"/>
      <c r="X8" s="2056"/>
      <c r="Y8" s="2056"/>
      <c r="Z8" s="2056"/>
      <c r="AA8" s="2056"/>
      <c r="AB8" s="2056"/>
    </row>
    <row r="9" spans="1:28" ht="20.25" customHeight="1">
      <c r="A9" s="66"/>
      <c r="B9" s="66"/>
      <c r="C9" s="1673" t="s">
        <v>141</v>
      </c>
      <c r="D9" s="1673"/>
      <c r="E9" s="1673"/>
      <c r="F9" s="67"/>
      <c r="G9" s="67"/>
      <c r="H9" s="2056"/>
      <c r="I9" s="2056"/>
      <c r="J9" s="2056"/>
      <c r="K9" s="2056"/>
      <c r="L9" s="2056"/>
      <c r="M9" s="2056"/>
      <c r="N9" s="2056"/>
      <c r="O9" s="2056"/>
      <c r="P9" s="2056"/>
      <c r="Q9" s="2056"/>
      <c r="R9" s="2056"/>
      <c r="S9" s="2056"/>
      <c r="T9" s="2056"/>
      <c r="U9" s="2056"/>
      <c r="V9" s="2056"/>
      <c r="W9" s="2056"/>
      <c r="X9" s="2056"/>
      <c r="Y9" s="2056"/>
      <c r="Z9" s="2056"/>
      <c r="AA9" s="2056"/>
      <c r="AB9" s="2056"/>
    </row>
    <row r="10" spans="1:28" ht="20.25" customHeight="1">
      <c r="A10" s="66"/>
      <c r="B10" s="67"/>
      <c r="C10" s="1674" t="s">
        <v>126</v>
      </c>
      <c r="D10" s="1674"/>
      <c r="E10" s="1674"/>
      <c r="F10" s="67"/>
      <c r="G10" s="67"/>
      <c r="H10" s="2056"/>
      <c r="I10" s="2056"/>
      <c r="J10" s="2056"/>
      <c r="K10" s="2056"/>
      <c r="L10" s="2056"/>
      <c r="M10" s="2056"/>
      <c r="N10" s="2056"/>
      <c r="O10" s="2056"/>
      <c r="P10" s="2056"/>
      <c r="Q10" s="2056"/>
      <c r="R10" s="2056"/>
      <c r="S10" s="2056"/>
      <c r="T10" s="2056"/>
      <c r="U10" s="2056"/>
      <c r="V10" s="2056"/>
      <c r="W10" s="2056"/>
      <c r="X10" s="2056"/>
      <c r="Y10" s="2056"/>
      <c r="Z10" s="2056"/>
      <c r="AA10" s="2056"/>
      <c r="AB10" s="2056"/>
    </row>
    <row r="11" spans="1:28" ht="15" customHeight="1">
      <c r="A11" s="66"/>
      <c r="B11" s="67"/>
      <c r="C11" s="1775"/>
      <c r="D11" s="1775"/>
      <c r="E11" s="1775"/>
      <c r="F11" s="67"/>
      <c r="G11" s="67"/>
      <c r="H11" s="2056"/>
      <c r="I11" s="2056"/>
      <c r="J11" s="2056"/>
      <c r="K11" s="2056"/>
      <c r="L11" s="2056"/>
      <c r="M11" s="2056"/>
      <c r="N11" s="2056"/>
      <c r="O11" s="2056"/>
      <c r="P11" s="2056"/>
      <c r="Q11" s="2056"/>
      <c r="R11" s="2056"/>
      <c r="S11" s="2056"/>
      <c r="T11" s="2056"/>
      <c r="U11" s="2056"/>
      <c r="V11" s="2056"/>
      <c r="W11" s="2056"/>
      <c r="X11" s="2056"/>
      <c r="Y11" s="2056"/>
      <c r="Z11" s="2056"/>
      <c r="AA11" s="2056"/>
      <c r="AB11" s="2056"/>
    </row>
    <row r="12" spans="1:28" ht="20.25" customHeight="1">
      <c r="A12" s="66"/>
      <c r="B12" s="67" t="s">
        <v>148</v>
      </c>
      <c r="C12" s="66"/>
      <c r="D12" s="66"/>
      <c r="E12" s="66"/>
      <c r="F12" s="67"/>
      <c r="G12" s="67"/>
      <c r="H12" s="66" t="s">
        <v>3</v>
      </c>
      <c r="I12" s="128"/>
      <c r="J12" s="128"/>
      <c r="K12" s="128"/>
      <c r="L12" s="128"/>
      <c r="M12" s="128"/>
      <c r="N12" s="128"/>
      <c r="O12" s="128"/>
      <c r="P12" s="128"/>
      <c r="Q12" s="128"/>
      <c r="R12" s="128"/>
      <c r="S12" s="128"/>
      <c r="T12" s="128"/>
      <c r="U12" s="128"/>
      <c r="V12" s="128"/>
      <c r="W12" s="634"/>
      <c r="X12" s="632"/>
      <c r="Y12" s="632"/>
      <c r="Z12" s="634"/>
      <c r="AA12" s="632"/>
      <c r="AB12" s="634"/>
    </row>
    <row r="13" spans="1:28" ht="20.25" customHeight="1">
      <c r="A13" s="66"/>
      <c r="B13" s="67"/>
      <c r="C13" s="67" t="s">
        <v>17</v>
      </c>
      <c r="D13" s="66"/>
      <c r="E13" s="66"/>
      <c r="F13" s="67"/>
      <c r="G13" s="67"/>
      <c r="H13" s="2057" t="s">
        <v>1184</v>
      </c>
      <c r="I13" s="2057"/>
      <c r="J13" s="2057"/>
      <c r="K13" s="2057"/>
      <c r="L13" s="2057"/>
      <c r="M13" s="2057"/>
      <c r="N13" s="2057"/>
      <c r="O13" s="2057"/>
      <c r="P13" s="2057"/>
      <c r="Q13" s="2057"/>
      <c r="R13" s="2057"/>
      <c r="S13" s="2057"/>
      <c r="T13" s="2057"/>
      <c r="U13" s="2057"/>
      <c r="V13" s="2057"/>
      <c r="W13" s="2057"/>
      <c r="X13" s="2057"/>
      <c r="Y13" s="2057"/>
      <c r="Z13" s="2057"/>
      <c r="AA13" s="2057"/>
      <c r="AB13" s="2057"/>
    </row>
    <row r="14" spans="1:28" ht="20.25" customHeight="1">
      <c r="A14" s="66"/>
      <c r="B14" s="66"/>
      <c r="C14" s="1673" t="s">
        <v>149</v>
      </c>
      <c r="D14" s="1673"/>
      <c r="E14" s="1673"/>
      <c r="F14" s="67"/>
      <c r="G14" s="67"/>
      <c r="H14" s="2057"/>
      <c r="I14" s="2057"/>
      <c r="J14" s="2057"/>
      <c r="K14" s="2057"/>
      <c r="L14" s="2057"/>
      <c r="M14" s="2057"/>
      <c r="N14" s="2057"/>
      <c r="O14" s="2057"/>
      <c r="P14" s="2057"/>
      <c r="Q14" s="2057"/>
      <c r="R14" s="2057"/>
      <c r="S14" s="2057"/>
      <c r="T14" s="2057"/>
      <c r="U14" s="2057"/>
      <c r="V14" s="2057"/>
      <c r="W14" s="2057"/>
      <c r="X14" s="2057"/>
      <c r="Y14" s="2057"/>
      <c r="Z14" s="2057"/>
      <c r="AA14" s="2057"/>
      <c r="AB14" s="2057"/>
    </row>
    <row r="15" spans="1:28" ht="20.25" customHeight="1">
      <c r="A15" s="66"/>
      <c r="B15" s="67"/>
      <c r="C15" s="1674" t="s">
        <v>1000</v>
      </c>
      <c r="D15" s="1674"/>
      <c r="E15" s="1674"/>
      <c r="F15" s="67"/>
      <c r="G15" s="67"/>
      <c r="H15" s="2057"/>
      <c r="I15" s="2057"/>
      <c r="J15" s="2057"/>
      <c r="K15" s="2057"/>
      <c r="L15" s="2057"/>
      <c r="M15" s="2057"/>
      <c r="N15" s="2057"/>
      <c r="O15" s="2057"/>
      <c r="P15" s="2057"/>
      <c r="Q15" s="2057"/>
      <c r="R15" s="2057"/>
      <c r="S15" s="2057"/>
      <c r="T15" s="2057"/>
      <c r="U15" s="2057"/>
      <c r="V15" s="2057"/>
      <c r="W15" s="2057"/>
      <c r="X15" s="2057"/>
      <c r="Y15" s="2057"/>
      <c r="Z15" s="2057"/>
      <c r="AA15" s="2057"/>
      <c r="AB15" s="2057"/>
    </row>
    <row r="16" spans="1:28" ht="27.75" customHeight="1">
      <c r="B16" s="1" t="s">
        <v>1167</v>
      </c>
      <c r="Q16" s="4" t="s">
        <v>63</v>
      </c>
    </row>
    <row r="17" spans="2:28" ht="24" customHeight="1">
      <c r="B17" s="1654" t="s">
        <v>16</v>
      </c>
      <c r="C17" s="1655"/>
      <c r="D17" s="1655"/>
      <c r="E17" s="1656"/>
      <c r="F17" s="1705">
        <f>'学校入力シート（要入力）'!$E$41</f>
        <v>2019</v>
      </c>
      <c r="G17" s="1705">
        <f>'学校入力シート（要入力）'!$F$41</f>
        <v>2020</v>
      </c>
      <c r="H17" s="1705">
        <f>'学校入力シート（要入力）'!$G$41</f>
        <v>2021</v>
      </c>
      <c r="I17" s="1705">
        <f>'学校入力シート（要入力）'!$H$41</f>
        <v>2022</v>
      </c>
      <c r="J17" s="1720">
        <f>'学校入力シート（要入力）'!$I$41</f>
        <v>2023</v>
      </c>
      <c r="K17" s="1694" t="str">
        <f>"増減
"&amp;$J$17&amp;"-"&amp;$F$17</f>
        <v>増減
2023-2019</v>
      </c>
      <c r="L17" s="1790" t="str">
        <f>"対"&amp;$F$17&amp;"年度
伸び率(%)"</f>
        <v>対2019年度
伸び率(%)</v>
      </c>
      <c r="M17" s="1677" t="s">
        <v>14</v>
      </c>
      <c r="N17" s="1691" t="s">
        <v>13</v>
      </c>
      <c r="O17" s="1691" t="s">
        <v>15</v>
      </c>
      <c r="P17" s="3"/>
      <c r="Q17" s="1688" t="s">
        <v>51</v>
      </c>
      <c r="R17" s="1675" t="s">
        <v>730</v>
      </c>
      <c r="S17" s="1677"/>
      <c r="T17" s="1675" t="s">
        <v>72</v>
      </c>
      <c r="U17" s="1676"/>
      <c r="V17" s="1697" t="s">
        <v>51</v>
      </c>
      <c r="W17" s="1854" t="s">
        <v>367</v>
      </c>
      <c r="X17" s="1708"/>
      <c r="Y17" s="1708"/>
      <c r="Z17" s="1708"/>
      <c r="AA17" s="1708"/>
      <c r="AB17" s="1709"/>
    </row>
    <row r="18" spans="2:28" ht="24" customHeight="1">
      <c r="B18" s="1657"/>
      <c r="C18" s="1658"/>
      <c r="D18" s="1658"/>
      <c r="E18" s="1659"/>
      <c r="F18" s="1706"/>
      <c r="G18" s="1706"/>
      <c r="H18" s="1706"/>
      <c r="I18" s="1706"/>
      <c r="J18" s="1721"/>
      <c r="K18" s="2012"/>
      <c r="L18" s="1791"/>
      <c r="M18" s="1680"/>
      <c r="N18" s="1692"/>
      <c r="O18" s="1692"/>
      <c r="P18" s="3"/>
      <c r="Q18" s="1689"/>
      <c r="R18" s="2054"/>
      <c r="S18" s="2055"/>
      <c r="T18" s="1678"/>
      <c r="U18" s="1679"/>
      <c r="V18" s="1698"/>
      <c r="W18" s="1652"/>
      <c r="X18" s="1710"/>
      <c r="Y18" s="1710"/>
      <c r="Z18" s="1710"/>
      <c r="AA18" s="1710"/>
      <c r="AB18" s="1711"/>
    </row>
    <row r="19" spans="2:28" ht="24" customHeight="1">
      <c r="B19" s="1660"/>
      <c r="C19" s="1661"/>
      <c r="D19" s="1661"/>
      <c r="E19" s="1662"/>
      <c r="F19" s="1707"/>
      <c r="G19" s="1707"/>
      <c r="H19" s="1707"/>
      <c r="I19" s="1707"/>
      <c r="J19" s="1722"/>
      <c r="K19" s="2013"/>
      <c r="L19" s="1704"/>
      <c r="M19" s="1683"/>
      <c r="N19" s="1693"/>
      <c r="O19" s="1693"/>
      <c r="Q19" s="1690"/>
      <c r="R19" s="504" t="s">
        <v>442</v>
      </c>
      <c r="S19" s="505" t="s">
        <v>438</v>
      </c>
      <c r="T19" s="504" t="s">
        <v>442</v>
      </c>
      <c r="U19" s="505" t="s">
        <v>438</v>
      </c>
      <c r="V19" s="1699"/>
      <c r="W19" s="2050" t="s">
        <v>442</v>
      </c>
      <c r="X19" s="2051"/>
      <c r="Y19" s="2051"/>
      <c r="Z19" s="2052" t="s">
        <v>443</v>
      </c>
      <c r="AA19" s="2051"/>
      <c r="AB19" s="2053"/>
    </row>
    <row r="20" spans="2:28" ht="22.5" customHeight="1">
      <c r="B20" s="1663" t="s">
        <v>150</v>
      </c>
      <c r="C20" s="1664"/>
      <c r="D20" s="1664"/>
      <c r="E20" s="1665"/>
      <c r="F20" s="2046" t="str">
        <f>IFERROR((ROUNDDOWN(F22/F24,3)),"－")</f>
        <v>－</v>
      </c>
      <c r="G20" s="2046" t="str">
        <f>IFERROR((ROUNDDOWN(G22/G24,3)),"－")</f>
        <v>－</v>
      </c>
      <c r="H20" s="2046" t="str">
        <f>IFERROR((ROUNDDOWN(H22/H24,3)),"－")</f>
        <v>－</v>
      </c>
      <c r="I20" s="2046" t="str">
        <f>IFERROR((ROUNDDOWN(I22/I24,3)),"－")</f>
        <v>－</v>
      </c>
      <c r="J20" s="2046" t="str">
        <f>IFERROR((ROUNDDOWN(J22/J24,3)),"－")</f>
        <v>－</v>
      </c>
      <c r="K20" s="2048" t="str">
        <f>IFERROR((J20-F20)*100,"－")</f>
        <v>－</v>
      </c>
      <c r="L20" s="1731"/>
      <c r="M20" s="1907" t="str">
        <f>IFERROR(LOOKUP(J20,絶対評価シート!$I$107:$I$111,絶対評価シート!$J$107:$J$111),"－")</f>
        <v>－</v>
      </c>
      <c r="N20" s="1753" t="str">
        <f>IFERROR(LOOKUP(K20/100,趨勢評価!$G$27:$G$31,趨勢評価!$L$27:$L$31),"－")</f>
        <v>－</v>
      </c>
      <c r="O20" s="1760" t="str">
        <f ca="1">IFERROR(OFFSET(INDEX(Y20:Y29,MATCH(J20,Y20:Y29,-1),1),0,-3),"－")</f>
        <v>－</v>
      </c>
      <c r="Q20" s="1642">
        <v>10</v>
      </c>
      <c r="R20" s="2037" t="s">
        <v>441</v>
      </c>
      <c r="S20" s="2037" t="s">
        <v>441</v>
      </c>
      <c r="T20" s="2037" t="s">
        <v>506</v>
      </c>
      <c r="U20" s="2037" t="s">
        <v>507</v>
      </c>
      <c r="V20" s="73">
        <v>10</v>
      </c>
      <c r="W20" s="674">
        <f>高校部門!AB44</f>
        <v>1.1639999999999999</v>
      </c>
      <c r="X20" s="675" t="s">
        <v>599</v>
      </c>
      <c r="Y20" s="1091">
        <v>3</v>
      </c>
      <c r="Z20" s="702">
        <f>高校部門!AB45</f>
        <v>1.1079999999999999</v>
      </c>
      <c r="AA20" s="675" t="s">
        <v>599</v>
      </c>
      <c r="AB20" s="1090">
        <v>3</v>
      </c>
    </row>
    <row r="21" spans="2:28" ht="22.5" customHeight="1">
      <c r="B21" s="1666"/>
      <c r="C21" s="1667"/>
      <c r="D21" s="1667"/>
      <c r="E21" s="1668"/>
      <c r="F21" s="2047"/>
      <c r="G21" s="2047"/>
      <c r="H21" s="2047"/>
      <c r="I21" s="2047"/>
      <c r="J21" s="2047"/>
      <c r="K21" s="2049"/>
      <c r="L21" s="1733"/>
      <c r="M21" s="1908"/>
      <c r="N21" s="1754"/>
      <c r="O21" s="1820"/>
      <c r="Q21" s="1642"/>
      <c r="R21" s="2038"/>
      <c r="S21" s="2038"/>
      <c r="T21" s="2038"/>
      <c r="U21" s="2038"/>
      <c r="V21" s="74">
        <v>9</v>
      </c>
      <c r="W21" s="677">
        <f>高校部門!Y44</f>
        <v>1.0549999999999999</v>
      </c>
      <c r="X21" s="678" t="s">
        <v>599</v>
      </c>
      <c r="Y21" s="703">
        <f>高校部門!AA44</f>
        <v>1.163</v>
      </c>
      <c r="Z21" s="704">
        <f>高校部門!Y45</f>
        <v>1.0279999999999998</v>
      </c>
      <c r="AA21" s="678" t="s">
        <v>599</v>
      </c>
      <c r="AB21" s="679">
        <f>高校部門!AA45</f>
        <v>1.107</v>
      </c>
    </row>
    <row r="22" spans="2:28" ht="22.5" customHeight="1">
      <c r="B22" s="6"/>
      <c r="C22" s="1643" t="s">
        <v>143</v>
      </c>
      <c r="D22" s="1644"/>
      <c r="E22" s="1645"/>
      <c r="F22" s="2005">
        <f>'学校入力シート（要入力）'!E47</f>
        <v>0</v>
      </c>
      <c r="G22" s="2005">
        <f>'学校入力シート（要入力）'!F47</f>
        <v>0</v>
      </c>
      <c r="H22" s="2005">
        <f>'学校入力シート（要入力）'!G47</f>
        <v>0</v>
      </c>
      <c r="I22" s="2005">
        <f>'学校入力シート（要入力）'!H47</f>
        <v>0</v>
      </c>
      <c r="J22" s="1983">
        <f>'学校入力シート（要入力）'!I47</f>
        <v>0</v>
      </c>
      <c r="K22" s="1998">
        <f>J22-F22</f>
        <v>0</v>
      </c>
      <c r="L22" s="1726" t="str">
        <f>IFERROR(K22/F22,"－")</f>
        <v>－</v>
      </c>
      <c r="M22" s="1908"/>
      <c r="N22" s="1754"/>
      <c r="O22" s="1820"/>
      <c r="Q22" s="1641">
        <v>8</v>
      </c>
      <c r="R22" s="2037" t="s">
        <v>439</v>
      </c>
      <c r="S22" s="2037" t="s">
        <v>439</v>
      </c>
      <c r="T22" s="2037" t="s">
        <v>508</v>
      </c>
      <c r="U22" s="2037" t="s">
        <v>508</v>
      </c>
      <c r="V22" s="73">
        <v>8</v>
      </c>
      <c r="W22" s="674">
        <f>高校部門!V44</f>
        <v>1.0009999999999999</v>
      </c>
      <c r="X22" s="675" t="s">
        <v>599</v>
      </c>
      <c r="Y22" s="701">
        <f>高校部門!X44</f>
        <v>1.054</v>
      </c>
      <c r="Z22" s="702">
        <f>高校部門!V45</f>
        <v>0.97299999999999998</v>
      </c>
      <c r="AA22" s="675" t="s">
        <v>599</v>
      </c>
      <c r="AB22" s="676">
        <f>高校部門!X45</f>
        <v>1.0269999999999999</v>
      </c>
    </row>
    <row r="23" spans="2:28" ht="22.5" customHeight="1">
      <c r="B23" s="6"/>
      <c r="C23" s="1646"/>
      <c r="D23" s="1647"/>
      <c r="E23" s="1648"/>
      <c r="F23" s="2007"/>
      <c r="G23" s="2007"/>
      <c r="H23" s="2007"/>
      <c r="I23" s="2007"/>
      <c r="J23" s="2008"/>
      <c r="K23" s="2000"/>
      <c r="L23" s="1759"/>
      <c r="M23" s="1908"/>
      <c r="N23" s="1754"/>
      <c r="O23" s="1820"/>
      <c r="Q23" s="1641"/>
      <c r="R23" s="2038"/>
      <c r="S23" s="2038"/>
      <c r="T23" s="2038"/>
      <c r="U23" s="2038"/>
      <c r="V23" s="74">
        <v>7</v>
      </c>
      <c r="W23" s="677">
        <f>高校部門!S44</f>
        <v>0.94599999999999995</v>
      </c>
      <c r="X23" s="678" t="s">
        <v>599</v>
      </c>
      <c r="Y23" s="703">
        <f>高校部門!U44</f>
        <v>1</v>
      </c>
      <c r="Z23" s="704">
        <f>高校部門!S45</f>
        <v>0.91400000000000003</v>
      </c>
      <c r="AA23" s="678" t="s">
        <v>599</v>
      </c>
      <c r="AB23" s="679">
        <f>高校部門!U45</f>
        <v>0.97199999999999998</v>
      </c>
    </row>
    <row r="24" spans="2:28" ht="22.5" customHeight="1">
      <c r="B24" s="6"/>
      <c r="C24" s="1643" t="s">
        <v>151</v>
      </c>
      <c r="D24" s="1644"/>
      <c r="E24" s="1645"/>
      <c r="F24" s="2005">
        <f>'学校入力シート（要入力）'!E43</f>
        <v>0</v>
      </c>
      <c r="G24" s="2005">
        <f>'学校入力シート（要入力）'!F43</f>
        <v>0</v>
      </c>
      <c r="H24" s="2005">
        <f>'学校入力シート（要入力）'!G43</f>
        <v>0</v>
      </c>
      <c r="I24" s="2005">
        <f>'学校入力シート（要入力）'!H43</f>
        <v>0</v>
      </c>
      <c r="J24" s="1983">
        <f>'学校入力シート（要入力）'!I43</f>
        <v>0</v>
      </c>
      <c r="K24" s="1998">
        <f>J24-F24</f>
        <v>0</v>
      </c>
      <c r="L24" s="1726" t="str">
        <f>IFERROR(K24/F24,"－")</f>
        <v>－</v>
      </c>
      <c r="M24" s="1908"/>
      <c r="N24" s="1754"/>
      <c r="O24" s="1820"/>
      <c r="Q24" s="1641">
        <v>6</v>
      </c>
      <c r="R24" s="2037" t="s">
        <v>440</v>
      </c>
      <c r="S24" s="2037" t="s">
        <v>440</v>
      </c>
      <c r="T24" s="2037" t="s">
        <v>79</v>
      </c>
      <c r="U24" s="2037" t="s">
        <v>79</v>
      </c>
      <c r="V24" s="73">
        <v>6</v>
      </c>
      <c r="W24" s="674">
        <f>高校部門!P44</f>
        <v>0.88400000000000001</v>
      </c>
      <c r="X24" s="675" t="s">
        <v>599</v>
      </c>
      <c r="Y24" s="701">
        <f>高校部門!R44</f>
        <v>0.94499999999999995</v>
      </c>
      <c r="Z24" s="702">
        <f>高校部門!P45</f>
        <v>0.85699999999999998</v>
      </c>
      <c r="AA24" s="675" t="s">
        <v>599</v>
      </c>
      <c r="AB24" s="676">
        <f>高校部門!R45</f>
        <v>0.91300000000000003</v>
      </c>
    </row>
    <row r="25" spans="2:28" ht="22.5" customHeight="1">
      <c r="B25" s="6"/>
      <c r="C25" s="1649"/>
      <c r="D25" s="1650"/>
      <c r="E25" s="1651"/>
      <c r="F25" s="2044"/>
      <c r="G25" s="2044"/>
      <c r="H25" s="2044"/>
      <c r="I25" s="2044"/>
      <c r="J25" s="1985"/>
      <c r="K25" s="2045"/>
      <c r="L25" s="1727"/>
      <c r="M25" s="1909"/>
      <c r="N25" s="1755"/>
      <c r="O25" s="1762"/>
      <c r="Q25" s="1641"/>
      <c r="R25" s="2038"/>
      <c r="S25" s="2038"/>
      <c r="T25" s="2038"/>
      <c r="U25" s="2038"/>
      <c r="V25" s="74">
        <v>5</v>
      </c>
      <c r="W25" s="677">
        <f>高校部門!M44</f>
        <v>0.80600000000000005</v>
      </c>
      <c r="X25" s="678" t="s">
        <v>599</v>
      </c>
      <c r="Y25" s="703">
        <f>高校部門!O44</f>
        <v>0.88300000000000001</v>
      </c>
      <c r="Z25" s="704">
        <f>高校部門!M45</f>
        <v>0.78100000000000003</v>
      </c>
      <c r="AA25" s="678" t="s">
        <v>599</v>
      </c>
      <c r="AB25" s="679">
        <f>高校部門!O45</f>
        <v>0.85599999999999998</v>
      </c>
    </row>
    <row r="26" spans="2:28" ht="22.5" customHeight="1">
      <c r="B26" s="1663" t="s">
        <v>152</v>
      </c>
      <c r="C26" s="1664"/>
      <c r="D26" s="1664"/>
      <c r="E26" s="1665"/>
      <c r="F26" s="2046" t="str">
        <f>IFERROR((ROUNDDOWN(F28/F30,3)),"－")</f>
        <v>－</v>
      </c>
      <c r="G26" s="2046" t="str">
        <f>IFERROR((ROUNDDOWN(G28/G30,3)),"－")</f>
        <v>－</v>
      </c>
      <c r="H26" s="2046" t="str">
        <f>IFERROR((ROUNDDOWN(H28/H30,3)),"－")</f>
        <v>－</v>
      </c>
      <c r="I26" s="2046" t="str">
        <f>IFERROR((ROUNDDOWN(I28/I30,3)),"－")</f>
        <v>－</v>
      </c>
      <c r="J26" s="2046" t="str">
        <f>IFERROR((ROUNDDOWN(J28/J30,3)),"－")</f>
        <v>－</v>
      </c>
      <c r="K26" s="2048" t="str">
        <f>IFERROR((J26-F26)*100,"－")</f>
        <v>－</v>
      </c>
      <c r="L26" s="1731"/>
      <c r="M26" s="1907" t="str">
        <f>IFERROR(LOOKUP(J26,絶対評価シート!$I$107:$I$111,絶対評価シート!$J$107:$J$111),"－")</f>
        <v>－</v>
      </c>
      <c r="N26" s="1753" t="str">
        <f>IFERROR(LOOKUP(K26/100,趨勢評価!$G$27:$G$31,趨勢評価!$L$27:$L$31),"－")</f>
        <v>－</v>
      </c>
      <c r="O26" s="1760" t="str">
        <f ca="1">IFERROR(OFFSET(INDEX(AB20:AB29,MATCH(J26,AB20:AB29,-1),1),0,-6),"－")</f>
        <v>－</v>
      </c>
      <c r="Q26" s="1641">
        <v>4</v>
      </c>
      <c r="R26" s="2037" t="s">
        <v>153</v>
      </c>
      <c r="S26" s="2037" t="s">
        <v>153</v>
      </c>
      <c r="T26" s="2037" t="s">
        <v>509</v>
      </c>
      <c r="U26" s="2037" t="s">
        <v>509</v>
      </c>
      <c r="V26" s="73">
        <v>4</v>
      </c>
      <c r="W26" s="674">
        <f>高校部門!J44</f>
        <v>0.71299999999999997</v>
      </c>
      <c r="X26" s="675" t="s">
        <v>599</v>
      </c>
      <c r="Y26" s="701">
        <f>高校部門!L44</f>
        <v>0.80500000000000005</v>
      </c>
      <c r="Z26" s="702">
        <f>高校部門!J45</f>
        <v>0.68400000000000005</v>
      </c>
      <c r="AA26" s="675" t="s">
        <v>599</v>
      </c>
      <c r="AB26" s="676">
        <f>高校部門!L45</f>
        <v>0.78</v>
      </c>
    </row>
    <row r="27" spans="2:28" ht="22.5" customHeight="1">
      <c r="B27" s="1666"/>
      <c r="C27" s="1667"/>
      <c r="D27" s="1667"/>
      <c r="E27" s="1668"/>
      <c r="F27" s="2047"/>
      <c r="G27" s="2047"/>
      <c r="H27" s="2047"/>
      <c r="I27" s="2047"/>
      <c r="J27" s="2047"/>
      <c r="K27" s="2049"/>
      <c r="L27" s="1733"/>
      <c r="M27" s="1908"/>
      <c r="N27" s="1754"/>
      <c r="O27" s="1820"/>
      <c r="Q27" s="1641"/>
      <c r="R27" s="2038"/>
      <c r="S27" s="2038"/>
      <c r="T27" s="2038"/>
      <c r="U27" s="2038"/>
      <c r="V27" s="74">
        <v>3</v>
      </c>
      <c r="W27" s="677">
        <f>高校部門!G44</f>
        <v>0.59499999999999997</v>
      </c>
      <c r="X27" s="678" t="s">
        <v>599</v>
      </c>
      <c r="Y27" s="703">
        <f>高校部門!I44</f>
        <v>0.71199999999999997</v>
      </c>
      <c r="Z27" s="704">
        <f>高校部門!G45</f>
        <v>0.59099999999999997</v>
      </c>
      <c r="AA27" s="678" t="s">
        <v>599</v>
      </c>
      <c r="AB27" s="679">
        <f>高校部門!I45</f>
        <v>0.68300000000000005</v>
      </c>
    </row>
    <row r="28" spans="2:28" ht="22.5" customHeight="1">
      <c r="B28" s="86"/>
      <c r="C28" s="2039" t="s">
        <v>154</v>
      </c>
      <c r="D28" s="2040"/>
      <c r="E28" s="2041"/>
      <c r="F28" s="2005">
        <f>'学校入力シート（要入力）'!E50</f>
        <v>0</v>
      </c>
      <c r="G28" s="2005">
        <f>'学校入力シート（要入力）'!F50</f>
        <v>0</v>
      </c>
      <c r="H28" s="2005">
        <f>'学校入力シート（要入力）'!G50</f>
        <v>0</v>
      </c>
      <c r="I28" s="2005">
        <f>'学校入力シート（要入力）'!H50</f>
        <v>0</v>
      </c>
      <c r="J28" s="1983">
        <f>'学校入力シート（要入力）'!I50</f>
        <v>0</v>
      </c>
      <c r="K28" s="1998">
        <f>J28-F28</f>
        <v>0</v>
      </c>
      <c r="L28" s="1726" t="str">
        <f>IFERROR(K28/F28,"－")</f>
        <v>－</v>
      </c>
      <c r="M28" s="1908"/>
      <c r="N28" s="1754"/>
      <c r="O28" s="1820"/>
      <c r="Q28" s="1641">
        <v>2</v>
      </c>
      <c r="R28" s="2038" t="s">
        <v>155</v>
      </c>
      <c r="S28" s="2038" t="s">
        <v>155</v>
      </c>
      <c r="T28" s="2037" t="s">
        <v>510</v>
      </c>
      <c r="U28" s="2037" t="s">
        <v>510</v>
      </c>
      <c r="V28" s="73">
        <v>2</v>
      </c>
      <c r="W28" s="681">
        <f>高校部門!D44</f>
        <v>0.44600000000000001</v>
      </c>
      <c r="X28" s="675" t="s">
        <v>599</v>
      </c>
      <c r="Y28" s="705">
        <f>高校部門!F44</f>
        <v>0.59399999999999997</v>
      </c>
      <c r="Z28" s="706">
        <f>高校部門!D45</f>
        <v>0.441</v>
      </c>
      <c r="AA28" s="675" t="s">
        <v>599</v>
      </c>
      <c r="AB28" s="682">
        <f>高校部門!F45</f>
        <v>0.59</v>
      </c>
    </row>
    <row r="29" spans="2:28" ht="22.5" customHeight="1">
      <c r="B29" s="86"/>
      <c r="C29" s="2039"/>
      <c r="D29" s="2040"/>
      <c r="E29" s="2041"/>
      <c r="F29" s="2007"/>
      <c r="G29" s="2007"/>
      <c r="H29" s="2007"/>
      <c r="I29" s="2007"/>
      <c r="J29" s="2008"/>
      <c r="K29" s="2000"/>
      <c r="L29" s="1759"/>
      <c r="M29" s="1908"/>
      <c r="N29" s="1754"/>
      <c r="O29" s="1820"/>
      <c r="Q29" s="1641"/>
      <c r="R29" s="2038"/>
      <c r="S29" s="2038"/>
      <c r="T29" s="2038"/>
      <c r="U29" s="2038"/>
      <c r="V29" s="74">
        <v>1</v>
      </c>
      <c r="W29" s="683"/>
      <c r="X29" s="678" t="s">
        <v>599</v>
      </c>
      <c r="Y29" s="703">
        <f>高校部門!C44</f>
        <v>0.44500000000000001</v>
      </c>
      <c r="Z29" s="707"/>
      <c r="AA29" s="678" t="s">
        <v>599</v>
      </c>
      <c r="AB29" s="679">
        <f>高校部門!C45</f>
        <v>0.44</v>
      </c>
    </row>
    <row r="30" spans="2:28" ht="22.5" customHeight="1">
      <c r="B30" s="86"/>
      <c r="C30" s="2039" t="s">
        <v>1001</v>
      </c>
      <c r="D30" s="2040"/>
      <c r="E30" s="2040"/>
      <c r="F30" s="2005">
        <f>'学校入力シート（要入力）'!E49</f>
        <v>0</v>
      </c>
      <c r="G30" s="2005">
        <f>'学校入力シート（要入力）'!F49</f>
        <v>0</v>
      </c>
      <c r="H30" s="2005">
        <f>'学校入力シート（要入力）'!G49</f>
        <v>0</v>
      </c>
      <c r="I30" s="2005">
        <f>'学校入力シート（要入力）'!H49</f>
        <v>0</v>
      </c>
      <c r="J30" s="1983">
        <f>'学校入力シート（要入力）'!I49</f>
        <v>0</v>
      </c>
      <c r="K30" s="1998">
        <f>J30-F30</f>
        <v>0</v>
      </c>
      <c r="L30" s="1726" t="str">
        <f>IFERROR(K30/F30,"－")</f>
        <v>－</v>
      </c>
      <c r="M30" s="1908"/>
      <c r="N30" s="1754"/>
      <c r="O30" s="1820"/>
      <c r="Q30" s="95" t="s">
        <v>731</v>
      </c>
    </row>
    <row r="31" spans="2:28" ht="22.5" customHeight="1">
      <c r="B31" s="30"/>
      <c r="C31" s="2042"/>
      <c r="D31" s="2043"/>
      <c r="E31" s="2043"/>
      <c r="F31" s="2044"/>
      <c r="G31" s="2044"/>
      <c r="H31" s="2044"/>
      <c r="I31" s="2044"/>
      <c r="J31" s="1985"/>
      <c r="K31" s="2045"/>
      <c r="L31" s="1727"/>
      <c r="M31" s="1909"/>
      <c r="N31" s="1755"/>
      <c r="O31" s="1762"/>
    </row>
  </sheetData>
  <mergeCells count="109">
    <mergeCell ref="A1:C1"/>
    <mergeCell ref="D1:H1"/>
    <mergeCell ref="A2:C2"/>
    <mergeCell ref="D2:H2"/>
    <mergeCell ref="H8:AB11"/>
    <mergeCell ref="C9:E9"/>
    <mergeCell ref="C10:E10"/>
    <mergeCell ref="C11:E11"/>
    <mergeCell ref="H13:AB15"/>
    <mergeCell ref="C14:E14"/>
    <mergeCell ref="C15:E15"/>
    <mergeCell ref="U1:AB1"/>
    <mergeCell ref="B17:E19"/>
    <mergeCell ref="F17:F19"/>
    <mergeCell ref="G17:G19"/>
    <mergeCell ref="H17:H19"/>
    <mergeCell ref="I17:I19"/>
    <mergeCell ref="J17:J19"/>
    <mergeCell ref="V17:V19"/>
    <mergeCell ref="W17:AB18"/>
    <mergeCell ref="W19:Y19"/>
    <mergeCell ref="Z19:AB19"/>
    <mergeCell ref="R17:S18"/>
    <mergeCell ref="T17:U18"/>
    <mergeCell ref="K17:K19"/>
    <mergeCell ref="L17:L19"/>
    <mergeCell ref="M17:M19"/>
    <mergeCell ref="N17:N19"/>
    <mergeCell ref="O17:O19"/>
    <mergeCell ref="Q17:Q19"/>
    <mergeCell ref="C22:E23"/>
    <mergeCell ref="F22:F23"/>
    <mergeCell ref="G22:G23"/>
    <mergeCell ref="H22:H23"/>
    <mergeCell ref="I22:I23"/>
    <mergeCell ref="B20:E21"/>
    <mergeCell ref="F20:F21"/>
    <mergeCell ref="G20:G21"/>
    <mergeCell ref="H20:H21"/>
    <mergeCell ref="I20:I21"/>
    <mergeCell ref="J24:J25"/>
    <mergeCell ref="N20:N25"/>
    <mergeCell ref="J20:J21"/>
    <mergeCell ref="K20:K21"/>
    <mergeCell ref="L20:L21"/>
    <mergeCell ref="M20:M25"/>
    <mergeCell ref="K24:K25"/>
    <mergeCell ref="L22:L23"/>
    <mergeCell ref="L24:L25"/>
    <mergeCell ref="J22:J23"/>
    <mergeCell ref="K22:K23"/>
    <mergeCell ref="B26:E27"/>
    <mergeCell ref="F26:F27"/>
    <mergeCell ref="G26:G27"/>
    <mergeCell ref="H26:H27"/>
    <mergeCell ref="I26:I27"/>
    <mergeCell ref="C24:E25"/>
    <mergeCell ref="F24:F25"/>
    <mergeCell ref="G24:G25"/>
    <mergeCell ref="H24:H25"/>
    <mergeCell ref="I24:I25"/>
    <mergeCell ref="L28:L29"/>
    <mergeCell ref="Q28:Q29"/>
    <mergeCell ref="L26:L27"/>
    <mergeCell ref="M26:M31"/>
    <mergeCell ref="N26:N31"/>
    <mergeCell ref="O26:O31"/>
    <mergeCell ref="Q26:Q27"/>
    <mergeCell ref="Q24:Q25"/>
    <mergeCell ref="R24:R25"/>
    <mergeCell ref="O20:O25"/>
    <mergeCell ref="Q22:Q23"/>
    <mergeCell ref="R22:R23"/>
    <mergeCell ref="Q20:Q21"/>
    <mergeCell ref="R20:R21"/>
    <mergeCell ref="S20:S21"/>
    <mergeCell ref="S22:S23"/>
    <mergeCell ref="S24:S25"/>
    <mergeCell ref="S26:S27"/>
    <mergeCell ref="S28:S29"/>
    <mergeCell ref="C28:E29"/>
    <mergeCell ref="F28:F29"/>
    <mergeCell ref="C30:E31"/>
    <mergeCell ref="F30:F31"/>
    <mergeCell ref="G30:G31"/>
    <mergeCell ref="H30:H31"/>
    <mergeCell ref="I30:I31"/>
    <mergeCell ref="J30:J31"/>
    <mergeCell ref="K30:K31"/>
    <mergeCell ref="L30:L31"/>
    <mergeCell ref="R28:R29"/>
    <mergeCell ref="G28:G29"/>
    <mergeCell ref="H28:H29"/>
    <mergeCell ref="I28:I29"/>
    <mergeCell ref="J28:J29"/>
    <mergeCell ref="K28:K29"/>
    <mergeCell ref="R26:R27"/>
    <mergeCell ref="J26:J27"/>
    <mergeCell ref="K26:K27"/>
    <mergeCell ref="U20:U21"/>
    <mergeCell ref="U22:U23"/>
    <mergeCell ref="U24:U25"/>
    <mergeCell ref="U26:U27"/>
    <mergeCell ref="U28:U29"/>
    <mergeCell ref="T20:T21"/>
    <mergeCell ref="T22:T23"/>
    <mergeCell ref="T24:T25"/>
    <mergeCell ref="T26:T27"/>
    <mergeCell ref="T28:T29"/>
  </mergeCells>
  <phoneticPr fontId="1"/>
  <conditionalFormatting sqref="R28:R29">
    <cfRule type="expression" dxfId="209" priority="42">
      <formula>$M$20=2</formula>
    </cfRule>
  </conditionalFormatting>
  <conditionalFormatting sqref="R26:R27">
    <cfRule type="expression" dxfId="208" priority="41">
      <formula>$M$20=4</formula>
    </cfRule>
  </conditionalFormatting>
  <conditionalFormatting sqref="R24:R25">
    <cfRule type="expression" dxfId="207" priority="40">
      <formula>$M$20=6</formula>
    </cfRule>
  </conditionalFormatting>
  <conditionalFormatting sqref="R22:R23">
    <cfRule type="expression" dxfId="206" priority="39">
      <formula>$M$20=8</formula>
    </cfRule>
  </conditionalFormatting>
  <conditionalFormatting sqref="R20:R21">
    <cfRule type="expression" dxfId="205" priority="38">
      <formula>$M$20=10</formula>
    </cfRule>
  </conditionalFormatting>
  <conditionalFormatting sqref="S28">
    <cfRule type="expression" dxfId="204" priority="37">
      <formula>$M$26=2</formula>
    </cfRule>
  </conditionalFormatting>
  <conditionalFormatting sqref="S26">
    <cfRule type="expression" dxfId="203" priority="36">
      <formula>$M$26=4</formula>
    </cfRule>
  </conditionalFormatting>
  <conditionalFormatting sqref="S24">
    <cfRule type="expression" dxfId="202" priority="35">
      <formula>$M$26=6</formula>
    </cfRule>
  </conditionalFormatting>
  <conditionalFormatting sqref="S22">
    <cfRule type="expression" dxfId="201" priority="34">
      <formula>$M$26=8</formula>
    </cfRule>
  </conditionalFormatting>
  <conditionalFormatting sqref="S20">
    <cfRule type="expression" dxfId="200" priority="33">
      <formula>$M$26=10</formula>
    </cfRule>
  </conditionalFormatting>
  <conditionalFormatting sqref="T28:T29">
    <cfRule type="expression" dxfId="199" priority="32">
      <formula>$N$20=2</formula>
    </cfRule>
  </conditionalFormatting>
  <conditionalFormatting sqref="T26:T27">
    <cfRule type="expression" dxfId="198" priority="31">
      <formula>$N$20=4</formula>
    </cfRule>
  </conditionalFormatting>
  <conditionalFormatting sqref="T24:T25">
    <cfRule type="expression" dxfId="197" priority="30">
      <formula>$N$20=6</formula>
    </cfRule>
  </conditionalFormatting>
  <conditionalFormatting sqref="T22:T23">
    <cfRule type="expression" dxfId="196" priority="29">
      <formula>$N$20=8</formula>
    </cfRule>
  </conditionalFormatting>
  <conditionalFormatting sqref="T20:T21">
    <cfRule type="expression" dxfId="195" priority="28">
      <formula>$N$20=10</formula>
    </cfRule>
  </conditionalFormatting>
  <conditionalFormatting sqref="U28">
    <cfRule type="expression" dxfId="194" priority="27">
      <formula>$N$26=2</formula>
    </cfRule>
  </conditionalFormatting>
  <conditionalFormatting sqref="U26">
    <cfRule type="expression" dxfId="193" priority="26">
      <formula>$N$26=4</formula>
    </cfRule>
  </conditionalFormatting>
  <conditionalFormatting sqref="U24">
    <cfRule type="expression" dxfId="192" priority="25">
      <formula>$N$26=6</formula>
    </cfRule>
  </conditionalFormatting>
  <conditionalFormatting sqref="U22">
    <cfRule type="expression" dxfId="191" priority="24">
      <formula>$N$26=8</formula>
    </cfRule>
  </conditionalFormatting>
  <conditionalFormatting sqref="U20">
    <cfRule type="expression" dxfId="190" priority="23">
      <formula>$N$26=10</formula>
    </cfRule>
  </conditionalFormatting>
  <conditionalFormatting sqref="W20:Y20">
    <cfRule type="expression" dxfId="189" priority="22">
      <formula>$O$20=10</formula>
    </cfRule>
  </conditionalFormatting>
  <conditionalFormatting sqref="W21:Y21">
    <cfRule type="expression" dxfId="188" priority="21">
      <formula>$O$20=9</formula>
    </cfRule>
  </conditionalFormatting>
  <conditionalFormatting sqref="W22:Y22">
    <cfRule type="expression" dxfId="187" priority="20">
      <formula>$O$20=8</formula>
    </cfRule>
  </conditionalFormatting>
  <conditionalFormatting sqref="W23:Y23">
    <cfRule type="expression" dxfId="186" priority="19">
      <formula>$O$20=7</formula>
    </cfRule>
  </conditionalFormatting>
  <conditionalFormatting sqref="W24:Y24">
    <cfRule type="expression" dxfId="185" priority="18">
      <formula>$O$20=6</formula>
    </cfRule>
  </conditionalFormatting>
  <conditionalFormatting sqref="W25:Y25">
    <cfRule type="expression" dxfId="184" priority="17">
      <formula>$O$20=5</formula>
    </cfRule>
  </conditionalFormatting>
  <conditionalFormatting sqref="W26:Y26">
    <cfRule type="expression" dxfId="183" priority="16">
      <formula>$O$20=4</formula>
    </cfRule>
  </conditionalFormatting>
  <conditionalFormatting sqref="W27:Y27">
    <cfRule type="expression" dxfId="182" priority="15">
      <formula>$O$20=3</formula>
    </cfRule>
  </conditionalFormatting>
  <conditionalFormatting sqref="W28:Y28">
    <cfRule type="expression" dxfId="181" priority="14">
      <formula>$O$20=2</formula>
    </cfRule>
  </conditionalFormatting>
  <conditionalFormatting sqref="W29:Y29">
    <cfRule type="expression" dxfId="180" priority="13">
      <formula>$O$20=1</formula>
    </cfRule>
  </conditionalFormatting>
  <conditionalFormatting sqref="Y20">
    <cfRule type="expression" dxfId="179" priority="12">
      <formula>$O$20=10</formula>
    </cfRule>
  </conditionalFormatting>
  <conditionalFormatting sqref="Z20:AB20">
    <cfRule type="expression" dxfId="178" priority="11">
      <formula>$O$26=10</formula>
    </cfRule>
  </conditionalFormatting>
  <conditionalFormatting sqref="Z21:AB21">
    <cfRule type="expression" dxfId="177" priority="10">
      <formula>$O$26=9</formula>
    </cfRule>
  </conditionalFormatting>
  <conditionalFormatting sqref="Z22:AB22">
    <cfRule type="expression" dxfId="176" priority="9">
      <formula>$O$26=8</formula>
    </cfRule>
  </conditionalFormatting>
  <conditionalFormatting sqref="Z23:AB23">
    <cfRule type="expression" dxfId="175" priority="8">
      <formula>$O$26=7</formula>
    </cfRule>
  </conditionalFormatting>
  <conditionalFormatting sqref="Z24:AB24">
    <cfRule type="expression" dxfId="174" priority="7">
      <formula>$O$26=6</formula>
    </cfRule>
  </conditionalFormatting>
  <conditionalFormatting sqref="Z25:AB25">
    <cfRule type="expression" dxfId="173" priority="6">
      <formula>$O$26=5</formula>
    </cfRule>
  </conditionalFormatting>
  <conditionalFormatting sqref="Z26:AB26">
    <cfRule type="expression" dxfId="172" priority="5">
      <formula>$O$26=4</formula>
    </cfRule>
  </conditionalFormatting>
  <conditionalFormatting sqref="Z27:AB27">
    <cfRule type="expression" dxfId="171" priority="4">
      <formula>$O$26=3</formula>
    </cfRule>
  </conditionalFormatting>
  <conditionalFormatting sqref="Z28:AB28">
    <cfRule type="expression" dxfId="170" priority="3">
      <formula>$O$26=2</formula>
    </cfRule>
  </conditionalFormatting>
  <conditionalFormatting sqref="Z29:AB29">
    <cfRule type="expression" dxfId="169" priority="2">
      <formula>$O$26=1</formula>
    </cfRule>
  </conditionalFormatting>
  <conditionalFormatting sqref="AB20">
    <cfRule type="expression" dxfId="168" priority="1">
      <formula>$O$26=10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2" orientation="landscape" r:id="rId1"/>
  <headerFooter scaleWithDoc="0">
    <oddFooter>&amp;P / &amp;N 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CFF"/>
  </sheetPr>
  <dimension ref="A1:Y25"/>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9.6640625" style="1" customWidth="1"/>
    <col min="12" max="12" width="10.109375" style="1" customWidth="1"/>
    <col min="13" max="15" width="6.6640625" style="1" customWidth="1"/>
    <col min="16" max="16" width="1.21875" style="1" customWidth="1"/>
    <col min="17" max="17" width="3.6640625" style="2" customWidth="1"/>
    <col min="18" max="18" width="13.88671875" style="1" customWidth="1"/>
    <col min="19" max="19" width="5.6640625" style="1" customWidth="1"/>
    <col min="20" max="20" width="2.44140625" style="2" customWidth="1"/>
    <col min="21" max="21" width="5.6640625" style="1" customWidth="1"/>
    <col min="22" max="22" width="3.44140625" style="1" bestFit="1" customWidth="1"/>
    <col min="23" max="23" width="5.109375" style="633" customWidth="1"/>
    <col min="24" max="24" width="2.88671875" style="1" customWidth="1"/>
    <col min="25" max="25" width="5.109375" style="631"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979</v>
      </c>
      <c r="B5" s="66"/>
      <c r="C5" s="66"/>
      <c r="D5" s="66"/>
      <c r="E5" s="66"/>
      <c r="F5" s="66"/>
      <c r="G5" s="66"/>
      <c r="I5" s="66"/>
      <c r="J5" s="66"/>
      <c r="K5" s="66"/>
      <c r="L5" s="66"/>
      <c r="M5" s="66"/>
      <c r="N5" s="66"/>
      <c r="O5" s="66"/>
      <c r="P5" s="66"/>
      <c r="Q5" s="75"/>
      <c r="R5" s="66"/>
      <c r="S5" s="66"/>
      <c r="T5" s="75"/>
      <c r="U5" s="66"/>
      <c r="V5" s="66"/>
      <c r="X5" s="66"/>
    </row>
    <row r="6" spans="1:25" ht="24" customHeight="1">
      <c r="A6" s="66"/>
      <c r="B6" s="65"/>
      <c r="C6" s="65"/>
      <c r="D6" s="65"/>
      <c r="E6" s="65"/>
      <c r="F6" s="66"/>
      <c r="G6" s="66"/>
      <c r="I6" s="128"/>
      <c r="J6" s="128"/>
      <c r="K6" s="128"/>
      <c r="L6" s="128"/>
      <c r="M6" s="128"/>
      <c r="N6" s="128"/>
      <c r="O6" s="128"/>
      <c r="P6" s="128"/>
      <c r="Q6" s="128"/>
      <c r="R6" s="128"/>
      <c r="S6" s="128"/>
      <c r="T6" s="128"/>
      <c r="U6" s="128"/>
      <c r="V6" s="128"/>
      <c r="W6" s="634"/>
      <c r="X6" s="128"/>
      <c r="Y6" s="632"/>
    </row>
    <row r="7" spans="1:25" ht="24" customHeight="1">
      <c r="A7" s="66"/>
      <c r="B7" s="67" t="s">
        <v>881</v>
      </c>
      <c r="C7" s="65"/>
      <c r="D7" s="65"/>
      <c r="E7" s="65"/>
      <c r="F7" s="66"/>
      <c r="G7" s="66"/>
      <c r="H7" s="754" t="s">
        <v>3</v>
      </c>
      <c r="I7" s="128"/>
      <c r="J7" s="128"/>
      <c r="K7" s="128"/>
      <c r="L7" s="128"/>
      <c r="M7" s="128"/>
      <c r="N7" s="128"/>
      <c r="O7" s="128"/>
      <c r="P7" s="128"/>
      <c r="Q7" s="128"/>
      <c r="R7" s="128"/>
      <c r="S7" s="128"/>
      <c r="T7" s="128"/>
      <c r="U7" s="128"/>
      <c r="V7" s="128"/>
      <c r="W7" s="634"/>
      <c r="X7" s="128"/>
      <c r="Y7" s="632"/>
    </row>
    <row r="8" spans="1:25" ht="24" customHeight="1">
      <c r="A8" s="66"/>
      <c r="B8" s="67"/>
      <c r="C8" s="67" t="s">
        <v>17</v>
      </c>
      <c r="D8" s="65"/>
      <c r="E8" s="65"/>
      <c r="F8" s="66"/>
      <c r="G8" s="66"/>
      <c r="H8" s="2064" t="s">
        <v>1185</v>
      </c>
      <c r="I8" s="2064"/>
      <c r="J8" s="2064"/>
      <c r="K8" s="2064"/>
      <c r="L8" s="2064"/>
      <c r="M8" s="2064"/>
      <c r="N8" s="2064"/>
      <c r="O8" s="2064"/>
      <c r="P8" s="2064"/>
      <c r="Q8" s="2064"/>
      <c r="R8" s="2064"/>
      <c r="S8" s="2064"/>
      <c r="T8" s="2064"/>
      <c r="U8" s="2064"/>
      <c r="V8" s="2064"/>
      <c r="W8" s="2064"/>
      <c r="X8" s="2064"/>
      <c r="Y8" s="2064"/>
    </row>
    <row r="9" spans="1:25" ht="24" customHeight="1">
      <c r="A9" s="66"/>
      <c r="B9" s="65"/>
      <c r="C9" s="1673" t="s">
        <v>162</v>
      </c>
      <c r="D9" s="1673"/>
      <c r="E9" s="1673"/>
      <c r="F9" s="67"/>
      <c r="G9" s="67"/>
      <c r="H9" s="2064"/>
      <c r="I9" s="2064"/>
      <c r="J9" s="2064"/>
      <c r="K9" s="2064"/>
      <c r="L9" s="2064"/>
      <c r="M9" s="2064"/>
      <c r="N9" s="2064"/>
      <c r="O9" s="2064"/>
      <c r="P9" s="2064"/>
      <c r="Q9" s="2064"/>
      <c r="R9" s="2064"/>
      <c r="S9" s="2064"/>
      <c r="T9" s="2064"/>
      <c r="U9" s="2064"/>
      <c r="V9" s="2064"/>
      <c r="W9" s="2064"/>
      <c r="X9" s="2064"/>
      <c r="Y9" s="2064"/>
    </row>
    <row r="10" spans="1:25" ht="24" customHeight="1">
      <c r="A10" s="66"/>
      <c r="B10" s="67"/>
      <c r="C10" s="1886" t="s">
        <v>677</v>
      </c>
      <c r="D10" s="1886"/>
      <c r="E10" s="1886"/>
      <c r="F10" s="67"/>
      <c r="G10" s="67"/>
      <c r="H10" s="2064"/>
      <c r="I10" s="2064"/>
      <c r="J10" s="2064"/>
      <c r="K10" s="2064"/>
      <c r="L10" s="2064"/>
      <c r="M10" s="2064"/>
      <c r="N10" s="2064"/>
      <c r="O10" s="2064"/>
      <c r="P10" s="2064"/>
      <c r="Q10" s="2064"/>
      <c r="R10" s="2064"/>
      <c r="S10" s="2064"/>
      <c r="T10" s="2064"/>
      <c r="U10" s="2064"/>
      <c r="V10" s="2064"/>
      <c r="W10" s="2064"/>
      <c r="X10" s="2064"/>
      <c r="Y10" s="2064"/>
    </row>
    <row r="11" spans="1:25" ht="24" customHeight="1">
      <c r="B11" s="9"/>
      <c r="C11" s="1672"/>
      <c r="D11" s="1672"/>
      <c r="E11" s="1672"/>
      <c r="F11" s="9"/>
      <c r="G11" s="9"/>
      <c r="H11" s="2064"/>
      <c r="I11" s="2064"/>
      <c r="J11" s="2064"/>
      <c r="K11" s="2064"/>
      <c r="L11" s="2064"/>
      <c r="M11" s="2064"/>
      <c r="N11" s="2064"/>
      <c r="O11" s="2064"/>
      <c r="P11" s="2064"/>
      <c r="Q11" s="2064"/>
      <c r="R11" s="2064"/>
      <c r="S11" s="2064"/>
      <c r="T11" s="2064"/>
      <c r="U11" s="2064"/>
      <c r="V11" s="2064"/>
      <c r="W11" s="2064"/>
      <c r="X11" s="2064"/>
      <c r="Y11" s="2064"/>
    </row>
    <row r="12" spans="1:25" ht="24" customHeight="1">
      <c r="B12" s="1" t="s">
        <v>1168</v>
      </c>
      <c r="O12" s="38" t="s">
        <v>368</v>
      </c>
      <c r="Q12" s="4" t="s">
        <v>63</v>
      </c>
    </row>
    <row r="13" spans="1:25" ht="24" customHeight="1">
      <c r="B13" s="1654" t="s">
        <v>16</v>
      </c>
      <c r="C13" s="1655"/>
      <c r="D13" s="1655"/>
      <c r="E13" s="1656"/>
      <c r="F13" s="1705">
        <f>'法人入力シート（要入力）'!$D$11</f>
        <v>2018</v>
      </c>
      <c r="G13" s="1705">
        <f>'法人入力シート（要入力）'!$E$11</f>
        <v>2019</v>
      </c>
      <c r="H13" s="1720">
        <f>'法人入力シート（要入力）'!$F$11</f>
        <v>2020</v>
      </c>
      <c r="I13" s="1705">
        <f>'法人入力シート（要入力）'!$G$11</f>
        <v>2021</v>
      </c>
      <c r="J13" s="1720">
        <f>'法人入力シート（要入力）'!$H$11</f>
        <v>2022</v>
      </c>
      <c r="K13" s="1694" t="str">
        <f>"増減
"&amp;$J$13&amp;"-"&amp;$F$13</f>
        <v>増減
2022-2018</v>
      </c>
      <c r="L13" s="1790" t="str">
        <f>"対"&amp;$F$13&amp;"年度
伸び率(%)"</f>
        <v>対2018年度
伸び率(%)</v>
      </c>
      <c r="M13" s="1677" t="s">
        <v>14</v>
      </c>
      <c r="N13" s="1691" t="s">
        <v>13</v>
      </c>
      <c r="O13" s="1691" t="s">
        <v>15</v>
      </c>
      <c r="P13" s="3"/>
      <c r="Q13" s="1688" t="s">
        <v>51</v>
      </c>
      <c r="R13" s="364" t="s">
        <v>10</v>
      </c>
      <c r="S13" s="1675" t="s">
        <v>72</v>
      </c>
      <c r="T13" s="1676"/>
      <c r="U13" s="1677"/>
      <c r="V13" s="1641" t="s">
        <v>51</v>
      </c>
      <c r="W13" s="1708" t="s">
        <v>52</v>
      </c>
      <c r="X13" s="1708"/>
      <c r="Y13" s="1709"/>
    </row>
    <row r="14" spans="1:25" ht="24" customHeight="1">
      <c r="B14" s="1657"/>
      <c r="C14" s="1658"/>
      <c r="D14" s="1658"/>
      <c r="E14" s="1659"/>
      <c r="F14" s="1706"/>
      <c r="G14" s="1706"/>
      <c r="H14" s="1721"/>
      <c r="I14" s="1706"/>
      <c r="J14" s="1721"/>
      <c r="K14" s="1695"/>
      <c r="L14" s="1791"/>
      <c r="M14" s="1680"/>
      <c r="N14" s="1692"/>
      <c r="O14" s="1692"/>
      <c r="P14" s="3"/>
      <c r="Q14" s="1689"/>
      <c r="R14" s="365" t="s">
        <v>34</v>
      </c>
      <c r="S14" s="1678"/>
      <c r="T14" s="1679"/>
      <c r="U14" s="1680"/>
      <c r="V14" s="1641"/>
      <c r="W14" s="1710"/>
      <c r="X14" s="1710"/>
      <c r="Y14" s="1711"/>
    </row>
    <row r="15" spans="1:25" ht="24" customHeight="1">
      <c r="B15" s="1660"/>
      <c r="C15" s="1661"/>
      <c r="D15" s="1661"/>
      <c r="E15" s="1662"/>
      <c r="F15" s="1707"/>
      <c r="G15" s="1707"/>
      <c r="H15" s="1722"/>
      <c r="I15" s="1707"/>
      <c r="J15" s="1722"/>
      <c r="K15" s="1696"/>
      <c r="L15" s="1704"/>
      <c r="M15" s="1683"/>
      <c r="N15" s="1693"/>
      <c r="O15" s="1693"/>
      <c r="Q15" s="1690"/>
      <c r="R15" s="484" t="str">
        <f>'目標値入力シート（必要に応じて入力）'!I15</f>
        <v/>
      </c>
      <c r="S15" s="1681"/>
      <c r="T15" s="1682"/>
      <c r="U15" s="1683"/>
      <c r="V15" s="1641"/>
      <c r="W15" s="1712"/>
      <c r="X15" s="1712"/>
      <c r="Y15" s="1713"/>
    </row>
    <row r="16" spans="1:25" ht="24" customHeight="1">
      <c r="B16" s="1663" t="s">
        <v>163</v>
      </c>
      <c r="C16" s="1664"/>
      <c r="D16" s="1664"/>
      <c r="E16" s="1665"/>
      <c r="F16" s="1717" t="str">
        <f>IFERROR((ROUND(F20/F23,3)),"－")</f>
        <v>－</v>
      </c>
      <c r="G16" s="1717" t="str">
        <f>IFERROR((ROUND(G20/G23,3)),"－")</f>
        <v>－</v>
      </c>
      <c r="H16" s="1717" t="str">
        <f>IFERROR((ROUND(H20/H23,3)),"－")</f>
        <v>－</v>
      </c>
      <c r="I16" s="1717" t="str">
        <f>IFERROR((ROUND(I20/I23,3)),"－")</f>
        <v>－</v>
      </c>
      <c r="J16" s="1717" t="str">
        <f>IFERROR((ROUND(J20/J23,3)),"－")</f>
        <v>－</v>
      </c>
      <c r="K16" s="2063" t="str">
        <f>IFERROR((J16-F16)*100,"－")</f>
        <v>－</v>
      </c>
      <c r="L16" s="2061"/>
      <c r="M16" s="1837" t="str">
        <f>IF(J16="","－",IF(R15="","目標入力",IF(I16="－","－",IF(AND(I16&gt;$R$15,J16&gt;$R$15),2,IF(AND(I16&lt;=$R$15,J16&gt;$R$15),4,IF(AND(I16&gt;$R$15,J16&lt;=$R$15),8,IF(AND(I16&lt;=$R$15,J16&lt;=$R$15),10)))))))</f>
        <v>目標入力</v>
      </c>
      <c r="N16" s="1847" t="str">
        <f>IFERROR(LOOKUP($K$16/100,趨勢評価!$F$39:$F$43,趨勢評価!$L$39:$L$43),"－")</f>
        <v>－</v>
      </c>
      <c r="O16" s="1760" t="str">
        <f ca="1">IFERROR(OFFSET(INDEX(Y16:Y25,MATCH(J16,Y16:Y25,1),1),0,-3),"－")</f>
        <v>－</v>
      </c>
      <c r="Q16" s="1642">
        <v>10</v>
      </c>
      <c r="R16" s="1782" t="s">
        <v>432</v>
      </c>
      <c r="S16" s="1640" t="s">
        <v>157</v>
      </c>
      <c r="T16" s="1742"/>
      <c r="U16" s="1743"/>
      <c r="V16" s="73">
        <v>10</v>
      </c>
      <c r="W16" s="674">
        <f>高校部門!AB52</f>
        <v>0</v>
      </c>
      <c r="X16" s="675" t="s">
        <v>599</v>
      </c>
      <c r="Y16" s="1090">
        <v>0</v>
      </c>
    </row>
    <row r="17" spans="2:25" ht="24" customHeight="1">
      <c r="B17" s="1666"/>
      <c r="C17" s="1667"/>
      <c r="D17" s="1667"/>
      <c r="E17" s="1668"/>
      <c r="F17" s="1718"/>
      <c r="G17" s="1718"/>
      <c r="H17" s="1718"/>
      <c r="I17" s="1718"/>
      <c r="J17" s="1718"/>
      <c r="K17" s="1980"/>
      <c r="L17" s="2062"/>
      <c r="M17" s="1838"/>
      <c r="N17" s="1847"/>
      <c r="O17" s="1820"/>
      <c r="Q17" s="1642"/>
      <c r="R17" s="1782"/>
      <c r="S17" s="1637"/>
      <c r="T17" s="1744"/>
      <c r="U17" s="1745"/>
      <c r="V17" s="74">
        <v>9</v>
      </c>
      <c r="W17" s="677">
        <f>高校部門!Y52</f>
        <v>9.9999999999999985E-3</v>
      </c>
      <c r="X17" s="678" t="s">
        <v>599</v>
      </c>
      <c r="Y17" s="679">
        <f>高校部門!AA52</f>
        <v>1E-3</v>
      </c>
    </row>
    <row r="18" spans="2:25" ht="24" customHeight="1">
      <c r="B18" s="1666"/>
      <c r="C18" s="1667"/>
      <c r="D18" s="1667"/>
      <c r="E18" s="1668"/>
      <c r="F18" s="1718"/>
      <c r="G18" s="1718"/>
      <c r="H18" s="1718"/>
      <c r="I18" s="1718"/>
      <c r="J18" s="1718"/>
      <c r="K18" s="1980"/>
      <c r="L18" s="2062"/>
      <c r="M18" s="1838"/>
      <c r="N18" s="1847"/>
      <c r="O18" s="1820"/>
      <c r="Q18" s="1641">
        <v>8</v>
      </c>
      <c r="R18" s="1782" t="s">
        <v>135</v>
      </c>
      <c r="S18" s="1640" t="s">
        <v>158</v>
      </c>
      <c r="T18" s="1742"/>
      <c r="U18" s="1743"/>
      <c r="V18" s="73">
        <v>8</v>
      </c>
      <c r="W18" s="674">
        <f>高校部門!V52</f>
        <v>2.3E-2</v>
      </c>
      <c r="X18" s="675" t="s">
        <v>599</v>
      </c>
      <c r="Y18" s="680">
        <f>高校部門!X52</f>
        <v>1.0999999999999999E-2</v>
      </c>
    </row>
    <row r="19" spans="2:25" ht="24" customHeight="1">
      <c r="B19" s="1666"/>
      <c r="C19" s="1667"/>
      <c r="D19" s="1667"/>
      <c r="E19" s="1668"/>
      <c r="F19" s="1719"/>
      <c r="G19" s="1719"/>
      <c r="H19" s="1719"/>
      <c r="I19" s="1719"/>
      <c r="J19" s="1719"/>
      <c r="K19" s="1819"/>
      <c r="L19" s="1733"/>
      <c r="M19" s="1838"/>
      <c r="N19" s="1847"/>
      <c r="O19" s="1820"/>
      <c r="Q19" s="1641"/>
      <c r="R19" s="1782"/>
      <c r="S19" s="1637"/>
      <c r="T19" s="1744"/>
      <c r="U19" s="1745"/>
      <c r="V19" s="74">
        <v>7</v>
      </c>
      <c r="W19" s="677">
        <f>高校部門!S52</f>
        <v>3.9E-2</v>
      </c>
      <c r="X19" s="678" t="s">
        <v>599</v>
      </c>
      <c r="Y19" s="679">
        <f>高校部門!U52</f>
        <v>2.4E-2</v>
      </c>
    </row>
    <row r="20" spans="2:25" ht="24" customHeight="1">
      <c r="B20" s="6"/>
      <c r="C20" s="1643" t="s">
        <v>165</v>
      </c>
      <c r="D20" s="1644"/>
      <c r="E20" s="1645"/>
      <c r="F20" s="1736">
        <f>'学校入力シート（要入力）'!D27</f>
        <v>0</v>
      </c>
      <c r="G20" s="1736">
        <f>'学校入力シート（要入力）'!E27</f>
        <v>0</v>
      </c>
      <c r="H20" s="1736">
        <f>'学校入力シート（要入力）'!F27</f>
        <v>0</v>
      </c>
      <c r="I20" s="1736">
        <f>'学校入力シート（要入力）'!G27</f>
        <v>0</v>
      </c>
      <c r="J20" s="1891">
        <f>'学校入力シート（要入力）'!H27</f>
        <v>0</v>
      </c>
      <c r="K20" s="1756">
        <f>IFERROR(J20-F20,"－")</f>
        <v>0</v>
      </c>
      <c r="L20" s="1726" t="str">
        <f>IFERROR(K20/F20,"－")</f>
        <v>－</v>
      </c>
      <c r="M20" s="1838"/>
      <c r="N20" s="1847"/>
      <c r="O20" s="1820"/>
      <c r="Q20" s="1641">
        <v>6</v>
      </c>
      <c r="R20" s="1782" t="s">
        <v>433</v>
      </c>
      <c r="S20" s="1640" t="s">
        <v>159</v>
      </c>
      <c r="T20" s="1742"/>
      <c r="U20" s="1743"/>
      <c r="V20" s="73">
        <v>6</v>
      </c>
      <c r="W20" s="674">
        <f>高校部門!P52</f>
        <v>5.7999999999999996E-2</v>
      </c>
      <c r="X20" s="675" t="s">
        <v>599</v>
      </c>
      <c r="Y20" s="676">
        <f>高校部門!R52</f>
        <v>0.04</v>
      </c>
    </row>
    <row r="21" spans="2:25" ht="24" customHeight="1">
      <c r="B21" s="6"/>
      <c r="C21" s="1776"/>
      <c r="D21" s="1777"/>
      <c r="E21" s="1778"/>
      <c r="F21" s="1927"/>
      <c r="G21" s="1927"/>
      <c r="H21" s="1927"/>
      <c r="I21" s="1927"/>
      <c r="J21" s="1917"/>
      <c r="K21" s="1797"/>
      <c r="L21" s="1769"/>
      <c r="M21" s="1838"/>
      <c r="N21" s="1847"/>
      <c r="O21" s="1820"/>
      <c r="Q21" s="1641"/>
      <c r="R21" s="1782"/>
      <c r="S21" s="1637"/>
      <c r="T21" s="1744"/>
      <c r="U21" s="1745"/>
      <c r="V21" s="74">
        <v>5</v>
      </c>
      <c r="W21" s="677">
        <f>高校部門!M52</f>
        <v>8.1000000000000003E-2</v>
      </c>
      <c r="X21" s="678" t="s">
        <v>599</v>
      </c>
      <c r="Y21" s="679">
        <f>高校部門!O52</f>
        <v>5.8999999999999997E-2</v>
      </c>
    </row>
    <row r="22" spans="2:25" ht="24" customHeight="1">
      <c r="B22" s="6"/>
      <c r="C22" s="1646"/>
      <c r="D22" s="1647"/>
      <c r="E22" s="1648"/>
      <c r="F22" s="1737"/>
      <c r="G22" s="1737"/>
      <c r="H22" s="1737"/>
      <c r="I22" s="1737"/>
      <c r="J22" s="1892"/>
      <c r="K22" s="1910"/>
      <c r="L22" s="1759"/>
      <c r="M22" s="1838"/>
      <c r="N22" s="1847"/>
      <c r="O22" s="1820"/>
      <c r="Q22" s="1641">
        <v>4</v>
      </c>
      <c r="R22" s="1782" t="s">
        <v>137</v>
      </c>
      <c r="S22" s="1640" t="s">
        <v>160</v>
      </c>
      <c r="T22" s="1742"/>
      <c r="U22" s="1743"/>
      <c r="V22" s="73">
        <v>4</v>
      </c>
      <c r="W22" s="674">
        <f>高校部門!J52</f>
        <v>0.112</v>
      </c>
      <c r="X22" s="675" t="s">
        <v>599</v>
      </c>
      <c r="Y22" s="676">
        <f>高校部門!L52</f>
        <v>8.2000000000000003E-2</v>
      </c>
    </row>
    <row r="23" spans="2:25" ht="24" customHeight="1">
      <c r="B23" s="86"/>
      <c r="C23" s="1933" t="s">
        <v>691</v>
      </c>
      <c r="D23" s="1934"/>
      <c r="E23" s="1935"/>
      <c r="F23" s="1736">
        <f>'学校入力シート（要入力）'!D24</f>
        <v>0</v>
      </c>
      <c r="G23" s="1736">
        <f>'学校入力シート（要入力）'!E24</f>
        <v>0</v>
      </c>
      <c r="H23" s="1736">
        <f>'学校入力シート（要入力）'!F24</f>
        <v>0</v>
      </c>
      <c r="I23" s="1736">
        <f>'学校入力シート（要入力）'!G24</f>
        <v>0</v>
      </c>
      <c r="J23" s="1891">
        <f>'学校入力シート（要入力）'!H24</f>
        <v>0</v>
      </c>
      <c r="K23" s="1756">
        <f>IFERROR(J23-F23,"－")</f>
        <v>0</v>
      </c>
      <c r="L23" s="1726" t="str">
        <f>IFERROR(K23/F23,"－")</f>
        <v>－</v>
      </c>
      <c r="M23" s="1838"/>
      <c r="N23" s="1847"/>
      <c r="O23" s="1820"/>
      <c r="Q23" s="1641"/>
      <c r="R23" s="1782"/>
      <c r="S23" s="1637"/>
      <c r="T23" s="1744"/>
      <c r="U23" s="1745"/>
      <c r="V23" s="74">
        <v>3</v>
      </c>
      <c r="W23" s="677">
        <f>高校部門!G52</f>
        <v>0.152</v>
      </c>
      <c r="X23" s="678" t="s">
        <v>599</v>
      </c>
      <c r="Y23" s="679">
        <f>高校部門!I52</f>
        <v>0.113</v>
      </c>
    </row>
    <row r="24" spans="2:25" ht="24" customHeight="1">
      <c r="B24" s="86"/>
      <c r="C24" s="1936"/>
      <c r="D24" s="1937"/>
      <c r="E24" s="1938"/>
      <c r="F24" s="1927"/>
      <c r="G24" s="1927"/>
      <c r="H24" s="1927"/>
      <c r="I24" s="1927"/>
      <c r="J24" s="1917"/>
      <c r="K24" s="1797"/>
      <c r="L24" s="1769"/>
      <c r="M24" s="1838"/>
      <c r="N24" s="1847"/>
      <c r="O24" s="1820"/>
      <c r="Q24" s="1641">
        <v>2</v>
      </c>
      <c r="R24" s="1782" t="s">
        <v>139</v>
      </c>
      <c r="S24" s="1763" t="s">
        <v>161</v>
      </c>
      <c r="T24" s="1746"/>
      <c r="U24" s="1747"/>
      <c r="V24" s="73">
        <v>2</v>
      </c>
      <c r="W24" s="681">
        <f>高校部門!D52</f>
        <v>0.20899999999999999</v>
      </c>
      <c r="X24" s="675" t="s">
        <v>599</v>
      </c>
      <c r="Y24" s="682">
        <f>高校部門!F52</f>
        <v>0.153</v>
      </c>
    </row>
    <row r="25" spans="2:25" ht="24" customHeight="1">
      <c r="B25" s="30"/>
      <c r="C25" s="2058"/>
      <c r="D25" s="2059"/>
      <c r="E25" s="2060"/>
      <c r="F25" s="1898"/>
      <c r="G25" s="1898"/>
      <c r="H25" s="1898"/>
      <c r="I25" s="1898"/>
      <c r="J25" s="1918"/>
      <c r="K25" s="1906"/>
      <c r="L25" s="1727"/>
      <c r="M25" s="1839"/>
      <c r="N25" s="1847"/>
      <c r="O25" s="1762"/>
      <c r="Q25" s="1641"/>
      <c r="R25" s="1782"/>
      <c r="S25" s="1639"/>
      <c r="T25" s="1748"/>
      <c r="U25" s="1749"/>
      <c r="V25" s="74">
        <v>1</v>
      </c>
      <c r="W25" s="683"/>
      <c r="X25" s="678" t="s">
        <v>599</v>
      </c>
      <c r="Y25" s="679">
        <f>高校部門!C52</f>
        <v>0.21</v>
      </c>
    </row>
  </sheetData>
  <mergeCells count="66">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20:E22"/>
    <mergeCell ref="F20:F22"/>
    <mergeCell ref="G20:G22"/>
    <mergeCell ref="H20:H22"/>
    <mergeCell ref="I20:I22"/>
    <mergeCell ref="R16:R17"/>
    <mergeCell ref="Q24:Q25"/>
    <mergeCell ref="R24:R25"/>
    <mergeCell ref="S16:U17"/>
    <mergeCell ref="Q18:Q19"/>
    <mergeCell ref="R18:R19"/>
    <mergeCell ref="S18:U19"/>
    <mergeCell ref="L16:L19"/>
    <mergeCell ref="M16:M25"/>
    <mergeCell ref="N16:N25"/>
    <mergeCell ref="O16:O25"/>
    <mergeCell ref="Q16:Q17"/>
    <mergeCell ref="K20:K22"/>
    <mergeCell ref="L20:L22"/>
    <mergeCell ref="Q20:Q21"/>
    <mergeCell ref="R20:R21"/>
    <mergeCell ref="S20:U21"/>
    <mergeCell ref="Q22:Q23"/>
    <mergeCell ref="R22:R23"/>
    <mergeCell ref="S22:U23"/>
    <mergeCell ref="K23:K25"/>
    <mergeCell ref="L23:L25"/>
    <mergeCell ref="S24:U25"/>
    <mergeCell ref="J23:J25"/>
    <mergeCell ref="C23:E25"/>
    <mergeCell ref="F23:F25"/>
    <mergeCell ref="G23:G25"/>
    <mergeCell ref="H23:H25"/>
    <mergeCell ref="I23:I25"/>
  </mergeCells>
  <phoneticPr fontId="1"/>
  <conditionalFormatting sqref="R16:R17">
    <cfRule type="expression" dxfId="167" priority="23">
      <formula>$M$16=10</formula>
    </cfRule>
  </conditionalFormatting>
  <conditionalFormatting sqref="R18:R19">
    <cfRule type="expression" dxfId="166" priority="22">
      <formula>$M$16=8</formula>
    </cfRule>
  </conditionalFormatting>
  <conditionalFormatting sqref="R22:R23">
    <cfRule type="expression" dxfId="165" priority="21">
      <formula>$M$16=4</formula>
    </cfRule>
  </conditionalFormatting>
  <conditionalFormatting sqref="R24:R25">
    <cfRule type="expression" dxfId="164" priority="20">
      <formula>$M$16=2</formula>
    </cfRule>
  </conditionalFormatting>
  <conditionalFormatting sqref="S16:U17">
    <cfRule type="expression" dxfId="163" priority="19">
      <formula>$N$16=10</formula>
    </cfRule>
  </conditionalFormatting>
  <conditionalFormatting sqref="S18:U19">
    <cfRule type="expression" dxfId="162" priority="18">
      <formula>$N$16=8</formula>
    </cfRule>
  </conditionalFormatting>
  <conditionalFormatting sqref="S20:U21">
    <cfRule type="expression" dxfId="161" priority="17">
      <formula>$N$16=6</formula>
    </cfRule>
  </conditionalFormatting>
  <conditionalFormatting sqref="S22:U23">
    <cfRule type="expression" dxfId="160" priority="16">
      <formula>$N$16=4</formula>
    </cfRule>
  </conditionalFormatting>
  <conditionalFormatting sqref="S24:U25">
    <cfRule type="expression" dxfId="159" priority="15">
      <formula>$N$16=2</formula>
    </cfRule>
  </conditionalFormatting>
  <conditionalFormatting sqref="W16:X16">
    <cfRule type="expression" dxfId="158" priority="14">
      <formula>$O$16=10</formula>
    </cfRule>
  </conditionalFormatting>
  <conditionalFormatting sqref="W17:Y17">
    <cfRule type="expression" dxfId="157" priority="13">
      <formula>$O$16=9</formula>
    </cfRule>
  </conditionalFormatting>
  <conditionalFormatting sqref="W18:Y18">
    <cfRule type="expression" dxfId="156" priority="12">
      <formula>$O$16=8</formula>
    </cfRule>
  </conditionalFormatting>
  <conditionalFormatting sqref="W19:Y19">
    <cfRule type="expression" dxfId="155" priority="11">
      <formula>$O$16=7</formula>
    </cfRule>
  </conditionalFormatting>
  <conditionalFormatting sqref="W20:Y20">
    <cfRule type="expression" dxfId="154" priority="10">
      <formula>$O$16=6</formula>
    </cfRule>
  </conditionalFormatting>
  <conditionalFormatting sqref="W21:Y21">
    <cfRule type="expression" dxfId="153" priority="9">
      <formula>$O$16=5</formula>
    </cfRule>
  </conditionalFormatting>
  <conditionalFormatting sqref="W22:Y22">
    <cfRule type="expression" dxfId="152" priority="8">
      <formula>$O$16=4</formula>
    </cfRule>
  </conditionalFormatting>
  <conditionalFormatting sqref="W23:Y23">
    <cfRule type="expression" dxfId="151" priority="7">
      <formula>$O$16=3</formula>
    </cfRule>
  </conditionalFormatting>
  <conditionalFormatting sqref="W24:Y24">
    <cfRule type="expression" dxfId="150" priority="6">
      <formula>$O$16=2</formula>
    </cfRule>
  </conditionalFormatting>
  <conditionalFormatting sqref="W25:Y25">
    <cfRule type="expression" dxfId="149" priority="5">
      <formula>$O$16=1</formula>
    </cfRule>
  </conditionalFormatting>
  <conditionalFormatting sqref="Y16">
    <cfRule type="expression" dxfId="148" priority="1">
      <formula>$O$16=10</formula>
    </cfRule>
  </conditionalFormatting>
  <conditionalFormatting sqref="Y16">
    <cfRule type="expression" dxfId="147" priority="2">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CFF"/>
  </sheetPr>
  <dimension ref="A1:AB27"/>
  <sheetViews>
    <sheetView showGridLines="0" zoomScaleNormal="100" workbookViewId="0">
      <selection activeCell="A3" sqref="A3"/>
    </sheetView>
  </sheetViews>
  <sheetFormatPr defaultColWidth="10.6640625" defaultRowHeight="24" customHeight="1"/>
  <cols>
    <col min="1" max="2" width="4.6640625" style="1" customWidth="1"/>
    <col min="3" max="5" width="10.6640625" style="1"/>
    <col min="6" max="10" width="9.6640625" style="1" customWidth="1"/>
    <col min="11" max="11" width="8.109375" style="1" customWidth="1"/>
    <col min="12" max="12" width="10.109375" style="1" customWidth="1"/>
    <col min="13" max="15" width="6.109375" style="1" customWidth="1"/>
    <col min="16" max="16" width="1.33203125" style="1" customWidth="1"/>
    <col min="17" max="17" width="3.6640625" style="2" customWidth="1"/>
    <col min="18" max="19" width="6.6640625" style="1" customWidth="1"/>
    <col min="20" max="20" width="6.6640625" style="2" customWidth="1"/>
    <col min="21" max="21" width="6.6640625" style="1" customWidth="1"/>
    <col min="22" max="22" width="3.6640625" style="1" customWidth="1"/>
    <col min="23" max="23" width="5.109375" style="633" customWidth="1"/>
    <col min="24" max="24" width="2" style="1" customWidth="1"/>
    <col min="25" max="25" width="5.21875" style="631" customWidth="1"/>
    <col min="26" max="26" width="5.109375" style="633" customWidth="1"/>
    <col min="27" max="27" width="2.21875" style="1" customWidth="1"/>
    <col min="28" max="28" width="5.109375" style="633" customWidth="1"/>
    <col min="29" max="16384" width="10.6640625" style="1"/>
  </cols>
  <sheetData>
    <row r="1" spans="1:28"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66"/>
      <c r="S1" s="66"/>
      <c r="T1" s="75"/>
      <c r="U1" s="1700" t="s">
        <v>520</v>
      </c>
      <c r="V1" s="1701"/>
      <c r="W1" s="1701"/>
      <c r="X1" s="1701"/>
      <c r="Y1" s="1701"/>
      <c r="Z1" s="1701"/>
      <c r="AA1" s="1701"/>
      <c r="AB1" s="1701"/>
    </row>
    <row r="2" spans="1:28"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8" ht="24" customHeight="1">
      <c r="A3" s="66"/>
      <c r="B3" s="66"/>
      <c r="C3" s="66"/>
      <c r="D3" s="66"/>
      <c r="E3" s="66"/>
      <c r="F3" s="66"/>
      <c r="G3" s="66"/>
      <c r="H3" s="66"/>
      <c r="I3" s="66"/>
      <c r="J3" s="66"/>
      <c r="K3" s="66"/>
      <c r="L3" s="66"/>
      <c r="M3" s="66"/>
      <c r="N3" s="66"/>
      <c r="O3" s="66"/>
      <c r="P3" s="66"/>
      <c r="Q3" s="75"/>
      <c r="R3" s="66"/>
      <c r="S3" s="66"/>
      <c r="T3" s="75"/>
      <c r="U3" s="66"/>
      <c r="V3" s="66"/>
      <c r="X3" s="66"/>
    </row>
    <row r="4" spans="1:28" ht="24" customHeight="1">
      <c r="A4" s="65" t="s">
        <v>121</v>
      </c>
      <c r="B4" s="66"/>
      <c r="C4" s="66"/>
      <c r="D4" s="66"/>
      <c r="E4" s="66"/>
      <c r="F4" s="66"/>
      <c r="G4" s="66"/>
      <c r="H4" s="66"/>
      <c r="I4" s="66"/>
      <c r="J4" s="66"/>
      <c r="K4" s="66"/>
      <c r="L4" s="66"/>
      <c r="M4" s="66"/>
      <c r="N4" s="66"/>
      <c r="O4" s="66"/>
      <c r="P4" s="66"/>
      <c r="Q4" s="75"/>
      <c r="R4" s="66"/>
      <c r="S4" s="66"/>
      <c r="T4" s="75"/>
      <c r="U4" s="66"/>
      <c r="V4" s="66"/>
      <c r="X4" s="66"/>
    </row>
    <row r="5" spans="1:28" ht="24" customHeight="1">
      <c r="A5" s="65" t="s">
        <v>166</v>
      </c>
      <c r="B5" s="66"/>
      <c r="C5" s="66"/>
      <c r="D5" s="66"/>
      <c r="E5" s="66"/>
      <c r="F5" s="66"/>
      <c r="G5" s="66"/>
      <c r="I5" s="66"/>
      <c r="J5" s="66"/>
      <c r="K5" s="66"/>
      <c r="L5" s="66"/>
      <c r="M5" s="66"/>
      <c r="N5" s="66"/>
      <c r="O5" s="66"/>
      <c r="P5" s="66"/>
      <c r="Q5" s="75"/>
      <c r="R5" s="66"/>
      <c r="S5" s="66"/>
      <c r="T5" s="75"/>
      <c r="U5" s="66"/>
      <c r="V5" s="66"/>
      <c r="X5" s="66"/>
    </row>
    <row r="6" spans="1:28" ht="24" customHeight="1">
      <c r="A6" s="66"/>
      <c r="B6" s="66"/>
      <c r="C6" s="66"/>
      <c r="D6" s="66"/>
      <c r="E6" s="66"/>
      <c r="F6" s="66"/>
      <c r="G6" s="66"/>
      <c r="I6" s="128"/>
      <c r="J6" s="128"/>
      <c r="K6" s="128"/>
      <c r="L6" s="128"/>
      <c r="N6" s="128"/>
      <c r="O6" s="128"/>
      <c r="P6" s="128"/>
      <c r="Q6" s="128"/>
      <c r="R6" s="128"/>
      <c r="S6" s="128"/>
      <c r="T6" s="128"/>
      <c r="U6" s="128"/>
      <c r="V6" s="128"/>
      <c r="W6" s="634"/>
      <c r="X6" s="128"/>
    </row>
    <row r="7" spans="1:28" ht="24" customHeight="1">
      <c r="A7" s="66"/>
      <c r="B7" s="67" t="s">
        <v>1156</v>
      </c>
      <c r="C7" s="66"/>
      <c r="D7" s="66"/>
      <c r="E7" s="66"/>
      <c r="F7" s="66"/>
      <c r="G7" s="66"/>
      <c r="H7" s="128"/>
      <c r="I7" s="128"/>
      <c r="J7" s="128"/>
      <c r="K7" s="128"/>
      <c r="L7" s="128"/>
      <c r="M7" s="754" t="s">
        <v>3</v>
      </c>
      <c r="N7" s="128"/>
      <c r="O7" s="128"/>
      <c r="P7" s="128"/>
      <c r="Q7" s="128"/>
      <c r="R7" s="128"/>
      <c r="S7" s="128"/>
      <c r="T7" s="128"/>
      <c r="U7" s="128"/>
      <c r="V7" s="128"/>
      <c r="W7" s="634"/>
      <c r="X7" s="128"/>
      <c r="Y7" s="632"/>
      <c r="Z7" s="634"/>
      <c r="AA7" s="128"/>
      <c r="AB7" s="634"/>
    </row>
    <row r="8" spans="1:28" ht="24" customHeight="1">
      <c r="A8" s="66"/>
      <c r="B8" s="67"/>
      <c r="C8" s="67" t="s">
        <v>17</v>
      </c>
      <c r="D8" s="66"/>
      <c r="E8" s="66"/>
      <c r="F8" s="66"/>
      <c r="G8" s="66"/>
      <c r="H8" s="128"/>
      <c r="I8" s="128"/>
      <c r="J8" s="128"/>
      <c r="K8" s="128"/>
      <c r="L8" s="128"/>
      <c r="M8" s="2089" t="s">
        <v>1157</v>
      </c>
      <c r="N8" s="2089"/>
      <c r="O8" s="2089"/>
      <c r="P8" s="2089"/>
      <c r="Q8" s="2089"/>
      <c r="R8" s="2089"/>
      <c r="S8" s="2089"/>
      <c r="T8" s="2089"/>
      <c r="U8" s="2089"/>
      <c r="V8" s="2089"/>
      <c r="W8" s="2089"/>
      <c r="X8" s="2089"/>
      <c r="Y8" s="2089"/>
      <c r="Z8" s="2089"/>
      <c r="AA8" s="2089"/>
      <c r="AB8" s="2089"/>
    </row>
    <row r="9" spans="1:28" ht="24" customHeight="1">
      <c r="A9" s="66"/>
      <c r="B9" s="66"/>
      <c r="C9" s="1673" t="s">
        <v>149</v>
      </c>
      <c r="D9" s="1673"/>
      <c r="E9" s="1673"/>
      <c r="F9" s="1673"/>
      <c r="G9" s="1673"/>
      <c r="H9" s="1673"/>
      <c r="I9" s="128"/>
      <c r="J9" s="128"/>
      <c r="K9" s="128"/>
      <c r="L9" s="128"/>
      <c r="M9" s="2089"/>
      <c r="N9" s="2089"/>
      <c r="O9" s="2089"/>
      <c r="P9" s="2089"/>
      <c r="Q9" s="2089"/>
      <c r="R9" s="2089"/>
      <c r="S9" s="2089"/>
      <c r="T9" s="2089"/>
      <c r="U9" s="2089"/>
      <c r="V9" s="2089"/>
      <c r="W9" s="2089"/>
      <c r="X9" s="2089"/>
      <c r="Y9" s="2089"/>
      <c r="Z9" s="2089"/>
      <c r="AA9" s="2089"/>
      <c r="AB9" s="2089"/>
    </row>
    <row r="10" spans="1:28" ht="24" customHeight="1">
      <c r="A10" s="66"/>
      <c r="B10" s="67"/>
      <c r="C10" s="2090" t="s">
        <v>167</v>
      </c>
      <c r="D10" s="2090"/>
      <c r="E10" s="2090"/>
      <c r="F10" s="2090"/>
      <c r="G10" s="2090"/>
      <c r="H10" s="2090"/>
      <c r="I10" s="128"/>
      <c r="J10" s="128"/>
      <c r="K10" s="128"/>
      <c r="L10" s="128"/>
      <c r="M10" s="2089"/>
      <c r="N10" s="2089"/>
      <c r="O10" s="2089"/>
      <c r="P10" s="2089"/>
      <c r="Q10" s="2089"/>
      <c r="R10" s="2089"/>
      <c r="S10" s="2089"/>
      <c r="T10" s="2089"/>
      <c r="U10" s="2089"/>
      <c r="V10" s="2089"/>
      <c r="W10" s="2089"/>
      <c r="X10" s="2089"/>
      <c r="Y10" s="2089"/>
      <c r="Z10" s="2089"/>
      <c r="AA10" s="2089"/>
      <c r="AB10" s="2089"/>
    </row>
    <row r="11" spans="1:28" ht="24" customHeight="1">
      <c r="A11" s="66"/>
      <c r="B11" s="67"/>
      <c r="C11" s="1775"/>
      <c r="D11" s="1775"/>
      <c r="E11" s="1775"/>
      <c r="F11" s="67"/>
      <c r="G11" s="67"/>
      <c r="H11" s="66"/>
      <c r="I11" s="66"/>
      <c r="J11" s="66"/>
      <c r="K11" s="66"/>
      <c r="L11" s="66"/>
      <c r="M11" s="2089"/>
      <c r="N11" s="2089"/>
      <c r="O11" s="2089"/>
      <c r="P11" s="2089"/>
      <c r="Q11" s="2089"/>
      <c r="R11" s="2089"/>
      <c r="S11" s="2089"/>
      <c r="T11" s="2089"/>
      <c r="U11" s="2089"/>
      <c r="V11" s="2089"/>
      <c r="W11" s="2089"/>
      <c r="X11" s="2089"/>
      <c r="Y11" s="2089"/>
      <c r="Z11" s="2089"/>
      <c r="AA11" s="2089"/>
      <c r="AB11" s="2089"/>
    </row>
    <row r="12" spans="1:28" ht="24" customHeight="1">
      <c r="A12" s="66"/>
      <c r="B12" s="67"/>
      <c r="C12" s="66"/>
      <c r="D12" s="66"/>
      <c r="E12" s="66"/>
      <c r="F12" s="67"/>
      <c r="G12" s="67"/>
      <c r="H12" s="128"/>
      <c r="I12" s="128"/>
      <c r="J12" s="128"/>
      <c r="K12" s="128"/>
      <c r="L12" s="128"/>
      <c r="M12" s="2089"/>
      <c r="N12" s="2089"/>
      <c r="O12" s="2089"/>
      <c r="P12" s="2089"/>
      <c r="Q12" s="2089"/>
      <c r="R12" s="2089"/>
      <c r="S12" s="2089"/>
      <c r="T12" s="2089"/>
      <c r="U12" s="2089"/>
      <c r="V12" s="2089"/>
      <c r="W12" s="2089"/>
      <c r="X12" s="2089"/>
      <c r="Y12" s="2089"/>
      <c r="Z12" s="2089"/>
      <c r="AA12" s="2089"/>
      <c r="AB12" s="2089"/>
    </row>
    <row r="13" spans="1:28" ht="24" customHeight="1">
      <c r="B13" s="1" t="s">
        <v>1168</v>
      </c>
      <c r="Q13" s="4" t="s">
        <v>63</v>
      </c>
    </row>
    <row r="14" spans="1:28" ht="24" customHeight="1">
      <c r="B14" s="1654" t="s">
        <v>16</v>
      </c>
      <c r="C14" s="1655"/>
      <c r="D14" s="1655"/>
      <c r="E14" s="1656"/>
      <c r="F14" s="1705">
        <f>'学校入力シート（要入力）'!$E$41</f>
        <v>2019</v>
      </c>
      <c r="G14" s="1705">
        <f>'学校入力シート（要入力）'!$F$41</f>
        <v>2020</v>
      </c>
      <c r="H14" s="1705">
        <f>'学校入力シート（要入力）'!$G$41</f>
        <v>2021</v>
      </c>
      <c r="I14" s="1705">
        <f>'学校入力シート（要入力）'!$H$41</f>
        <v>2022</v>
      </c>
      <c r="J14" s="1720">
        <f>'学校入力シート（要入力）'!$I$41</f>
        <v>2023</v>
      </c>
      <c r="K14" s="1694" t="str">
        <f>"増減
"&amp;$J$14&amp;"-"&amp;$F$14</f>
        <v>増減
2023-2019</v>
      </c>
      <c r="L14" s="1790" t="str">
        <f>"対"&amp;$F$14&amp;"年度
伸び率(%)"</f>
        <v>対2019年度
伸び率(%)</v>
      </c>
      <c r="M14" s="1677" t="s">
        <v>14</v>
      </c>
      <c r="N14" s="1691" t="s">
        <v>13</v>
      </c>
      <c r="O14" s="1691" t="s">
        <v>15</v>
      </c>
      <c r="P14" s="3"/>
      <c r="Q14" s="1688" t="s">
        <v>51</v>
      </c>
      <c r="R14" s="1854" t="s">
        <v>10</v>
      </c>
      <c r="S14" s="1709"/>
      <c r="T14" s="1675" t="s">
        <v>526</v>
      </c>
      <c r="U14" s="1677"/>
      <c r="V14" s="1641" t="s">
        <v>51</v>
      </c>
      <c r="W14" s="1708" t="s">
        <v>373</v>
      </c>
      <c r="X14" s="1708"/>
      <c r="Y14" s="1708"/>
      <c r="Z14" s="1708"/>
      <c r="AA14" s="1708"/>
      <c r="AB14" s="1709"/>
    </row>
    <row r="15" spans="1:28" ht="24" customHeight="1">
      <c r="B15" s="1657"/>
      <c r="C15" s="1658"/>
      <c r="D15" s="1658"/>
      <c r="E15" s="1659"/>
      <c r="F15" s="1706"/>
      <c r="G15" s="1706"/>
      <c r="H15" s="1706"/>
      <c r="I15" s="1706"/>
      <c r="J15" s="1721"/>
      <c r="K15" s="2012"/>
      <c r="L15" s="1791"/>
      <c r="M15" s="1680"/>
      <c r="N15" s="1692"/>
      <c r="O15" s="1692"/>
      <c r="P15" s="3"/>
      <c r="Q15" s="2101"/>
      <c r="R15" s="1855" t="s">
        <v>34</v>
      </c>
      <c r="S15" s="1857"/>
      <c r="T15" s="2054"/>
      <c r="U15" s="2055"/>
      <c r="V15" s="1641"/>
      <c r="W15" s="1856"/>
      <c r="X15" s="1856"/>
      <c r="Y15" s="1856"/>
      <c r="Z15" s="1856"/>
      <c r="AA15" s="1856"/>
      <c r="AB15" s="1857"/>
    </row>
    <row r="16" spans="1:28" ht="24" customHeight="1">
      <c r="B16" s="1657"/>
      <c r="C16" s="1658"/>
      <c r="D16" s="1658"/>
      <c r="E16" s="1659"/>
      <c r="F16" s="1706"/>
      <c r="G16" s="1706"/>
      <c r="H16" s="1706"/>
      <c r="I16" s="1706"/>
      <c r="J16" s="1721"/>
      <c r="K16" s="2012"/>
      <c r="L16" s="1791"/>
      <c r="M16" s="1680"/>
      <c r="N16" s="1692"/>
      <c r="O16" s="1692"/>
      <c r="Q16" s="2101"/>
      <c r="R16" s="129" t="s">
        <v>168</v>
      </c>
      <c r="S16" s="130" t="s">
        <v>169</v>
      </c>
      <c r="T16" s="2067" t="s">
        <v>168</v>
      </c>
      <c r="U16" s="2069" t="s">
        <v>169</v>
      </c>
      <c r="V16" s="1641"/>
      <c r="W16" s="2091" t="s">
        <v>372</v>
      </c>
      <c r="X16" s="2092"/>
      <c r="Y16" s="2092"/>
      <c r="Z16" s="2095" t="s">
        <v>371</v>
      </c>
      <c r="AA16" s="2096"/>
      <c r="AB16" s="2097"/>
    </row>
    <row r="17" spans="2:28" ht="24" customHeight="1">
      <c r="B17" s="1660"/>
      <c r="C17" s="1661"/>
      <c r="D17" s="1661"/>
      <c r="E17" s="1662"/>
      <c r="F17" s="1707"/>
      <c r="G17" s="1707"/>
      <c r="H17" s="1707"/>
      <c r="I17" s="1707"/>
      <c r="J17" s="1722"/>
      <c r="K17" s="2013"/>
      <c r="L17" s="1704"/>
      <c r="M17" s="1683"/>
      <c r="N17" s="1693"/>
      <c r="O17" s="1693"/>
      <c r="Q17" s="2102"/>
      <c r="R17" s="485" t="str">
        <f>'目標値入力シート（必要に応じて入力）'!I16</f>
        <v/>
      </c>
      <c r="S17" s="486" t="str">
        <f>'目標値入力シート（必要に応じて入力）'!I17</f>
        <v/>
      </c>
      <c r="T17" s="2068"/>
      <c r="U17" s="2070"/>
      <c r="V17" s="1641"/>
      <c r="W17" s="2093"/>
      <c r="X17" s="2094"/>
      <c r="Y17" s="2094"/>
      <c r="Z17" s="2098"/>
      <c r="AA17" s="2099"/>
      <c r="AB17" s="2100"/>
    </row>
    <row r="18" spans="2:28" ht="24" customHeight="1">
      <c r="B18" s="1663" t="s">
        <v>170</v>
      </c>
      <c r="C18" s="1664"/>
      <c r="D18" s="1664"/>
      <c r="E18" s="1665"/>
      <c r="F18" s="2087">
        <f>'学校入力シート（要入力）'!E50</f>
        <v>0</v>
      </c>
      <c r="G18" s="2087">
        <f>'学校入力シート（要入力）'!F50</f>
        <v>0</v>
      </c>
      <c r="H18" s="2087">
        <f>'学校入力シート（要入力）'!G50</f>
        <v>0</v>
      </c>
      <c r="I18" s="2087">
        <f>'学校入力シート（要入力）'!H50</f>
        <v>0</v>
      </c>
      <c r="J18" s="2076">
        <f>'学校入力シート（要入力）'!I50</f>
        <v>0</v>
      </c>
      <c r="K18" s="2078">
        <f>IFERROR(J18-F18,"－")</f>
        <v>0</v>
      </c>
      <c r="L18" s="2079" t="str">
        <f>IFERROR(K18/F18,"－")</f>
        <v>－</v>
      </c>
      <c r="M18" s="2080"/>
      <c r="N18" s="2080"/>
      <c r="O18" s="2081"/>
      <c r="Q18" s="1642">
        <v>10</v>
      </c>
      <c r="R18" s="2065" t="s">
        <v>370</v>
      </c>
      <c r="S18" s="2065" t="s">
        <v>164</v>
      </c>
      <c r="T18" s="2065" t="s">
        <v>536</v>
      </c>
      <c r="U18" s="2065" t="s">
        <v>536</v>
      </c>
      <c r="V18" s="73">
        <v>10</v>
      </c>
      <c r="W18" s="685">
        <f>高校部門!AB59</f>
        <v>21.3</v>
      </c>
      <c r="X18" s="686" t="s">
        <v>599</v>
      </c>
      <c r="Y18" s="1094">
        <v>1000</v>
      </c>
      <c r="Z18" s="688">
        <f>高校部門!AB60</f>
        <v>178.29999999999998</v>
      </c>
      <c r="AA18" s="686" t="s">
        <v>599</v>
      </c>
      <c r="AB18" s="1095">
        <v>1000</v>
      </c>
    </row>
    <row r="19" spans="2:28" ht="24" customHeight="1">
      <c r="B19" s="2084"/>
      <c r="C19" s="2085"/>
      <c r="D19" s="2085"/>
      <c r="E19" s="2086"/>
      <c r="F19" s="2088"/>
      <c r="G19" s="2088"/>
      <c r="H19" s="2088"/>
      <c r="I19" s="2088"/>
      <c r="J19" s="2077"/>
      <c r="K19" s="2045"/>
      <c r="L19" s="1727"/>
      <c r="M19" s="2082"/>
      <c r="N19" s="2082"/>
      <c r="O19" s="2083"/>
      <c r="Q19" s="1642"/>
      <c r="R19" s="2066"/>
      <c r="S19" s="2066"/>
      <c r="T19" s="2066"/>
      <c r="U19" s="2066"/>
      <c r="V19" s="74">
        <v>9</v>
      </c>
      <c r="W19" s="690">
        <f>高校部門!Y59</f>
        <v>19</v>
      </c>
      <c r="X19" s="691" t="s">
        <v>599</v>
      </c>
      <c r="Y19" s="692">
        <f>高校部門!AA59</f>
        <v>21.2</v>
      </c>
      <c r="Z19" s="693">
        <f>高校部門!Y60</f>
        <v>137.69999999999999</v>
      </c>
      <c r="AA19" s="691" t="s">
        <v>599</v>
      </c>
      <c r="AB19" s="694">
        <f>高校部門!AA60</f>
        <v>178.2</v>
      </c>
    </row>
    <row r="20" spans="2:28" ht="24" customHeight="1">
      <c r="B20" s="1663" t="s">
        <v>1158</v>
      </c>
      <c r="C20" s="1664"/>
      <c r="D20" s="1664"/>
      <c r="E20" s="1665"/>
      <c r="F20" s="2072" t="str">
        <f>IFERROR(ROUND(F18/F22,3),"")</f>
        <v/>
      </c>
      <c r="G20" s="2072" t="str">
        <f>IFERROR(ROUND(G18/G22,3),"")</f>
        <v/>
      </c>
      <c r="H20" s="2072" t="str">
        <f>IFERROR(ROUND(H18/H22,3),"")</f>
        <v/>
      </c>
      <c r="I20" s="2072" t="str">
        <f>IFERROR(ROUND(I18/I22,3),"")</f>
        <v/>
      </c>
      <c r="J20" s="2072" t="str">
        <f>IFERROR(ROUND(J18/J22,3),"")</f>
        <v/>
      </c>
      <c r="K20" s="2074" t="str">
        <f>IFERROR(J20-F20,"－")</f>
        <v>－</v>
      </c>
      <c r="L20" s="1945" t="str">
        <f>IFERROR(K20/F20,"－")</f>
        <v>－</v>
      </c>
      <c r="M20" s="1837" t="str">
        <f>IF(R17="","目標入力",IF(J20="","－",IF(AND(I20&lt;$R$17,J20&lt;$R$17),2,IF(AND(I20&gt;=$R$17,J20&lt;$R$17),4,IF(AND(I20&lt;$R$17,J20&gt;=$R$17),8,IF(AND(I20&gt;=$R$17,J20&gt;=$R$17),10))))))</f>
        <v>目標入力</v>
      </c>
      <c r="N20" s="1753" t="str">
        <f>IFERROR(LOOKUP($L$20,趨勢評価!$I$27:$I$31,趨勢評価!$L$27:$L$31),"－")</f>
        <v>－</v>
      </c>
      <c r="O20" s="1685" t="str">
        <f ca="1">IFERROR(OFFSET(INDEX(Y18:Y27,MATCH(J20,Y18:Y27,-1),1),0,-3),"－")</f>
        <v>－</v>
      </c>
      <c r="Q20" s="1641">
        <v>8</v>
      </c>
      <c r="R20" s="2065" t="s">
        <v>135</v>
      </c>
      <c r="S20" s="2065" t="s">
        <v>135</v>
      </c>
      <c r="T20" s="2065" t="s">
        <v>537</v>
      </c>
      <c r="U20" s="2065" t="s">
        <v>537</v>
      </c>
      <c r="V20" s="73">
        <v>8</v>
      </c>
      <c r="W20" s="685">
        <f>高校部門!V59</f>
        <v>17.8</v>
      </c>
      <c r="X20" s="686" t="s">
        <v>599</v>
      </c>
      <c r="Y20" s="687">
        <f>高校部門!X59</f>
        <v>18.899999999999999</v>
      </c>
      <c r="Z20" s="688">
        <f>高校部門!V60</f>
        <v>114.39999999999999</v>
      </c>
      <c r="AA20" s="686" t="s">
        <v>599</v>
      </c>
      <c r="AB20" s="689">
        <f>高校部門!X60</f>
        <v>137.6</v>
      </c>
    </row>
    <row r="21" spans="2:28" ht="24" customHeight="1">
      <c r="B21" s="1666"/>
      <c r="C21" s="1667"/>
      <c r="D21" s="1667"/>
      <c r="E21" s="1668"/>
      <c r="F21" s="2073"/>
      <c r="G21" s="2073"/>
      <c r="H21" s="2073"/>
      <c r="I21" s="2073"/>
      <c r="J21" s="2073"/>
      <c r="K21" s="2075"/>
      <c r="L21" s="1922"/>
      <c r="M21" s="1838"/>
      <c r="N21" s="1754"/>
      <c r="O21" s="2071"/>
      <c r="Q21" s="1641"/>
      <c r="R21" s="2066"/>
      <c r="S21" s="2066"/>
      <c r="T21" s="2066"/>
      <c r="U21" s="2066"/>
      <c r="V21" s="74">
        <v>7</v>
      </c>
      <c r="W21" s="690">
        <f>高校部門!S59</f>
        <v>16.600000000000001</v>
      </c>
      <c r="X21" s="691" t="s">
        <v>599</v>
      </c>
      <c r="Y21" s="692">
        <f>高校部門!U59</f>
        <v>17.7</v>
      </c>
      <c r="Z21" s="693">
        <f>高校部門!S60</f>
        <v>99.199999999999989</v>
      </c>
      <c r="AA21" s="691" t="s">
        <v>599</v>
      </c>
      <c r="AB21" s="694">
        <f>高校部門!U60</f>
        <v>114.3</v>
      </c>
    </row>
    <row r="22" spans="2:28" ht="24" customHeight="1">
      <c r="B22" s="6"/>
      <c r="C22" s="1643" t="s">
        <v>171</v>
      </c>
      <c r="D22" s="1644"/>
      <c r="E22" s="1645"/>
      <c r="F22" s="2020">
        <f>'学校入力シート（要入力）'!E52</f>
        <v>0</v>
      </c>
      <c r="G22" s="2020">
        <f>'学校入力シート（要入力）'!F52</f>
        <v>0</v>
      </c>
      <c r="H22" s="2020">
        <f>'学校入力シート（要入力）'!G52</f>
        <v>0</v>
      </c>
      <c r="I22" s="2020">
        <f>'学校入力シート（要入力）'!H52</f>
        <v>0</v>
      </c>
      <c r="J22" s="2023">
        <f>'学校入力シート（要入力）'!I52</f>
        <v>0</v>
      </c>
      <c r="K22" s="2026">
        <f>IFERROR(J22-F22,"－")</f>
        <v>0</v>
      </c>
      <c r="L22" s="1726" t="str">
        <f>IFERROR(K22/F22,"－")</f>
        <v>－</v>
      </c>
      <c r="M22" s="1838"/>
      <c r="N22" s="1754"/>
      <c r="O22" s="2071"/>
      <c r="Q22" s="1641">
        <v>6</v>
      </c>
      <c r="R22" s="2065" t="s">
        <v>87</v>
      </c>
      <c r="S22" s="2065" t="s">
        <v>431</v>
      </c>
      <c r="T22" s="2065" t="s">
        <v>528</v>
      </c>
      <c r="U22" s="2065" t="s">
        <v>528</v>
      </c>
      <c r="V22" s="73">
        <v>6</v>
      </c>
      <c r="W22" s="685">
        <f>高校部門!P59</f>
        <v>15.5</v>
      </c>
      <c r="X22" s="686" t="s">
        <v>599</v>
      </c>
      <c r="Y22" s="687">
        <f>高校部門!R59</f>
        <v>16.5</v>
      </c>
      <c r="Z22" s="688">
        <f>高校部門!P60</f>
        <v>84.699999999999989</v>
      </c>
      <c r="AA22" s="686" t="s">
        <v>599</v>
      </c>
      <c r="AB22" s="689">
        <f>高校部門!R60</f>
        <v>99.1</v>
      </c>
    </row>
    <row r="23" spans="2:28" ht="24" customHeight="1">
      <c r="B23" s="6"/>
      <c r="C23" s="1649"/>
      <c r="D23" s="1650"/>
      <c r="E23" s="1651"/>
      <c r="F23" s="2022"/>
      <c r="G23" s="2022"/>
      <c r="H23" s="2022"/>
      <c r="I23" s="2022"/>
      <c r="J23" s="2025"/>
      <c r="K23" s="2028"/>
      <c r="L23" s="1727"/>
      <c r="M23" s="1839"/>
      <c r="N23" s="1755"/>
      <c r="O23" s="1687"/>
      <c r="Q23" s="1641"/>
      <c r="R23" s="2066"/>
      <c r="S23" s="2066"/>
      <c r="T23" s="2066"/>
      <c r="U23" s="2066"/>
      <c r="V23" s="74">
        <v>5</v>
      </c>
      <c r="W23" s="690">
        <f>高校部門!M59</f>
        <v>14.4</v>
      </c>
      <c r="X23" s="691" t="s">
        <v>599</v>
      </c>
      <c r="Y23" s="692">
        <f>高校部門!O59</f>
        <v>15.4</v>
      </c>
      <c r="Z23" s="693">
        <f>高校部門!M60</f>
        <v>72.699999999999989</v>
      </c>
      <c r="AA23" s="691" t="s">
        <v>599</v>
      </c>
      <c r="AB23" s="694">
        <f>高校部門!O60</f>
        <v>84.6</v>
      </c>
    </row>
    <row r="24" spans="2:28" ht="24" customHeight="1">
      <c r="B24" s="1663" t="s">
        <v>1159</v>
      </c>
      <c r="C24" s="1664"/>
      <c r="D24" s="1664"/>
      <c r="E24" s="1665"/>
      <c r="F24" s="2072" t="str">
        <f>IFERROR(ROUND(F18/F26,3),"")</f>
        <v/>
      </c>
      <c r="G24" s="2072" t="str">
        <f>IFERROR(ROUND(G18/G26,3),"")</f>
        <v/>
      </c>
      <c r="H24" s="2072" t="str">
        <f>IFERROR(ROUND(H18/H26,3),"")</f>
        <v/>
      </c>
      <c r="I24" s="2072" t="str">
        <f>IFERROR(ROUND(I18/I26,3),"")</f>
        <v/>
      </c>
      <c r="J24" s="2072" t="str">
        <f>IFERROR(ROUND(J18/J26,3),"")</f>
        <v/>
      </c>
      <c r="K24" s="2074" t="str">
        <f>IFERROR(J24-F24,"－")</f>
        <v>－</v>
      </c>
      <c r="L24" s="1945" t="str">
        <f>IFERROR(K24/F24,"－")</f>
        <v>－</v>
      </c>
      <c r="M24" s="1837" t="str">
        <f>IF(S17="","目標入力",IF(J24="","－",IF(AND(I24&lt;$S$17,J24&lt;$S$17),2,IF(AND(I24&gt;=$S$17,J24&lt;$S$17),4,IF(AND(I24&lt;$S$17,J24&gt;=$S$17),8,IF(AND(I24&gt;=$S$17,J24&gt;=$S$17),10))))))</f>
        <v>目標入力</v>
      </c>
      <c r="N24" s="1753" t="str">
        <f>IFERROR(LOOKUP($L$24,趨勢評価!$K$27:$K$31,趨勢評価!$L$27:$L$31),"－")</f>
        <v>－</v>
      </c>
      <c r="O24" s="1685" t="str">
        <f ca="1">IFERROR(OFFSET(INDEX(AB18:AB27,MATCH(J24,AB18:AB27,-1),1),0,-6),"－")</f>
        <v>－</v>
      </c>
      <c r="Q24" s="1641">
        <v>4</v>
      </c>
      <c r="R24" s="2065" t="s">
        <v>444</v>
      </c>
      <c r="S24" s="2065" t="s">
        <v>444</v>
      </c>
      <c r="T24" s="2065" t="s">
        <v>538</v>
      </c>
      <c r="U24" s="2065" t="s">
        <v>538</v>
      </c>
      <c r="V24" s="73">
        <v>4</v>
      </c>
      <c r="W24" s="685">
        <f>高校部門!J59</f>
        <v>13</v>
      </c>
      <c r="X24" s="686" t="s">
        <v>599</v>
      </c>
      <c r="Y24" s="687">
        <f>高校部門!L59</f>
        <v>14.3</v>
      </c>
      <c r="Z24" s="688">
        <f>高校部門!J60</f>
        <v>60.4</v>
      </c>
      <c r="AA24" s="686" t="s">
        <v>599</v>
      </c>
      <c r="AB24" s="689">
        <f>高校部門!L60</f>
        <v>72.599999999999994</v>
      </c>
    </row>
    <row r="25" spans="2:28" ht="24" customHeight="1">
      <c r="B25" s="1666"/>
      <c r="C25" s="1667"/>
      <c r="D25" s="1667"/>
      <c r="E25" s="1668"/>
      <c r="F25" s="2073"/>
      <c r="G25" s="2073"/>
      <c r="H25" s="2073"/>
      <c r="I25" s="2073"/>
      <c r="J25" s="2073"/>
      <c r="K25" s="2075"/>
      <c r="L25" s="1922"/>
      <c r="M25" s="1838"/>
      <c r="N25" s="1754"/>
      <c r="O25" s="2071"/>
      <c r="Q25" s="1641"/>
      <c r="R25" s="2066"/>
      <c r="S25" s="2066"/>
      <c r="T25" s="2066"/>
      <c r="U25" s="2066"/>
      <c r="V25" s="74">
        <v>3</v>
      </c>
      <c r="W25" s="690">
        <f>高校部門!G59</f>
        <v>11.5</v>
      </c>
      <c r="X25" s="691" t="s">
        <v>599</v>
      </c>
      <c r="Y25" s="692">
        <f>高校部門!I59</f>
        <v>12.9</v>
      </c>
      <c r="Z25" s="693">
        <f>高校部門!G60</f>
        <v>48.6</v>
      </c>
      <c r="AA25" s="691" t="s">
        <v>599</v>
      </c>
      <c r="AB25" s="694">
        <f>高校部門!I60</f>
        <v>60.3</v>
      </c>
    </row>
    <row r="26" spans="2:28" ht="24" customHeight="1">
      <c r="B26" s="6"/>
      <c r="C26" s="1643" t="s">
        <v>172</v>
      </c>
      <c r="D26" s="1644"/>
      <c r="E26" s="1644"/>
      <c r="F26" s="2020">
        <f>'学校入力シート（要入力）'!E54</f>
        <v>0</v>
      </c>
      <c r="G26" s="2020">
        <f>'学校入力シート（要入力）'!F54</f>
        <v>0</v>
      </c>
      <c r="H26" s="2020">
        <f>'学校入力シート（要入力）'!G54</f>
        <v>0</v>
      </c>
      <c r="I26" s="2020">
        <f>'学校入力シート（要入力）'!H54</f>
        <v>0</v>
      </c>
      <c r="J26" s="2023">
        <f>'学校入力シート（要入力）'!I54</f>
        <v>0</v>
      </c>
      <c r="K26" s="2026">
        <f>IFERROR(J26-F26,"－")</f>
        <v>0</v>
      </c>
      <c r="L26" s="1726" t="str">
        <f>IFERROR(K26/F26,"－")</f>
        <v>－</v>
      </c>
      <c r="M26" s="1838"/>
      <c r="N26" s="1754"/>
      <c r="O26" s="2071"/>
      <c r="Q26" s="1641">
        <v>2</v>
      </c>
      <c r="R26" s="2065" t="s">
        <v>445</v>
      </c>
      <c r="S26" s="2065" t="s">
        <v>445</v>
      </c>
      <c r="T26" s="2065" t="s">
        <v>539</v>
      </c>
      <c r="U26" s="2065" t="s">
        <v>539</v>
      </c>
      <c r="V26" s="73">
        <v>2</v>
      </c>
      <c r="W26" s="695">
        <f>高校部門!D59</f>
        <v>9.1999999999999993</v>
      </c>
      <c r="X26" s="686" t="s">
        <v>599</v>
      </c>
      <c r="Y26" s="696">
        <f>高校部門!F59</f>
        <v>11.4</v>
      </c>
      <c r="Z26" s="697">
        <f>高校部門!D60</f>
        <v>32</v>
      </c>
      <c r="AA26" s="686" t="s">
        <v>599</v>
      </c>
      <c r="AB26" s="698">
        <f>高校部門!F60</f>
        <v>48.5</v>
      </c>
    </row>
    <row r="27" spans="2:28" ht="24" customHeight="1">
      <c r="B27" s="8"/>
      <c r="C27" s="1649"/>
      <c r="D27" s="1650"/>
      <c r="E27" s="1650"/>
      <c r="F27" s="2022"/>
      <c r="G27" s="2022"/>
      <c r="H27" s="2022"/>
      <c r="I27" s="2022"/>
      <c r="J27" s="2025"/>
      <c r="K27" s="2028"/>
      <c r="L27" s="1727"/>
      <c r="M27" s="1839"/>
      <c r="N27" s="1755"/>
      <c r="O27" s="1687"/>
      <c r="Q27" s="1641"/>
      <c r="R27" s="2066"/>
      <c r="S27" s="2066"/>
      <c r="T27" s="2066"/>
      <c r="U27" s="2066"/>
      <c r="V27" s="74">
        <v>1</v>
      </c>
      <c r="W27" s="699"/>
      <c r="X27" s="691" t="s">
        <v>599</v>
      </c>
      <c r="Y27" s="692">
        <f>高校部門!C59</f>
        <v>9.1</v>
      </c>
      <c r="Z27" s="700"/>
      <c r="AA27" s="691" t="s">
        <v>599</v>
      </c>
      <c r="AB27" s="694">
        <f>高校部門!C60</f>
        <v>31.9</v>
      </c>
    </row>
  </sheetData>
  <mergeCells count="102">
    <mergeCell ref="A1:C1"/>
    <mergeCell ref="D1:H1"/>
    <mergeCell ref="A2:C2"/>
    <mergeCell ref="D2:H2"/>
    <mergeCell ref="M8:AB12"/>
    <mergeCell ref="C9:H9"/>
    <mergeCell ref="C10:H10"/>
    <mergeCell ref="C11:E11"/>
    <mergeCell ref="I18:I19"/>
    <mergeCell ref="I14:I17"/>
    <mergeCell ref="W14:AB15"/>
    <mergeCell ref="R15:S15"/>
    <mergeCell ref="W16:Y17"/>
    <mergeCell ref="Z16:AB17"/>
    <mergeCell ref="Q14:Q17"/>
    <mergeCell ref="N14:N17"/>
    <mergeCell ref="O14:O17"/>
    <mergeCell ref="R14:S14"/>
    <mergeCell ref="V14:V17"/>
    <mergeCell ref="J14:J17"/>
    <mergeCell ref="K14:K17"/>
    <mergeCell ref="L14:L17"/>
    <mergeCell ref="M14:M17"/>
    <mergeCell ref="B14:E17"/>
    <mergeCell ref="F14:F17"/>
    <mergeCell ref="G14:G17"/>
    <mergeCell ref="H14:H17"/>
    <mergeCell ref="G20:G21"/>
    <mergeCell ref="H20:H21"/>
    <mergeCell ref="B18:E19"/>
    <mergeCell ref="F18:F19"/>
    <mergeCell ref="G18:G19"/>
    <mergeCell ref="H18:H19"/>
    <mergeCell ref="J18:J19"/>
    <mergeCell ref="K18:K19"/>
    <mergeCell ref="L18:L19"/>
    <mergeCell ref="M18:O19"/>
    <mergeCell ref="Q18:Q19"/>
    <mergeCell ref="R18:R19"/>
    <mergeCell ref="M20:M23"/>
    <mergeCell ref="N20:N23"/>
    <mergeCell ref="Q20:Q21"/>
    <mergeCell ref="O20:O23"/>
    <mergeCell ref="R20:R21"/>
    <mergeCell ref="R24:R25"/>
    <mergeCell ref="B24:E25"/>
    <mergeCell ref="F24:F25"/>
    <mergeCell ref="G24:G25"/>
    <mergeCell ref="H24:H25"/>
    <mergeCell ref="I24:I25"/>
    <mergeCell ref="L20:L21"/>
    <mergeCell ref="B20:E21"/>
    <mergeCell ref="F20:F21"/>
    <mergeCell ref="C22:E23"/>
    <mergeCell ref="F22:F23"/>
    <mergeCell ref="G22:G23"/>
    <mergeCell ref="H22:H23"/>
    <mergeCell ref="I22:I23"/>
    <mergeCell ref="I20:I21"/>
    <mergeCell ref="J22:J23"/>
    <mergeCell ref="K22:K23"/>
    <mergeCell ref="L22:L23"/>
    <mergeCell ref="J20:J21"/>
    <mergeCell ref="K20:K21"/>
    <mergeCell ref="R26:R27"/>
    <mergeCell ref="S18:S19"/>
    <mergeCell ref="S20:S21"/>
    <mergeCell ref="S22:S23"/>
    <mergeCell ref="S24:S25"/>
    <mergeCell ref="S26:S27"/>
    <mergeCell ref="C26:E27"/>
    <mergeCell ref="F26:F27"/>
    <mergeCell ref="G26:G27"/>
    <mergeCell ref="H26:H27"/>
    <mergeCell ref="I26:I27"/>
    <mergeCell ref="J26:J27"/>
    <mergeCell ref="K26:K27"/>
    <mergeCell ref="L26:L27"/>
    <mergeCell ref="Q26:Q27"/>
    <mergeCell ref="M24:M27"/>
    <mergeCell ref="N24:N27"/>
    <mergeCell ref="O24:O27"/>
    <mergeCell ref="Q24:Q25"/>
    <mergeCell ref="J24:J25"/>
    <mergeCell ref="K24:K25"/>
    <mergeCell ref="L24:L25"/>
    <mergeCell ref="Q22:Q23"/>
    <mergeCell ref="R22:R23"/>
    <mergeCell ref="U1:AB1"/>
    <mergeCell ref="T26:T27"/>
    <mergeCell ref="U18:U19"/>
    <mergeCell ref="U20:U21"/>
    <mergeCell ref="U22:U23"/>
    <mergeCell ref="U24:U25"/>
    <mergeCell ref="U26:U27"/>
    <mergeCell ref="T14:U15"/>
    <mergeCell ref="T18:T19"/>
    <mergeCell ref="T20:T21"/>
    <mergeCell ref="T22:T23"/>
    <mergeCell ref="T24:T25"/>
    <mergeCell ref="T16:T17"/>
    <mergeCell ref="U16:U17"/>
  </mergeCells>
  <phoneticPr fontId="1"/>
  <conditionalFormatting sqref="R18:R19">
    <cfRule type="expression" dxfId="146" priority="42">
      <formula>$M$20=10</formula>
    </cfRule>
  </conditionalFormatting>
  <conditionalFormatting sqref="R20:R21">
    <cfRule type="expression" dxfId="145" priority="41">
      <formula>$M$20=8</formula>
    </cfRule>
  </conditionalFormatting>
  <conditionalFormatting sqref="R22:R23">
    <cfRule type="expression" priority="40">
      <formula>$M$20=6</formula>
    </cfRule>
  </conditionalFormatting>
  <conditionalFormatting sqref="R24:R25">
    <cfRule type="expression" dxfId="144" priority="39">
      <formula>$M$20=4</formula>
    </cfRule>
  </conditionalFormatting>
  <conditionalFormatting sqref="R26:R27">
    <cfRule type="expression" dxfId="143" priority="38">
      <formula>$M$20=2</formula>
    </cfRule>
  </conditionalFormatting>
  <conditionalFormatting sqref="S18">
    <cfRule type="expression" dxfId="142" priority="37">
      <formula>$M$24=10</formula>
    </cfRule>
  </conditionalFormatting>
  <conditionalFormatting sqref="S20">
    <cfRule type="expression" dxfId="141" priority="36">
      <formula>$M$24=8</formula>
    </cfRule>
  </conditionalFormatting>
  <conditionalFormatting sqref="S22">
    <cfRule type="expression" dxfId="140" priority="35">
      <formula>$M$24=6</formula>
    </cfRule>
  </conditionalFormatting>
  <conditionalFormatting sqref="S24">
    <cfRule type="expression" dxfId="139" priority="34">
      <formula>$M$24=4</formula>
    </cfRule>
  </conditionalFormatting>
  <conditionalFormatting sqref="S26:S27">
    <cfRule type="expression" dxfId="138" priority="33">
      <formula>$M$24=2</formula>
    </cfRule>
  </conditionalFormatting>
  <conditionalFormatting sqref="T18:T19">
    <cfRule type="expression" dxfId="137" priority="32">
      <formula>$N$20=10</formula>
    </cfRule>
  </conditionalFormatting>
  <conditionalFormatting sqref="T20">
    <cfRule type="expression" dxfId="136" priority="31">
      <formula>$N$20=8</formula>
    </cfRule>
  </conditionalFormatting>
  <conditionalFormatting sqref="T22">
    <cfRule type="expression" dxfId="135" priority="30">
      <formula>$N$20=6</formula>
    </cfRule>
  </conditionalFormatting>
  <conditionalFormatting sqref="T24">
    <cfRule type="expression" dxfId="134" priority="29">
      <formula>$N$20=4</formula>
    </cfRule>
  </conditionalFormatting>
  <conditionalFormatting sqref="T26">
    <cfRule type="expression" dxfId="133" priority="28">
      <formula>$N$20=2</formula>
    </cfRule>
  </conditionalFormatting>
  <conditionalFormatting sqref="U18">
    <cfRule type="expression" dxfId="132" priority="27">
      <formula>$N$24=10</formula>
    </cfRule>
  </conditionalFormatting>
  <conditionalFormatting sqref="U20">
    <cfRule type="expression" dxfId="131" priority="26">
      <formula>$N$24=8</formula>
    </cfRule>
  </conditionalFormatting>
  <conditionalFormatting sqref="U22">
    <cfRule type="expression" dxfId="130" priority="25">
      <formula>$N$24=6</formula>
    </cfRule>
  </conditionalFormatting>
  <conditionalFormatting sqref="U24">
    <cfRule type="expression" dxfId="129" priority="24">
      <formula>$N$24=4</formula>
    </cfRule>
  </conditionalFormatting>
  <conditionalFormatting sqref="U26:U27">
    <cfRule type="expression" dxfId="128" priority="23">
      <formula>$N$24=2</formula>
    </cfRule>
  </conditionalFormatting>
  <conditionalFormatting sqref="W18:Y18">
    <cfRule type="expression" dxfId="127" priority="22">
      <formula>$O$20=10</formula>
    </cfRule>
  </conditionalFormatting>
  <conditionalFormatting sqref="W19:Y19">
    <cfRule type="expression" dxfId="126" priority="21">
      <formula>$O$20=9</formula>
    </cfRule>
  </conditionalFormatting>
  <conditionalFormatting sqref="W20:Y20">
    <cfRule type="expression" dxfId="125" priority="20">
      <formula>$O$20=8</formula>
    </cfRule>
  </conditionalFormatting>
  <conditionalFormatting sqref="W21:Y21">
    <cfRule type="expression" dxfId="124" priority="19">
      <formula>$O$20=7</formula>
    </cfRule>
  </conditionalFormatting>
  <conditionalFormatting sqref="W22:Y22">
    <cfRule type="expression" dxfId="123" priority="18">
      <formula>$O$20=6</formula>
    </cfRule>
  </conditionalFormatting>
  <conditionalFormatting sqref="W23:Y23">
    <cfRule type="expression" dxfId="122" priority="17">
      <formula>$O$20=5</formula>
    </cfRule>
  </conditionalFormatting>
  <conditionalFormatting sqref="W24:Y24">
    <cfRule type="expression" dxfId="121" priority="16">
      <formula>$O$20=4</formula>
    </cfRule>
  </conditionalFormatting>
  <conditionalFormatting sqref="W25:Y25">
    <cfRule type="expression" dxfId="120" priority="15">
      <formula>$O$20=3</formula>
    </cfRule>
  </conditionalFormatting>
  <conditionalFormatting sqref="W26:Y26">
    <cfRule type="expression" dxfId="119" priority="14">
      <formula>$O$20=2</formula>
    </cfRule>
  </conditionalFormatting>
  <conditionalFormatting sqref="W27:Y27">
    <cfRule type="expression" dxfId="118" priority="13">
      <formula>$O$20=1</formula>
    </cfRule>
  </conditionalFormatting>
  <conditionalFormatting sqref="Y18">
    <cfRule type="expression" dxfId="117" priority="12">
      <formula>$O$20=10</formula>
    </cfRule>
  </conditionalFormatting>
  <conditionalFormatting sqref="Z18:AB18">
    <cfRule type="expression" dxfId="116" priority="11">
      <formula>$O$24=10</formula>
    </cfRule>
  </conditionalFormatting>
  <conditionalFormatting sqref="Z19:AB19">
    <cfRule type="expression" dxfId="115" priority="10">
      <formula>$O$24=9</formula>
    </cfRule>
  </conditionalFormatting>
  <conditionalFormatting sqref="Z20:AB20">
    <cfRule type="expression" dxfId="114" priority="9">
      <formula>$O$24=8</formula>
    </cfRule>
  </conditionalFormatting>
  <conditionalFormatting sqref="Z21:AB21">
    <cfRule type="expression" dxfId="113" priority="8">
      <formula>$O$24=7</formula>
    </cfRule>
  </conditionalFormatting>
  <conditionalFormatting sqref="Z22:AB22">
    <cfRule type="expression" dxfId="112" priority="7">
      <formula>$O$24=6</formula>
    </cfRule>
  </conditionalFormatting>
  <conditionalFormatting sqref="Z23:AB23">
    <cfRule type="expression" dxfId="111" priority="6">
      <formula>$O$24=5</formula>
    </cfRule>
  </conditionalFormatting>
  <conditionalFormatting sqref="Z24:AB24">
    <cfRule type="expression" dxfId="110" priority="5">
      <formula>$O$24=4</formula>
    </cfRule>
  </conditionalFormatting>
  <conditionalFormatting sqref="Z25:AB25">
    <cfRule type="expression" dxfId="109" priority="4">
      <formula>$O$24=3</formula>
    </cfRule>
  </conditionalFormatting>
  <conditionalFormatting sqref="Z26:AB26">
    <cfRule type="expression" dxfId="108" priority="3">
      <formula>$O$24=2</formula>
    </cfRule>
  </conditionalFormatting>
  <conditionalFormatting sqref="Z27:AB27">
    <cfRule type="expression" dxfId="107" priority="2">
      <formula>$O$24=1</formula>
    </cfRule>
  </conditionalFormatting>
  <conditionalFormatting sqref="AB18">
    <cfRule type="expression" dxfId="106" priority="1">
      <formula>$O$24=10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CFF"/>
  </sheetPr>
  <dimension ref="A1:Y25"/>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1.88671875" style="1" customWidth="1"/>
    <col min="17" max="17" width="3.6640625" style="2" customWidth="1"/>
    <col min="18" max="18" width="13.6640625" style="1" customWidth="1"/>
    <col min="19" max="19" width="5.6640625" style="1" customWidth="1"/>
    <col min="20" max="20" width="2.44140625" style="2" customWidth="1"/>
    <col min="21" max="21" width="5.6640625" style="1" customWidth="1"/>
    <col min="22" max="22" width="3.44140625" style="1" bestFit="1" customWidth="1"/>
    <col min="23" max="23" width="5.109375" style="629" customWidth="1"/>
    <col min="24" max="24" width="2.44140625" style="1" customWidth="1"/>
    <col min="25" max="25" width="5.109375" style="625"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166</v>
      </c>
      <c r="B5" s="66"/>
      <c r="C5" s="66"/>
      <c r="D5" s="66"/>
      <c r="E5" s="66"/>
      <c r="F5" s="66"/>
      <c r="G5" s="66"/>
      <c r="I5" s="66"/>
      <c r="J5" s="66"/>
      <c r="K5" s="66"/>
      <c r="L5" s="66"/>
      <c r="M5" s="66"/>
      <c r="N5" s="66"/>
      <c r="O5" s="66"/>
      <c r="P5" s="66"/>
      <c r="Q5" s="75"/>
      <c r="R5" s="1700"/>
      <c r="S5" s="1701"/>
      <c r="T5" s="1701"/>
      <c r="U5" s="1701"/>
      <c r="V5" s="1701"/>
      <c r="W5" s="1701"/>
      <c r="X5" s="1701"/>
      <c r="Y5" s="1701"/>
    </row>
    <row r="6" spans="1:25" ht="24" customHeight="1">
      <c r="A6" s="66"/>
      <c r="B6" s="66"/>
      <c r="C6" s="66"/>
      <c r="D6" s="66"/>
      <c r="E6" s="66"/>
      <c r="F6" s="66"/>
      <c r="G6" s="66"/>
      <c r="I6" s="128"/>
      <c r="J6" s="128"/>
      <c r="K6" s="128"/>
      <c r="L6" s="128"/>
      <c r="M6" s="128"/>
      <c r="N6" s="128"/>
      <c r="O6" s="128"/>
      <c r="P6" s="128"/>
      <c r="Q6" s="128"/>
      <c r="R6" s="128"/>
      <c r="S6" s="128"/>
      <c r="T6" s="128"/>
      <c r="U6" s="128"/>
      <c r="V6" s="128"/>
      <c r="W6" s="630"/>
      <c r="X6" s="128"/>
      <c r="Y6" s="626"/>
    </row>
    <row r="7" spans="1:25" ht="24" customHeight="1">
      <c r="A7" s="66"/>
      <c r="B7" s="67" t="s">
        <v>883</v>
      </c>
      <c r="C7" s="66"/>
      <c r="D7" s="66"/>
      <c r="E7" s="66"/>
      <c r="F7" s="66"/>
      <c r="G7" s="66"/>
      <c r="H7" s="66" t="s">
        <v>3</v>
      </c>
      <c r="I7" s="128"/>
      <c r="J7" s="128"/>
      <c r="K7" s="128"/>
      <c r="L7" s="128"/>
      <c r="M7" s="128"/>
      <c r="N7" s="128"/>
      <c r="O7" s="128"/>
      <c r="P7" s="128"/>
      <c r="Q7" s="128"/>
      <c r="R7" s="128"/>
      <c r="S7" s="128"/>
      <c r="T7" s="128"/>
      <c r="U7" s="128"/>
      <c r="V7" s="128"/>
      <c r="W7" s="630"/>
      <c r="X7" s="128"/>
      <c r="Y7" s="626"/>
    </row>
    <row r="8" spans="1:25" ht="24" customHeight="1">
      <c r="A8" s="66"/>
      <c r="B8" s="67"/>
      <c r="C8" s="67" t="s">
        <v>17</v>
      </c>
      <c r="D8" s="66"/>
      <c r="E8" s="66"/>
      <c r="F8" s="66"/>
      <c r="G8" s="66"/>
      <c r="H8" s="1684" t="s">
        <v>1149</v>
      </c>
      <c r="I8" s="1684"/>
      <c r="J8" s="1684"/>
      <c r="K8" s="1684"/>
      <c r="L8" s="1684"/>
      <c r="M8" s="1684"/>
      <c r="N8" s="1684"/>
      <c r="O8" s="1684"/>
      <c r="P8" s="1684"/>
      <c r="Q8" s="1684"/>
      <c r="R8" s="1684"/>
      <c r="S8" s="1684"/>
      <c r="T8" s="1684"/>
      <c r="U8" s="1684"/>
      <c r="V8" s="1684"/>
      <c r="W8" s="1684"/>
      <c r="X8" s="1684"/>
      <c r="Y8" s="626"/>
    </row>
    <row r="9" spans="1:25" ht="24" customHeight="1">
      <c r="A9" s="66"/>
      <c r="B9" s="66"/>
      <c r="C9" s="1673" t="s">
        <v>174</v>
      </c>
      <c r="D9" s="1673"/>
      <c r="E9" s="1673"/>
      <c r="F9" s="67"/>
      <c r="G9" s="67"/>
      <c r="H9" s="1684"/>
      <c r="I9" s="1684"/>
      <c r="J9" s="1684"/>
      <c r="K9" s="1684"/>
      <c r="L9" s="1684"/>
      <c r="M9" s="1684"/>
      <c r="N9" s="1684"/>
      <c r="O9" s="1684"/>
      <c r="P9" s="1684"/>
      <c r="Q9" s="1684"/>
      <c r="R9" s="1684"/>
      <c r="S9" s="1684"/>
      <c r="T9" s="1684"/>
      <c r="U9" s="1684"/>
      <c r="V9" s="1684"/>
      <c r="W9" s="1684"/>
      <c r="X9" s="1684"/>
      <c r="Y9" s="626"/>
    </row>
    <row r="10" spans="1:25" ht="24" customHeight="1">
      <c r="A10" s="66"/>
      <c r="B10" s="67"/>
      <c r="C10" s="1674" t="s">
        <v>175</v>
      </c>
      <c r="D10" s="1674"/>
      <c r="E10" s="1674"/>
      <c r="F10" s="67"/>
      <c r="G10" s="67"/>
      <c r="H10" s="1684"/>
      <c r="I10" s="1684"/>
      <c r="J10" s="1684"/>
      <c r="K10" s="1684"/>
      <c r="L10" s="1684"/>
      <c r="M10" s="1684"/>
      <c r="N10" s="1684"/>
      <c r="O10" s="1684"/>
      <c r="P10" s="1684"/>
      <c r="Q10" s="1684"/>
      <c r="R10" s="1684"/>
      <c r="S10" s="1684"/>
      <c r="T10" s="1684"/>
      <c r="U10" s="1684"/>
      <c r="V10" s="1684"/>
      <c r="W10" s="1684"/>
      <c r="X10" s="1684"/>
      <c r="Y10" s="626"/>
    </row>
    <row r="11" spans="1:25" ht="24" customHeight="1">
      <c r="B11" s="9"/>
      <c r="C11" s="1672"/>
      <c r="D11" s="1672"/>
      <c r="E11" s="1672"/>
      <c r="F11" s="9"/>
      <c r="G11" s="9"/>
      <c r="H11" s="1684"/>
      <c r="I11" s="1684"/>
      <c r="J11" s="1684"/>
      <c r="K11" s="1684"/>
      <c r="L11" s="1684"/>
      <c r="M11" s="1684"/>
      <c r="N11" s="1684"/>
      <c r="O11" s="1684"/>
      <c r="P11" s="1684"/>
      <c r="Q11" s="1684"/>
      <c r="R11" s="1684"/>
      <c r="S11" s="1684"/>
      <c r="T11" s="1684"/>
      <c r="U11" s="1684"/>
      <c r="V11" s="1684"/>
      <c r="W11" s="1684"/>
      <c r="X11" s="1684"/>
    </row>
    <row r="12" spans="1:25" ht="24" customHeight="1">
      <c r="B12" s="1" t="s">
        <v>1168</v>
      </c>
      <c r="Q12" s="4" t="s">
        <v>63</v>
      </c>
    </row>
    <row r="13" spans="1:25" ht="24" customHeight="1">
      <c r="B13" s="1654" t="s">
        <v>16</v>
      </c>
      <c r="C13" s="1655"/>
      <c r="D13" s="1655"/>
      <c r="E13" s="1656"/>
      <c r="F13" s="1705">
        <f>'学校入力シート（要入力）'!$E$41</f>
        <v>2019</v>
      </c>
      <c r="G13" s="1705">
        <f>'学校入力シート（要入力）'!$F$41</f>
        <v>2020</v>
      </c>
      <c r="H13" s="1705">
        <f>'学校入力シート（要入力）'!$G$41</f>
        <v>2021</v>
      </c>
      <c r="I13" s="1705">
        <f>'学校入力シート（要入力）'!$H$41</f>
        <v>2022</v>
      </c>
      <c r="J13" s="1720">
        <f>'学校入力シート（要入力）'!$I$41</f>
        <v>2023</v>
      </c>
      <c r="K13" s="1694" t="str">
        <f>"増減
"&amp;$J$13&amp;"-"&amp;$F$13</f>
        <v>増減
2023-2019</v>
      </c>
      <c r="L13" s="1790" t="str">
        <f>"対"&amp;$F$13&amp;"年度
伸び率(%)"</f>
        <v>対2019年度
伸び率(%)</v>
      </c>
      <c r="M13" s="1677" t="s">
        <v>14</v>
      </c>
      <c r="N13" s="1691" t="s">
        <v>13</v>
      </c>
      <c r="O13" s="1691" t="s">
        <v>15</v>
      </c>
      <c r="P13" s="3"/>
      <c r="Q13" s="1688" t="s">
        <v>51</v>
      </c>
      <c r="R13" s="364" t="s">
        <v>10</v>
      </c>
      <c r="S13" s="1675" t="s">
        <v>72</v>
      </c>
      <c r="T13" s="1676"/>
      <c r="U13" s="1677"/>
      <c r="V13" s="1641" t="s">
        <v>51</v>
      </c>
      <c r="W13" s="1708" t="s">
        <v>367</v>
      </c>
      <c r="X13" s="1708"/>
      <c r="Y13" s="1709"/>
    </row>
    <row r="14" spans="1:25" ht="24" customHeight="1">
      <c r="B14" s="1657"/>
      <c r="C14" s="1658"/>
      <c r="D14" s="1658"/>
      <c r="E14" s="1659"/>
      <c r="F14" s="1706"/>
      <c r="G14" s="1706"/>
      <c r="H14" s="1706"/>
      <c r="I14" s="1706"/>
      <c r="J14" s="1721"/>
      <c r="K14" s="2012"/>
      <c r="L14" s="1791"/>
      <c r="M14" s="1680"/>
      <c r="N14" s="1692"/>
      <c r="O14" s="1692"/>
      <c r="P14" s="3"/>
      <c r="Q14" s="1689"/>
      <c r="R14" s="365" t="s">
        <v>34</v>
      </c>
      <c r="S14" s="1678"/>
      <c r="T14" s="1679"/>
      <c r="U14" s="1680"/>
      <c r="V14" s="1641"/>
      <c r="W14" s="1710"/>
      <c r="X14" s="1710"/>
      <c r="Y14" s="1711"/>
    </row>
    <row r="15" spans="1:25" ht="24" customHeight="1">
      <c r="B15" s="1660"/>
      <c r="C15" s="1661"/>
      <c r="D15" s="1661"/>
      <c r="E15" s="1662"/>
      <c r="F15" s="1707"/>
      <c r="G15" s="1707"/>
      <c r="H15" s="1707"/>
      <c r="I15" s="1707"/>
      <c r="J15" s="1722"/>
      <c r="K15" s="2013"/>
      <c r="L15" s="1704"/>
      <c r="M15" s="1683"/>
      <c r="N15" s="1693"/>
      <c r="O15" s="1693"/>
      <c r="Q15" s="1690"/>
      <c r="R15" s="484" t="str">
        <f>'目標値入力シート（必要に応じて入力）'!I18</f>
        <v/>
      </c>
      <c r="S15" s="1681"/>
      <c r="T15" s="1682"/>
      <c r="U15" s="1683"/>
      <c r="V15" s="1641"/>
      <c r="W15" s="1712"/>
      <c r="X15" s="1712"/>
      <c r="Y15" s="1713"/>
    </row>
    <row r="16" spans="1:25" ht="24" customHeight="1">
      <c r="B16" s="1663" t="s">
        <v>377</v>
      </c>
      <c r="C16" s="1664"/>
      <c r="D16" s="1664"/>
      <c r="E16" s="1665"/>
      <c r="F16" s="1717" t="str">
        <f>IFERROR((ROUND(F20/F23,3)),"－")</f>
        <v>－</v>
      </c>
      <c r="G16" s="1717" t="str">
        <f>IFERROR((ROUND(G20/G23,3)),"－")</f>
        <v>－</v>
      </c>
      <c r="H16" s="1717" t="str">
        <f>IFERROR((ROUND(H20/H23,3)),"－")</f>
        <v>－</v>
      </c>
      <c r="I16" s="1717" t="str">
        <f>IFERROR((ROUND(I20/I23,3)),"－")</f>
        <v>－</v>
      </c>
      <c r="J16" s="1717" t="str">
        <f>IFERROR((ROUND(J20/J23,3)),"－")</f>
        <v>－</v>
      </c>
      <c r="K16" s="1818" t="str">
        <f>IFERROR((J16-F16)*100,"－")</f>
        <v>－</v>
      </c>
      <c r="L16" s="1731"/>
      <c r="M16" s="1837" t="str">
        <f>IF(R15="","目標入力",IF(J16="－","－",IF(AND(I16&lt;$R$15,J16&lt;$R$15),2,IF(AND(I16&gt;=$R$15,J16&lt;$R$15),4,IF(AND(I16&lt;$R$15,J16&gt;=$R$15),8,IF(AND(I16&gt;=$R$15,J16&gt;=$R$15),10,))))))</f>
        <v>目標入力</v>
      </c>
      <c r="N16" s="1847" t="str">
        <f>IFERROR(LOOKUP($K$16/100,趨勢評価!$J$27:$J$31,趨勢評価!$L$27:$L$31),"－")</f>
        <v>－</v>
      </c>
      <c r="O16" s="1760" t="str">
        <f ca="1">IFERROR(OFFSET(INDEX(Y16:Y25,MATCH(J16,Y16:Y25,-1),1),0,-3),"－")</f>
        <v>－</v>
      </c>
      <c r="Q16" s="1642">
        <v>10</v>
      </c>
      <c r="R16" s="1782" t="s">
        <v>164</v>
      </c>
      <c r="S16" s="1640" t="s">
        <v>511</v>
      </c>
      <c r="T16" s="1742"/>
      <c r="U16" s="1743"/>
      <c r="V16" s="73">
        <v>10</v>
      </c>
      <c r="W16" s="674">
        <f>高校部門!AB67</f>
        <v>0.90300000000000002</v>
      </c>
      <c r="X16" s="675" t="s">
        <v>599</v>
      </c>
      <c r="Y16" s="1090">
        <v>100</v>
      </c>
    </row>
    <row r="17" spans="2:25" ht="24" customHeight="1">
      <c r="B17" s="1666"/>
      <c r="C17" s="1667"/>
      <c r="D17" s="1667"/>
      <c r="E17" s="1668"/>
      <c r="F17" s="1718"/>
      <c r="G17" s="1718"/>
      <c r="H17" s="1718"/>
      <c r="I17" s="1718"/>
      <c r="J17" s="1718"/>
      <c r="K17" s="1980"/>
      <c r="L17" s="1732"/>
      <c r="M17" s="1838"/>
      <c r="N17" s="1847"/>
      <c r="O17" s="1820"/>
      <c r="Q17" s="1642"/>
      <c r="R17" s="1782"/>
      <c r="S17" s="1637"/>
      <c r="T17" s="1744"/>
      <c r="U17" s="1745"/>
      <c r="V17" s="74">
        <v>9</v>
      </c>
      <c r="W17" s="677">
        <f>高校部門!Y67</f>
        <v>0.68899999999999995</v>
      </c>
      <c r="X17" s="678" t="s">
        <v>599</v>
      </c>
      <c r="Y17" s="679">
        <f>高校部門!AA67</f>
        <v>0.90200000000000002</v>
      </c>
    </row>
    <row r="18" spans="2:25" ht="24" customHeight="1">
      <c r="B18" s="1666"/>
      <c r="C18" s="1667"/>
      <c r="D18" s="1667"/>
      <c r="E18" s="1668"/>
      <c r="F18" s="1718"/>
      <c r="G18" s="1718"/>
      <c r="H18" s="1718"/>
      <c r="I18" s="1718"/>
      <c r="J18" s="1718"/>
      <c r="K18" s="1980"/>
      <c r="L18" s="1732"/>
      <c r="M18" s="1838"/>
      <c r="N18" s="1847"/>
      <c r="O18" s="1820"/>
      <c r="Q18" s="1641">
        <v>8</v>
      </c>
      <c r="R18" s="1782" t="s">
        <v>135</v>
      </c>
      <c r="S18" s="1640" t="s">
        <v>512</v>
      </c>
      <c r="T18" s="1742"/>
      <c r="U18" s="1743"/>
      <c r="V18" s="73">
        <v>8</v>
      </c>
      <c r="W18" s="674">
        <f>高校部門!V67</f>
        <v>0.58599999999999997</v>
      </c>
      <c r="X18" s="675" t="s">
        <v>599</v>
      </c>
      <c r="Y18" s="680">
        <f>高校部門!X67</f>
        <v>0.68799999999999994</v>
      </c>
    </row>
    <row r="19" spans="2:25" ht="24" customHeight="1">
      <c r="B19" s="1666"/>
      <c r="C19" s="1667"/>
      <c r="D19" s="1667"/>
      <c r="E19" s="1668"/>
      <c r="F19" s="1719"/>
      <c r="G19" s="1719"/>
      <c r="H19" s="1719"/>
      <c r="I19" s="1719"/>
      <c r="J19" s="1719"/>
      <c r="K19" s="1819"/>
      <c r="L19" s="1733"/>
      <c r="M19" s="1838"/>
      <c r="N19" s="1847"/>
      <c r="O19" s="1820"/>
      <c r="Q19" s="1641"/>
      <c r="R19" s="1782"/>
      <c r="S19" s="1637"/>
      <c r="T19" s="1744"/>
      <c r="U19" s="1745"/>
      <c r="V19" s="74">
        <v>7</v>
      </c>
      <c r="W19" s="677">
        <f>高校部門!S67</f>
        <v>0.49099999999999999</v>
      </c>
      <c r="X19" s="678" t="s">
        <v>599</v>
      </c>
      <c r="Y19" s="679">
        <f>高校部門!U67</f>
        <v>0.58499999999999996</v>
      </c>
    </row>
    <row r="20" spans="2:25" ht="24" customHeight="1">
      <c r="B20" s="6"/>
      <c r="C20" s="1643" t="s">
        <v>176</v>
      </c>
      <c r="D20" s="1644"/>
      <c r="E20" s="1645"/>
      <c r="F20" s="2020">
        <f>'学校入力シート（要入力）'!E53</f>
        <v>0</v>
      </c>
      <c r="G20" s="2020">
        <f>'学校入力シート（要入力）'!F53</f>
        <v>0</v>
      </c>
      <c r="H20" s="2020">
        <f>'学校入力シート（要入力）'!G53</f>
        <v>0</v>
      </c>
      <c r="I20" s="2020">
        <f>'学校入力シート（要入力）'!H53</f>
        <v>0</v>
      </c>
      <c r="J20" s="2023">
        <f>'学校入力シート（要入力）'!I53</f>
        <v>0</v>
      </c>
      <c r="K20" s="2026">
        <f>IFERROR(J20-F20,"－")</f>
        <v>0</v>
      </c>
      <c r="L20" s="1726" t="str">
        <f>IFERROR(K20/F20,"－")</f>
        <v>－</v>
      </c>
      <c r="M20" s="1838"/>
      <c r="N20" s="1847"/>
      <c r="O20" s="1820"/>
      <c r="Q20" s="1641">
        <v>6</v>
      </c>
      <c r="R20" s="1782" t="s">
        <v>87</v>
      </c>
      <c r="S20" s="1640" t="s">
        <v>79</v>
      </c>
      <c r="T20" s="1742"/>
      <c r="U20" s="1743"/>
      <c r="V20" s="73">
        <v>6</v>
      </c>
      <c r="W20" s="674">
        <f>高校部門!P67</f>
        <v>0.42599999999999999</v>
      </c>
      <c r="X20" s="675" t="s">
        <v>599</v>
      </c>
      <c r="Y20" s="676">
        <f>高校部門!R67</f>
        <v>0.49</v>
      </c>
    </row>
    <row r="21" spans="2:25" ht="24" customHeight="1">
      <c r="B21" s="6"/>
      <c r="C21" s="1776"/>
      <c r="D21" s="1777"/>
      <c r="E21" s="1778"/>
      <c r="F21" s="2021"/>
      <c r="G21" s="2021"/>
      <c r="H21" s="2021"/>
      <c r="I21" s="2021"/>
      <c r="J21" s="2024"/>
      <c r="K21" s="2027"/>
      <c r="L21" s="1769"/>
      <c r="M21" s="1838"/>
      <c r="N21" s="1847"/>
      <c r="O21" s="1820"/>
      <c r="Q21" s="1641"/>
      <c r="R21" s="1782"/>
      <c r="S21" s="1637"/>
      <c r="T21" s="1744"/>
      <c r="U21" s="1745"/>
      <c r="V21" s="74">
        <v>5</v>
      </c>
      <c r="W21" s="677">
        <f>高校部門!M67</f>
        <v>0.36499999999999999</v>
      </c>
      <c r="X21" s="678" t="s">
        <v>599</v>
      </c>
      <c r="Y21" s="679">
        <f>高校部門!O67</f>
        <v>0.42499999999999999</v>
      </c>
    </row>
    <row r="22" spans="2:25" ht="24" customHeight="1">
      <c r="B22" s="6"/>
      <c r="C22" s="1646"/>
      <c r="D22" s="1647"/>
      <c r="E22" s="1648"/>
      <c r="F22" s="2030"/>
      <c r="G22" s="2030"/>
      <c r="H22" s="2030"/>
      <c r="I22" s="2030"/>
      <c r="J22" s="2031"/>
      <c r="K22" s="2029"/>
      <c r="L22" s="1759"/>
      <c r="M22" s="1838"/>
      <c r="N22" s="1847"/>
      <c r="O22" s="1820"/>
      <c r="Q22" s="1641">
        <v>4</v>
      </c>
      <c r="R22" s="1782" t="s">
        <v>375</v>
      </c>
      <c r="S22" s="1640" t="s">
        <v>513</v>
      </c>
      <c r="T22" s="1742"/>
      <c r="U22" s="1743"/>
      <c r="V22" s="73">
        <v>4</v>
      </c>
      <c r="W22" s="674">
        <f>高校部門!J67</f>
        <v>0.307</v>
      </c>
      <c r="X22" s="675" t="s">
        <v>599</v>
      </c>
      <c r="Y22" s="676">
        <f>高校部門!L67</f>
        <v>0.36399999999999999</v>
      </c>
    </row>
    <row r="23" spans="2:25" ht="24" customHeight="1">
      <c r="B23" s="6"/>
      <c r="C23" s="1643" t="s">
        <v>374</v>
      </c>
      <c r="D23" s="1644"/>
      <c r="E23" s="1645"/>
      <c r="F23" s="2020">
        <f>'学校入力シート（要入力）'!E52</f>
        <v>0</v>
      </c>
      <c r="G23" s="2020">
        <f>'学校入力シート（要入力）'!F52</f>
        <v>0</v>
      </c>
      <c r="H23" s="2020">
        <f>'学校入力シート（要入力）'!G52</f>
        <v>0</v>
      </c>
      <c r="I23" s="2020">
        <f>'学校入力シート（要入力）'!H52</f>
        <v>0</v>
      </c>
      <c r="J23" s="2023">
        <f>'学校入力シート（要入力）'!I52</f>
        <v>0</v>
      </c>
      <c r="K23" s="2026">
        <f>IFERROR(J23-F23,"－")</f>
        <v>0</v>
      </c>
      <c r="L23" s="1726" t="str">
        <f>IFERROR(K23/F23,"－")</f>
        <v>－</v>
      </c>
      <c r="M23" s="1838"/>
      <c r="N23" s="1847"/>
      <c r="O23" s="1820"/>
      <c r="Q23" s="1641"/>
      <c r="R23" s="1782"/>
      <c r="S23" s="1637"/>
      <c r="T23" s="1744"/>
      <c r="U23" s="1745"/>
      <c r="V23" s="74">
        <v>3</v>
      </c>
      <c r="W23" s="677">
        <f>高校部門!G67</f>
        <v>0.24199999999999999</v>
      </c>
      <c r="X23" s="678" t="s">
        <v>599</v>
      </c>
      <c r="Y23" s="679">
        <f>高校部門!I67</f>
        <v>0.30599999999999999</v>
      </c>
    </row>
    <row r="24" spans="2:25" ht="24" customHeight="1">
      <c r="B24" s="6"/>
      <c r="C24" s="1776"/>
      <c r="D24" s="1777"/>
      <c r="E24" s="1778"/>
      <c r="F24" s="2021"/>
      <c r="G24" s="2021"/>
      <c r="H24" s="2021"/>
      <c r="I24" s="2021"/>
      <c r="J24" s="2024"/>
      <c r="K24" s="2027"/>
      <c r="L24" s="1769"/>
      <c r="M24" s="1838"/>
      <c r="N24" s="1847"/>
      <c r="O24" s="1820"/>
      <c r="Q24" s="1641">
        <v>2</v>
      </c>
      <c r="R24" s="1782" t="s">
        <v>173</v>
      </c>
      <c r="S24" s="1763" t="s">
        <v>514</v>
      </c>
      <c r="T24" s="1746"/>
      <c r="U24" s="1747"/>
      <c r="V24" s="73">
        <v>2</v>
      </c>
      <c r="W24" s="681">
        <f>高校部門!D67</f>
        <v>0.155</v>
      </c>
      <c r="X24" s="675" t="s">
        <v>599</v>
      </c>
      <c r="Y24" s="682">
        <f>高校部門!F67</f>
        <v>0.24099999999999999</v>
      </c>
    </row>
    <row r="25" spans="2:25" ht="24" customHeight="1">
      <c r="B25" s="8"/>
      <c r="C25" s="1649"/>
      <c r="D25" s="1650"/>
      <c r="E25" s="1651"/>
      <c r="F25" s="2022"/>
      <c r="G25" s="2022"/>
      <c r="H25" s="2022"/>
      <c r="I25" s="2022"/>
      <c r="J25" s="2025"/>
      <c r="K25" s="2028"/>
      <c r="L25" s="1727"/>
      <c r="M25" s="1839"/>
      <c r="N25" s="1847"/>
      <c r="O25" s="1762"/>
      <c r="Q25" s="1641"/>
      <c r="R25" s="1782"/>
      <c r="S25" s="1639"/>
      <c r="T25" s="1748"/>
      <c r="U25" s="1749"/>
      <c r="V25" s="74">
        <v>1</v>
      </c>
      <c r="W25" s="684"/>
      <c r="X25" s="678" t="s">
        <v>599</v>
      </c>
      <c r="Y25" s="679">
        <f>高校部門!C67</f>
        <v>0.154</v>
      </c>
    </row>
  </sheetData>
  <mergeCells count="67">
    <mergeCell ref="J13:J15"/>
    <mergeCell ref="A1:C1"/>
    <mergeCell ref="D1:H1"/>
    <mergeCell ref="A2:C2"/>
    <mergeCell ref="D2:H2"/>
    <mergeCell ref="H8:X11"/>
    <mergeCell ref="C9:E9"/>
    <mergeCell ref="C10:E10"/>
    <mergeCell ref="C11:E11"/>
    <mergeCell ref="B13:E15"/>
    <mergeCell ref="V13:V15"/>
    <mergeCell ref="M13:M15"/>
    <mergeCell ref="N13:N15"/>
    <mergeCell ref="O13:O15"/>
    <mergeCell ref="Q13:Q15"/>
    <mergeCell ref="R5:Y5"/>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20:E22"/>
    <mergeCell ref="F20:F22"/>
    <mergeCell ref="G20:G22"/>
    <mergeCell ref="H20:H22"/>
    <mergeCell ref="I20:I22"/>
    <mergeCell ref="L23:L25"/>
    <mergeCell ref="S24:U25"/>
    <mergeCell ref="L16:L19"/>
    <mergeCell ref="M16:M25"/>
    <mergeCell ref="N16:N25"/>
    <mergeCell ref="O16:O25"/>
    <mergeCell ref="Q16:Q17"/>
    <mergeCell ref="R16:R17"/>
    <mergeCell ref="Q24:Q25"/>
    <mergeCell ref="R24:R25"/>
    <mergeCell ref="S16:U17"/>
    <mergeCell ref="Q18:Q19"/>
    <mergeCell ref="R18:R19"/>
    <mergeCell ref="S18:U19"/>
    <mergeCell ref="R1:Y1"/>
    <mergeCell ref="J23:J25"/>
    <mergeCell ref="C23:E25"/>
    <mergeCell ref="F23:F25"/>
    <mergeCell ref="G23:G25"/>
    <mergeCell ref="H23:H25"/>
    <mergeCell ref="I23:I25"/>
    <mergeCell ref="K20:K22"/>
    <mergeCell ref="L20:L22"/>
    <mergeCell ref="Q20:Q21"/>
    <mergeCell ref="R20:R21"/>
    <mergeCell ref="S20:U21"/>
    <mergeCell ref="Q22:Q23"/>
    <mergeCell ref="R22:R23"/>
    <mergeCell ref="S22:U23"/>
    <mergeCell ref="K23:K25"/>
  </mergeCells>
  <phoneticPr fontId="1"/>
  <conditionalFormatting sqref="S24:U25">
    <cfRule type="expression" dxfId="105" priority="12">
      <formula>$N$16=2</formula>
    </cfRule>
  </conditionalFormatting>
  <conditionalFormatting sqref="R16:R17">
    <cfRule type="expression" dxfId="104" priority="20">
      <formula>$M$16=10</formula>
    </cfRule>
  </conditionalFormatting>
  <conditionalFormatting sqref="R18:R19">
    <cfRule type="expression" dxfId="103" priority="19">
      <formula>$M$16=8</formula>
    </cfRule>
  </conditionalFormatting>
  <conditionalFormatting sqref="R22:R23">
    <cfRule type="expression" dxfId="102" priority="18">
      <formula>$M$16=4</formula>
    </cfRule>
  </conditionalFormatting>
  <conditionalFormatting sqref="R24:R25">
    <cfRule type="expression" dxfId="101" priority="17">
      <formula>$M$16=2</formula>
    </cfRule>
  </conditionalFormatting>
  <conditionalFormatting sqref="S16:U17">
    <cfRule type="expression" dxfId="100" priority="16">
      <formula>$N$16=10</formula>
    </cfRule>
  </conditionalFormatting>
  <conditionalFormatting sqref="S18:U19">
    <cfRule type="expression" dxfId="99" priority="15">
      <formula>$N$16=8</formula>
    </cfRule>
  </conditionalFormatting>
  <conditionalFormatting sqref="S20:U21">
    <cfRule type="expression" dxfId="98" priority="14">
      <formula>$N$16=6</formula>
    </cfRule>
  </conditionalFormatting>
  <conditionalFormatting sqref="S22:U23">
    <cfRule type="expression" dxfId="97" priority="13">
      <formula>$N$16=4</formula>
    </cfRule>
  </conditionalFormatting>
  <conditionalFormatting sqref="W16:Y16">
    <cfRule type="expression" dxfId="96" priority="11">
      <formula>$O$16=10</formula>
    </cfRule>
  </conditionalFormatting>
  <conditionalFormatting sqref="W17:Y17">
    <cfRule type="expression" dxfId="95" priority="10">
      <formula>$O$16=9</formula>
    </cfRule>
  </conditionalFormatting>
  <conditionalFormatting sqref="W18:Y18">
    <cfRule type="expression" dxfId="94" priority="9">
      <formula>$O$16=8</formula>
    </cfRule>
  </conditionalFormatting>
  <conditionalFormatting sqref="W19:Y19">
    <cfRule type="expression" dxfId="93" priority="8">
      <formula>$O$16=7</formula>
    </cfRule>
  </conditionalFormatting>
  <conditionalFormatting sqref="W20:Y20">
    <cfRule type="expression" dxfId="92" priority="7">
      <formula>$O$16=6</formula>
    </cfRule>
  </conditionalFormatting>
  <conditionalFormatting sqref="W21:Y21">
    <cfRule type="expression" dxfId="91" priority="6">
      <formula>$O$16=5</formula>
    </cfRule>
  </conditionalFormatting>
  <conditionalFormatting sqref="W22:Y22">
    <cfRule type="expression" dxfId="90" priority="5">
      <formula>$O$16=4</formula>
    </cfRule>
  </conditionalFormatting>
  <conditionalFormatting sqref="W23:Y23">
    <cfRule type="expression" dxfId="89" priority="4">
      <formula>$O$16=3</formula>
    </cfRule>
  </conditionalFormatting>
  <conditionalFormatting sqref="W24:Y24">
    <cfRule type="expression" dxfId="88" priority="3">
      <formula>$O$16=2</formula>
    </cfRule>
  </conditionalFormatting>
  <conditionalFormatting sqref="W25:Y25">
    <cfRule type="expression" dxfId="87" priority="2">
      <formula>$O$16=1</formula>
    </cfRule>
  </conditionalFormatting>
  <conditionalFormatting sqref="Y16">
    <cfRule type="expression" dxfId="86" priority="1">
      <formula>$O$16=10</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CFF"/>
  </sheetPr>
  <dimension ref="A1:Y25"/>
  <sheetViews>
    <sheetView showGridLines="0" zoomScaleNormal="100" workbookViewId="0">
      <selection activeCell="A3" sqref="A3"/>
    </sheetView>
  </sheetViews>
  <sheetFormatPr defaultColWidth="10.6640625" defaultRowHeight="24" customHeight="1"/>
  <cols>
    <col min="1" max="2" width="4.6640625" style="1" customWidth="1"/>
    <col min="3" max="10" width="10.6640625" style="1"/>
    <col min="11" max="11" width="8.6640625" style="1" customWidth="1"/>
    <col min="12" max="12" width="10.109375" style="1" customWidth="1"/>
    <col min="13" max="15" width="6.6640625" style="1" customWidth="1"/>
    <col min="16" max="16" width="1.88671875" style="1" customWidth="1"/>
    <col min="17" max="17" width="3.6640625" style="2" customWidth="1"/>
    <col min="18" max="18" width="13.77734375" style="1" customWidth="1"/>
    <col min="19" max="19" width="5.6640625" style="1" customWidth="1"/>
    <col min="20" max="20" width="2.44140625" style="2" customWidth="1"/>
    <col min="21" max="21" width="5.6640625" style="1" customWidth="1"/>
    <col min="22" max="22" width="3.44140625" style="1" bestFit="1" customWidth="1"/>
    <col min="23" max="23" width="5.109375" style="629" customWidth="1"/>
    <col min="24" max="24" width="2.77734375" style="1" customWidth="1"/>
    <col min="25" max="25" width="5.109375" style="625" customWidth="1"/>
    <col min="26" max="16384" width="10.6640625" style="1"/>
  </cols>
  <sheetData>
    <row r="1" spans="1:25"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1700" t="s">
        <v>520</v>
      </c>
      <c r="S1" s="1701"/>
      <c r="T1" s="1701"/>
      <c r="U1" s="1701"/>
      <c r="V1" s="1701"/>
      <c r="W1" s="1701"/>
      <c r="X1" s="1701"/>
      <c r="Y1" s="1701"/>
    </row>
    <row r="2" spans="1:25"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X2" s="66"/>
    </row>
    <row r="3" spans="1:25" ht="24" customHeight="1">
      <c r="A3" s="66"/>
      <c r="B3" s="66"/>
      <c r="C3" s="66"/>
      <c r="D3" s="66"/>
      <c r="E3" s="66"/>
      <c r="F3" s="66"/>
      <c r="G3" s="66"/>
      <c r="H3" s="66"/>
      <c r="I3" s="66"/>
      <c r="J3" s="66"/>
      <c r="K3" s="66"/>
      <c r="L3" s="66"/>
      <c r="M3" s="66"/>
      <c r="N3" s="66"/>
      <c r="O3" s="66"/>
      <c r="P3" s="66"/>
      <c r="Q3" s="75"/>
      <c r="R3" s="66"/>
      <c r="S3" s="66"/>
      <c r="T3" s="75"/>
      <c r="U3" s="66"/>
      <c r="V3" s="66"/>
      <c r="X3" s="66"/>
    </row>
    <row r="4" spans="1:25" ht="24" customHeight="1">
      <c r="A4" s="65" t="s">
        <v>121</v>
      </c>
      <c r="B4" s="66"/>
      <c r="C4" s="66"/>
      <c r="D4" s="66"/>
      <c r="E4" s="66"/>
      <c r="F4" s="66"/>
      <c r="G4" s="66"/>
      <c r="H4" s="66"/>
      <c r="I4" s="66"/>
      <c r="J4" s="66"/>
      <c r="K4" s="66"/>
      <c r="L4" s="66"/>
      <c r="M4" s="66"/>
      <c r="N4" s="66"/>
      <c r="O4" s="66"/>
      <c r="P4" s="66"/>
      <c r="Q4" s="75"/>
      <c r="R4" s="66"/>
      <c r="S4" s="66"/>
      <c r="T4" s="75"/>
      <c r="U4" s="66"/>
      <c r="V4" s="66"/>
      <c r="X4" s="66"/>
    </row>
    <row r="5" spans="1:25" ht="24" customHeight="1">
      <c r="A5" s="65" t="s">
        <v>166</v>
      </c>
      <c r="B5" s="66"/>
      <c r="C5" s="66"/>
      <c r="D5" s="66"/>
      <c r="E5" s="66"/>
      <c r="F5" s="66"/>
      <c r="G5" s="66"/>
      <c r="I5" s="66"/>
      <c r="J5" s="66"/>
      <c r="K5" s="66"/>
      <c r="L5" s="66"/>
      <c r="M5" s="66"/>
      <c r="N5" s="66"/>
      <c r="O5" s="66"/>
      <c r="P5" s="66"/>
      <c r="Q5" s="75"/>
      <c r="R5" s="66"/>
      <c r="S5" s="66"/>
      <c r="T5" s="75"/>
      <c r="U5" s="66"/>
      <c r="V5" s="66"/>
      <c r="X5" s="66"/>
    </row>
    <row r="6" spans="1:25" ht="24" customHeight="1">
      <c r="A6" s="66"/>
      <c r="B6" s="66"/>
      <c r="C6" s="66"/>
      <c r="D6" s="66"/>
      <c r="E6" s="66"/>
      <c r="F6" s="66"/>
      <c r="G6" s="66"/>
      <c r="I6" s="128"/>
      <c r="J6" s="128"/>
      <c r="K6" s="128"/>
      <c r="L6" s="128"/>
      <c r="M6" s="128"/>
      <c r="N6" s="128"/>
      <c r="O6" s="128"/>
      <c r="P6" s="128"/>
      <c r="Q6" s="128"/>
      <c r="R6" s="128"/>
      <c r="S6" s="128"/>
      <c r="T6" s="128"/>
      <c r="U6" s="128"/>
      <c r="V6" s="128"/>
      <c r="W6" s="630"/>
      <c r="X6" s="128"/>
      <c r="Y6" s="626"/>
    </row>
    <row r="7" spans="1:25" ht="24" customHeight="1">
      <c r="A7" s="66"/>
      <c r="B7" s="67" t="s">
        <v>884</v>
      </c>
      <c r="C7" s="66"/>
      <c r="D7" s="66"/>
      <c r="E7" s="66"/>
      <c r="F7" s="66"/>
      <c r="G7" s="66"/>
      <c r="H7" s="66" t="s">
        <v>3</v>
      </c>
      <c r="I7" s="128"/>
      <c r="J7" s="128"/>
      <c r="K7" s="128"/>
      <c r="L7" s="128"/>
      <c r="M7" s="128"/>
      <c r="N7" s="128"/>
      <c r="O7" s="128"/>
      <c r="P7" s="128"/>
      <c r="Q7" s="128"/>
      <c r="R7" s="128"/>
      <c r="S7" s="128"/>
      <c r="T7" s="128"/>
      <c r="U7" s="128"/>
      <c r="V7" s="128"/>
      <c r="W7" s="630"/>
      <c r="X7" s="128"/>
      <c r="Y7" s="626"/>
    </row>
    <row r="8" spans="1:25" ht="24" customHeight="1">
      <c r="A8" s="66"/>
      <c r="B8" s="67"/>
      <c r="C8" s="67" t="s">
        <v>17</v>
      </c>
      <c r="D8" s="66"/>
      <c r="E8" s="66"/>
      <c r="F8" s="66"/>
      <c r="G8" s="66"/>
      <c r="H8" s="1684" t="s">
        <v>1186</v>
      </c>
      <c r="I8" s="1684"/>
      <c r="J8" s="1684"/>
      <c r="K8" s="1684"/>
      <c r="L8" s="1684"/>
      <c r="M8" s="1684"/>
      <c r="N8" s="1684"/>
      <c r="O8" s="1684"/>
      <c r="P8" s="1684"/>
      <c r="Q8" s="1684"/>
      <c r="R8" s="1684"/>
      <c r="S8" s="1684"/>
      <c r="T8" s="1684"/>
      <c r="U8" s="1684"/>
      <c r="V8" s="1684"/>
      <c r="W8" s="1684"/>
      <c r="X8" s="1684"/>
      <c r="Y8" s="1684"/>
    </row>
    <row r="9" spans="1:25" ht="24" customHeight="1">
      <c r="A9" s="66"/>
      <c r="B9" s="66"/>
      <c r="C9" s="1673" t="s">
        <v>177</v>
      </c>
      <c r="D9" s="1673"/>
      <c r="E9" s="1673"/>
      <c r="F9" s="67"/>
      <c r="G9" s="67"/>
      <c r="H9" s="1684"/>
      <c r="I9" s="1684"/>
      <c r="J9" s="1684"/>
      <c r="K9" s="1684"/>
      <c r="L9" s="1684"/>
      <c r="M9" s="1684"/>
      <c r="N9" s="1684"/>
      <c r="O9" s="1684"/>
      <c r="P9" s="1684"/>
      <c r="Q9" s="1684"/>
      <c r="R9" s="1684"/>
      <c r="S9" s="1684"/>
      <c r="T9" s="1684"/>
      <c r="U9" s="1684"/>
      <c r="V9" s="1684"/>
      <c r="W9" s="1684"/>
      <c r="X9" s="1684"/>
      <c r="Y9" s="1684"/>
    </row>
    <row r="10" spans="1:25" ht="24" customHeight="1">
      <c r="A10" s="66"/>
      <c r="B10" s="67"/>
      <c r="C10" s="1674" t="s">
        <v>175</v>
      </c>
      <c r="D10" s="1674"/>
      <c r="E10" s="1674"/>
      <c r="F10" s="67"/>
      <c r="G10" s="67"/>
      <c r="H10" s="1684"/>
      <c r="I10" s="1684"/>
      <c r="J10" s="1684"/>
      <c r="K10" s="1684"/>
      <c r="L10" s="1684"/>
      <c r="M10" s="1684"/>
      <c r="N10" s="1684"/>
      <c r="O10" s="1684"/>
      <c r="P10" s="1684"/>
      <c r="Q10" s="1684"/>
      <c r="R10" s="1684"/>
      <c r="S10" s="1684"/>
      <c r="T10" s="1684"/>
      <c r="U10" s="1684"/>
      <c r="V10" s="1684"/>
      <c r="W10" s="1684"/>
      <c r="X10" s="1684"/>
      <c r="Y10" s="1684"/>
    </row>
    <row r="11" spans="1:25" ht="24" customHeight="1">
      <c r="B11" s="9"/>
      <c r="C11" s="1672"/>
      <c r="D11" s="1672"/>
      <c r="E11" s="1672"/>
      <c r="F11" s="9"/>
      <c r="G11" s="9"/>
      <c r="H11" s="1684"/>
      <c r="I11" s="1684"/>
      <c r="J11" s="1684"/>
      <c r="K11" s="1684"/>
      <c r="L11" s="1684"/>
      <c r="M11" s="1684"/>
      <c r="N11" s="1684"/>
      <c r="O11" s="1684"/>
      <c r="P11" s="1684"/>
      <c r="Q11" s="1684"/>
      <c r="R11" s="1684"/>
      <c r="S11" s="1684"/>
      <c r="T11" s="1684"/>
      <c r="U11" s="1684"/>
      <c r="V11" s="1684"/>
      <c r="W11" s="1684"/>
      <c r="X11" s="1684"/>
      <c r="Y11" s="1684"/>
    </row>
    <row r="12" spans="1:25" ht="24" customHeight="1">
      <c r="B12" s="1" t="s">
        <v>1168</v>
      </c>
      <c r="Q12" s="4" t="s">
        <v>63</v>
      </c>
    </row>
    <row r="13" spans="1:25" ht="24" customHeight="1">
      <c r="B13" s="1654" t="s">
        <v>16</v>
      </c>
      <c r="C13" s="1655"/>
      <c r="D13" s="1655"/>
      <c r="E13" s="1656"/>
      <c r="F13" s="1705">
        <f>'学校入力シート（要入力）'!$E$41</f>
        <v>2019</v>
      </c>
      <c r="G13" s="1705">
        <f>'学校入力シート（要入力）'!$F$41</f>
        <v>2020</v>
      </c>
      <c r="H13" s="1705">
        <f>'学校入力シート（要入力）'!$G$41</f>
        <v>2021</v>
      </c>
      <c r="I13" s="1705">
        <f>'学校入力シート（要入力）'!$H$41</f>
        <v>2022</v>
      </c>
      <c r="J13" s="1720">
        <f>'学校入力シート（要入力）'!$I$41</f>
        <v>2023</v>
      </c>
      <c r="K13" s="1694" t="str">
        <f>"増減
"&amp;$J$13&amp;"-"&amp;$F$13</f>
        <v>増減
2023-2019</v>
      </c>
      <c r="L13" s="1790" t="str">
        <f>"対"&amp;$F$13&amp;"年度
伸び率(%)"</f>
        <v>対2019年度
伸び率(%)</v>
      </c>
      <c r="M13" s="1677" t="s">
        <v>14</v>
      </c>
      <c r="N13" s="1691" t="s">
        <v>13</v>
      </c>
      <c r="O13" s="1691" t="s">
        <v>15</v>
      </c>
      <c r="P13" s="3"/>
      <c r="Q13" s="1688" t="s">
        <v>51</v>
      </c>
      <c r="R13" s="364" t="s">
        <v>10</v>
      </c>
      <c r="S13" s="1675" t="s">
        <v>72</v>
      </c>
      <c r="T13" s="1676"/>
      <c r="U13" s="1677"/>
      <c r="V13" s="1641" t="s">
        <v>51</v>
      </c>
      <c r="W13" s="1708" t="s">
        <v>52</v>
      </c>
      <c r="X13" s="1708"/>
      <c r="Y13" s="1709"/>
    </row>
    <row r="14" spans="1:25" ht="24" customHeight="1">
      <c r="B14" s="1657"/>
      <c r="C14" s="1658"/>
      <c r="D14" s="1658"/>
      <c r="E14" s="1659"/>
      <c r="F14" s="1706"/>
      <c r="G14" s="1706"/>
      <c r="H14" s="1706"/>
      <c r="I14" s="1706"/>
      <c r="J14" s="1721"/>
      <c r="K14" s="2012"/>
      <c r="L14" s="1791"/>
      <c r="M14" s="1680"/>
      <c r="N14" s="1692"/>
      <c r="O14" s="1692"/>
      <c r="P14" s="3"/>
      <c r="Q14" s="1689"/>
      <c r="R14" s="365" t="s">
        <v>34</v>
      </c>
      <c r="S14" s="1678"/>
      <c r="T14" s="1679"/>
      <c r="U14" s="1680"/>
      <c r="V14" s="1641"/>
      <c r="W14" s="1710"/>
      <c r="X14" s="1710"/>
      <c r="Y14" s="1711"/>
    </row>
    <row r="15" spans="1:25" ht="24" customHeight="1">
      <c r="B15" s="1660"/>
      <c r="C15" s="1661"/>
      <c r="D15" s="1661"/>
      <c r="E15" s="1662"/>
      <c r="F15" s="1707"/>
      <c r="G15" s="1707"/>
      <c r="H15" s="1707"/>
      <c r="I15" s="1707"/>
      <c r="J15" s="1722"/>
      <c r="K15" s="2013"/>
      <c r="L15" s="1704"/>
      <c r="M15" s="1683"/>
      <c r="N15" s="1693"/>
      <c r="O15" s="1693"/>
      <c r="Q15" s="1690"/>
      <c r="R15" s="484" t="str">
        <f>'目標値入力シート（必要に応じて入力）'!I19</f>
        <v/>
      </c>
      <c r="S15" s="1681"/>
      <c r="T15" s="1682"/>
      <c r="U15" s="1683"/>
      <c r="V15" s="1641"/>
      <c r="W15" s="1712"/>
      <c r="X15" s="1712"/>
      <c r="Y15" s="1713"/>
    </row>
    <row r="16" spans="1:25" ht="24" customHeight="1">
      <c r="B16" s="1663" t="s">
        <v>178</v>
      </c>
      <c r="C16" s="1664"/>
      <c r="D16" s="1664"/>
      <c r="E16" s="1665"/>
      <c r="F16" s="1717" t="str">
        <f>IFERROR((ROUND(F23/F20,3)),"－")</f>
        <v>－</v>
      </c>
      <c r="G16" s="1717" t="str">
        <f>IFERROR((ROUND(G23/G20,3)),"－")</f>
        <v>－</v>
      </c>
      <c r="H16" s="1717" t="str">
        <f>IFERROR((ROUND(H23/H20,3)),"－")</f>
        <v>－</v>
      </c>
      <c r="I16" s="1717" t="str">
        <f>IFERROR((ROUND(I23/I20,3)),"－")</f>
        <v>－</v>
      </c>
      <c r="J16" s="2103" t="str">
        <f>IFERROR((ROUND(J23/J20,3)),"－")</f>
        <v>－</v>
      </c>
      <c r="K16" s="1818" t="str">
        <f>IFERROR((J16-F16)*100,"－")</f>
        <v>－</v>
      </c>
      <c r="L16" s="1731"/>
      <c r="M16" s="1837" t="str">
        <f>IF(R15="","目標入力",IF(J16="－","－",IF(AND(I16&gt;$R$15,J16&gt;$R$15),2,IF(AND(I16&lt;=$R$15,J16&gt;$R$15),4,IF(AND(I16&gt;$R$15,J16&lt;=$R$15),8,IF(AND(I16&lt;=$R$15,J16&lt;=$R$15),10))))))</f>
        <v>目標入力</v>
      </c>
      <c r="N16" s="1847" t="str">
        <f>IFERROR(LOOKUP($K$16/100,趨勢評価!$G$39:$G$43,趨勢評価!$L$39:$L$43),"－")</f>
        <v>－</v>
      </c>
      <c r="O16" s="1760" t="str">
        <f ca="1">IFERROR(OFFSET(INDEX(Y16:Y25,MATCH(J16,Y16:Y25,1),1),0,-3),"－")</f>
        <v>－</v>
      </c>
      <c r="Q16" s="1642">
        <v>10</v>
      </c>
      <c r="R16" s="1782" t="s">
        <v>156</v>
      </c>
      <c r="S16" s="1640" t="s">
        <v>78</v>
      </c>
      <c r="T16" s="1742"/>
      <c r="U16" s="1743"/>
      <c r="V16" s="73">
        <v>10</v>
      </c>
      <c r="W16" s="674">
        <f>高校部門!AB74</f>
        <v>9.2999999999999999E-2</v>
      </c>
      <c r="X16" s="675" t="s">
        <v>599</v>
      </c>
      <c r="Y16" s="1090">
        <v>0</v>
      </c>
    </row>
    <row r="17" spans="2:25" ht="24" customHeight="1">
      <c r="B17" s="1666"/>
      <c r="C17" s="1667"/>
      <c r="D17" s="1667"/>
      <c r="E17" s="1668"/>
      <c r="F17" s="1718"/>
      <c r="G17" s="1718"/>
      <c r="H17" s="1718"/>
      <c r="I17" s="1718"/>
      <c r="J17" s="1799"/>
      <c r="K17" s="1980"/>
      <c r="L17" s="1732"/>
      <c r="M17" s="1838"/>
      <c r="N17" s="1847"/>
      <c r="O17" s="1820"/>
      <c r="Q17" s="1642"/>
      <c r="R17" s="1782"/>
      <c r="S17" s="1637"/>
      <c r="T17" s="1744"/>
      <c r="U17" s="1745"/>
      <c r="V17" s="74">
        <v>9</v>
      </c>
      <c r="W17" s="677">
        <f>高校部門!Y74</f>
        <v>0.11699999999999999</v>
      </c>
      <c r="X17" s="678" t="s">
        <v>599</v>
      </c>
      <c r="Y17" s="679">
        <f>高校部門!AA74</f>
        <v>9.4E-2</v>
      </c>
    </row>
    <row r="18" spans="2:25" ht="24" customHeight="1">
      <c r="B18" s="1666"/>
      <c r="C18" s="1667"/>
      <c r="D18" s="1667"/>
      <c r="E18" s="1668"/>
      <c r="F18" s="1718"/>
      <c r="G18" s="1718"/>
      <c r="H18" s="1718"/>
      <c r="I18" s="1718"/>
      <c r="J18" s="1799"/>
      <c r="K18" s="1980"/>
      <c r="L18" s="1732"/>
      <c r="M18" s="1838"/>
      <c r="N18" s="1847"/>
      <c r="O18" s="1820"/>
      <c r="Q18" s="1641">
        <v>8</v>
      </c>
      <c r="R18" s="1782" t="s">
        <v>135</v>
      </c>
      <c r="S18" s="1640" t="s">
        <v>76</v>
      </c>
      <c r="T18" s="1742"/>
      <c r="U18" s="1743"/>
      <c r="V18" s="73">
        <v>8</v>
      </c>
      <c r="W18" s="674">
        <f>高校部門!V74</f>
        <v>0.13900000000000001</v>
      </c>
      <c r="X18" s="675" t="s">
        <v>599</v>
      </c>
      <c r="Y18" s="680">
        <f>高校部門!X74</f>
        <v>0.11799999999999999</v>
      </c>
    </row>
    <row r="19" spans="2:25" ht="24" customHeight="1">
      <c r="B19" s="1666"/>
      <c r="C19" s="1667"/>
      <c r="D19" s="1667"/>
      <c r="E19" s="1668"/>
      <c r="F19" s="1719"/>
      <c r="G19" s="1719"/>
      <c r="H19" s="1719"/>
      <c r="I19" s="1719"/>
      <c r="J19" s="1804"/>
      <c r="K19" s="1819"/>
      <c r="L19" s="1733"/>
      <c r="M19" s="1838"/>
      <c r="N19" s="1847"/>
      <c r="O19" s="1820"/>
      <c r="Q19" s="1641"/>
      <c r="R19" s="1782"/>
      <c r="S19" s="1637"/>
      <c r="T19" s="1744"/>
      <c r="U19" s="1745"/>
      <c r="V19" s="74">
        <v>7</v>
      </c>
      <c r="W19" s="677">
        <f>高校部門!S74</f>
        <v>0.157</v>
      </c>
      <c r="X19" s="678" t="s">
        <v>599</v>
      </c>
      <c r="Y19" s="679">
        <f>高校部門!U74</f>
        <v>0.14000000000000001</v>
      </c>
    </row>
    <row r="20" spans="2:25" ht="24" customHeight="1">
      <c r="B20" s="6"/>
      <c r="C20" s="1643" t="s">
        <v>171</v>
      </c>
      <c r="D20" s="1644"/>
      <c r="E20" s="1645"/>
      <c r="F20" s="2020">
        <f>'学校入力シート（要入力）'!E52</f>
        <v>0</v>
      </c>
      <c r="G20" s="2020">
        <f>'学校入力シート（要入力）'!F52</f>
        <v>0</v>
      </c>
      <c r="H20" s="2020">
        <f>'学校入力シート（要入力）'!G52</f>
        <v>0</v>
      </c>
      <c r="I20" s="2020">
        <f>'学校入力シート（要入力）'!H52</f>
        <v>0</v>
      </c>
      <c r="J20" s="2023">
        <f>'学校入力シート（要入力）'!I52</f>
        <v>0</v>
      </c>
      <c r="K20" s="2026">
        <f>IFERROR(J20-F20,"－")</f>
        <v>0</v>
      </c>
      <c r="L20" s="1726" t="str">
        <f>IFERROR(K20/F20,"－")</f>
        <v>－</v>
      </c>
      <c r="M20" s="1838"/>
      <c r="N20" s="1847"/>
      <c r="O20" s="1820"/>
      <c r="Q20" s="1641">
        <v>6</v>
      </c>
      <c r="R20" s="1782" t="s">
        <v>87</v>
      </c>
      <c r="S20" s="1640" t="s">
        <v>79</v>
      </c>
      <c r="T20" s="1742"/>
      <c r="U20" s="1743"/>
      <c r="V20" s="73">
        <v>6</v>
      </c>
      <c r="W20" s="674">
        <f>高校部門!P74</f>
        <v>0.17699999999999999</v>
      </c>
      <c r="X20" s="675" t="s">
        <v>599</v>
      </c>
      <c r="Y20" s="676">
        <f>高校部門!R74</f>
        <v>0.158</v>
      </c>
    </row>
    <row r="21" spans="2:25" ht="24" customHeight="1">
      <c r="B21" s="6"/>
      <c r="C21" s="1776"/>
      <c r="D21" s="1777"/>
      <c r="E21" s="1778"/>
      <c r="F21" s="2021"/>
      <c r="G21" s="2021"/>
      <c r="H21" s="2021"/>
      <c r="I21" s="2021"/>
      <c r="J21" s="2024"/>
      <c r="K21" s="2027"/>
      <c r="L21" s="1769"/>
      <c r="M21" s="1838"/>
      <c r="N21" s="1847"/>
      <c r="O21" s="1820"/>
      <c r="Q21" s="1641"/>
      <c r="R21" s="1782"/>
      <c r="S21" s="1637"/>
      <c r="T21" s="1744"/>
      <c r="U21" s="1745"/>
      <c r="V21" s="74">
        <v>5</v>
      </c>
      <c r="W21" s="677">
        <f>高校部門!M74</f>
        <v>0.19900000000000001</v>
      </c>
      <c r="X21" s="678" t="s">
        <v>599</v>
      </c>
      <c r="Y21" s="679">
        <f>高校部門!O74</f>
        <v>0.17799999999999999</v>
      </c>
    </row>
    <row r="22" spans="2:25" ht="24" customHeight="1">
      <c r="B22" s="6"/>
      <c r="C22" s="1646"/>
      <c r="D22" s="1647"/>
      <c r="E22" s="1648"/>
      <c r="F22" s="2030"/>
      <c r="G22" s="2030"/>
      <c r="H22" s="2030"/>
      <c r="I22" s="2030"/>
      <c r="J22" s="2031"/>
      <c r="K22" s="2029"/>
      <c r="L22" s="1759"/>
      <c r="M22" s="1838"/>
      <c r="N22" s="1847"/>
      <c r="O22" s="1820"/>
      <c r="Q22" s="1641">
        <v>4</v>
      </c>
      <c r="R22" s="1782" t="s">
        <v>137</v>
      </c>
      <c r="S22" s="1640" t="s">
        <v>71</v>
      </c>
      <c r="T22" s="1742"/>
      <c r="U22" s="1743"/>
      <c r="V22" s="73">
        <v>4</v>
      </c>
      <c r="W22" s="674">
        <f>高校部門!J74</f>
        <v>0.23100000000000001</v>
      </c>
      <c r="X22" s="675" t="s">
        <v>599</v>
      </c>
      <c r="Y22" s="676">
        <f>高校部門!L74</f>
        <v>0.2</v>
      </c>
    </row>
    <row r="23" spans="2:25" ht="24" customHeight="1">
      <c r="B23" s="6"/>
      <c r="C23" s="1643" t="s">
        <v>179</v>
      </c>
      <c r="D23" s="1644"/>
      <c r="E23" s="1645"/>
      <c r="F23" s="2020">
        <f>'学校入力シート（要入力）'!E54</f>
        <v>0</v>
      </c>
      <c r="G23" s="2020">
        <f>'学校入力シート（要入力）'!F54</f>
        <v>0</v>
      </c>
      <c r="H23" s="2020">
        <f>'学校入力シート（要入力）'!G54</f>
        <v>0</v>
      </c>
      <c r="I23" s="2020">
        <f>'学校入力シート（要入力）'!H54</f>
        <v>0</v>
      </c>
      <c r="J23" s="2023">
        <f>'学校入力シート（要入力）'!I54</f>
        <v>0</v>
      </c>
      <c r="K23" s="2026">
        <f>IFERROR(J23-F23,"－")</f>
        <v>0</v>
      </c>
      <c r="L23" s="1726" t="str">
        <f>IFERROR(K23/F23,"－")</f>
        <v>－</v>
      </c>
      <c r="M23" s="1838"/>
      <c r="N23" s="1847"/>
      <c r="O23" s="1820"/>
      <c r="Q23" s="1641"/>
      <c r="R23" s="1782"/>
      <c r="S23" s="1637"/>
      <c r="T23" s="1744"/>
      <c r="U23" s="1745"/>
      <c r="V23" s="74">
        <v>3</v>
      </c>
      <c r="W23" s="677">
        <f>高校部門!G74</f>
        <v>0.26600000000000001</v>
      </c>
      <c r="X23" s="678" t="s">
        <v>599</v>
      </c>
      <c r="Y23" s="679">
        <f>高校部門!I74</f>
        <v>0.23200000000000001</v>
      </c>
    </row>
    <row r="24" spans="2:25" ht="24" customHeight="1">
      <c r="B24" s="6"/>
      <c r="C24" s="1776"/>
      <c r="D24" s="1777"/>
      <c r="E24" s="1778"/>
      <c r="F24" s="2021"/>
      <c r="G24" s="2021"/>
      <c r="H24" s="2021"/>
      <c r="I24" s="2021"/>
      <c r="J24" s="2024"/>
      <c r="K24" s="2027"/>
      <c r="L24" s="1769"/>
      <c r="M24" s="1838"/>
      <c r="N24" s="1847"/>
      <c r="O24" s="1820"/>
      <c r="Q24" s="1641">
        <v>2</v>
      </c>
      <c r="R24" s="1782" t="s">
        <v>173</v>
      </c>
      <c r="S24" s="1763" t="s">
        <v>80</v>
      </c>
      <c r="T24" s="1746"/>
      <c r="U24" s="1747"/>
      <c r="V24" s="73">
        <v>2</v>
      </c>
      <c r="W24" s="681">
        <f>高校部門!D74</f>
        <v>0.34399999999999997</v>
      </c>
      <c r="X24" s="675" t="s">
        <v>599</v>
      </c>
      <c r="Y24" s="682">
        <f>高校部門!F74</f>
        <v>0.26700000000000002</v>
      </c>
    </row>
    <row r="25" spans="2:25" ht="24" customHeight="1">
      <c r="B25" s="8"/>
      <c r="C25" s="1649"/>
      <c r="D25" s="1650"/>
      <c r="E25" s="1651"/>
      <c r="F25" s="2022"/>
      <c r="G25" s="2022"/>
      <c r="H25" s="2022"/>
      <c r="I25" s="2022"/>
      <c r="J25" s="2025"/>
      <c r="K25" s="2028"/>
      <c r="L25" s="1727"/>
      <c r="M25" s="1839"/>
      <c r="N25" s="1847"/>
      <c r="O25" s="1762"/>
      <c r="Q25" s="1641"/>
      <c r="R25" s="1782"/>
      <c r="S25" s="1639"/>
      <c r="T25" s="1748"/>
      <c r="U25" s="1749"/>
      <c r="V25" s="74">
        <v>1</v>
      </c>
      <c r="W25" s="683"/>
      <c r="X25" s="678" t="s">
        <v>599</v>
      </c>
      <c r="Y25" s="679">
        <f>高校部門!C74</f>
        <v>0.34499999999999997</v>
      </c>
    </row>
  </sheetData>
  <mergeCells count="66">
    <mergeCell ref="J13:J15"/>
    <mergeCell ref="A1:C1"/>
    <mergeCell ref="D1:H1"/>
    <mergeCell ref="A2:C2"/>
    <mergeCell ref="D2:H2"/>
    <mergeCell ref="H8:Y11"/>
    <mergeCell ref="C9:E9"/>
    <mergeCell ref="C10:E10"/>
    <mergeCell ref="C11:E11"/>
    <mergeCell ref="B13:E15"/>
    <mergeCell ref="V13:V15"/>
    <mergeCell ref="M13:M15"/>
    <mergeCell ref="N13:N15"/>
    <mergeCell ref="O13:O15"/>
    <mergeCell ref="Q13:Q15"/>
    <mergeCell ref="R1:Y1"/>
    <mergeCell ref="J20:J22"/>
    <mergeCell ref="W13:Y15"/>
    <mergeCell ref="B16:E19"/>
    <mergeCell ref="F16:F19"/>
    <mergeCell ref="G16:G19"/>
    <mergeCell ref="H16:H19"/>
    <mergeCell ref="I16:I19"/>
    <mergeCell ref="J16:J19"/>
    <mergeCell ref="K16:K19"/>
    <mergeCell ref="K13:K15"/>
    <mergeCell ref="L13:L15"/>
    <mergeCell ref="F13:F15"/>
    <mergeCell ref="G13:G15"/>
    <mergeCell ref="H13:H15"/>
    <mergeCell ref="I13:I15"/>
    <mergeCell ref="S13:U15"/>
    <mergeCell ref="C20:E22"/>
    <mergeCell ref="F20:F22"/>
    <mergeCell ref="G20:G22"/>
    <mergeCell ref="H20:H22"/>
    <mergeCell ref="I20:I22"/>
    <mergeCell ref="R16:R17"/>
    <mergeCell ref="Q24:Q25"/>
    <mergeCell ref="R24:R25"/>
    <mergeCell ref="S16:U17"/>
    <mergeCell ref="Q18:Q19"/>
    <mergeCell ref="R18:R19"/>
    <mergeCell ref="S18:U19"/>
    <mergeCell ref="L16:L19"/>
    <mergeCell ref="M16:M25"/>
    <mergeCell ref="N16:N25"/>
    <mergeCell ref="O16:O25"/>
    <mergeCell ref="Q16:Q17"/>
    <mergeCell ref="K20:K22"/>
    <mergeCell ref="L20:L22"/>
    <mergeCell ref="Q20:Q21"/>
    <mergeCell ref="R20:R21"/>
    <mergeCell ref="S20:U21"/>
    <mergeCell ref="Q22:Q23"/>
    <mergeCell ref="R22:R23"/>
    <mergeCell ref="S22:U23"/>
    <mergeCell ref="K23:K25"/>
    <mergeCell ref="L23:L25"/>
    <mergeCell ref="S24:U25"/>
    <mergeCell ref="J23:J25"/>
    <mergeCell ref="C23:E25"/>
    <mergeCell ref="F23:F25"/>
    <mergeCell ref="G23:G25"/>
    <mergeCell ref="H23:H25"/>
    <mergeCell ref="I23:I25"/>
  </mergeCells>
  <phoneticPr fontId="1"/>
  <conditionalFormatting sqref="R16:R17">
    <cfRule type="expression" dxfId="85" priority="20">
      <formula>$M$16=10</formula>
    </cfRule>
  </conditionalFormatting>
  <conditionalFormatting sqref="R18:R19">
    <cfRule type="expression" dxfId="84" priority="19">
      <formula>$M$16=8</formula>
    </cfRule>
  </conditionalFormatting>
  <conditionalFormatting sqref="R22:R23">
    <cfRule type="expression" dxfId="83" priority="18">
      <formula>$M$16=4</formula>
    </cfRule>
  </conditionalFormatting>
  <conditionalFormatting sqref="R24:R25">
    <cfRule type="expression" dxfId="82" priority="17">
      <formula>$M$16=2</formula>
    </cfRule>
  </conditionalFormatting>
  <conditionalFormatting sqref="S16:U17">
    <cfRule type="expression" dxfId="81" priority="16">
      <formula>$N$16=10</formula>
    </cfRule>
  </conditionalFormatting>
  <conditionalFormatting sqref="S18:U19">
    <cfRule type="expression" dxfId="80" priority="15">
      <formula>$N$16=8</formula>
    </cfRule>
  </conditionalFormatting>
  <conditionalFormatting sqref="S20:U21">
    <cfRule type="expression" dxfId="79" priority="14">
      <formula>$N$16=6</formula>
    </cfRule>
  </conditionalFormatting>
  <conditionalFormatting sqref="S22:U23">
    <cfRule type="expression" dxfId="78" priority="13">
      <formula>$N$16=4</formula>
    </cfRule>
  </conditionalFormatting>
  <conditionalFormatting sqref="S24:U25">
    <cfRule type="expression" dxfId="77" priority="12">
      <formula>$N$16=2</formula>
    </cfRule>
  </conditionalFormatting>
  <conditionalFormatting sqref="Y16">
    <cfRule type="expression" dxfId="76" priority="1">
      <formula>$O$16=10</formula>
    </cfRule>
  </conditionalFormatting>
  <conditionalFormatting sqref="W16:Y16">
    <cfRule type="expression" dxfId="75" priority="11">
      <formula>$O$16=10</formula>
    </cfRule>
  </conditionalFormatting>
  <conditionalFormatting sqref="W17:Y17">
    <cfRule type="expression" dxfId="74" priority="10">
      <formula>$O$16=9</formula>
    </cfRule>
  </conditionalFormatting>
  <conditionalFormatting sqref="W18:Y18">
    <cfRule type="expression" dxfId="73" priority="9">
      <formula>$O$16=8</formula>
    </cfRule>
  </conditionalFormatting>
  <conditionalFormatting sqref="W19:Y19">
    <cfRule type="expression" dxfId="72" priority="8">
      <formula>$O$16=7</formula>
    </cfRule>
  </conditionalFormatting>
  <conditionalFormatting sqref="W20:Y20">
    <cfRule type="expression" dxfId="71" priority="7">
      <formula>$O$16=6</formula>
    </cfRule>
  </conditionalFormatting>
  <conditionalFormatting sqref="W21:Y21">
    <cfRule type="expression" dxfId="70" priority="6">
      <formula>$O$16=5</formula>
    </cfRule>
  </conditionalFormatting>
  <conditionalFormatting sqref="W22:Y22">
    <cfRule type="expression" dxfId="69" priority="5">
      <formula>$O$16=4</formula>
    </cfRule>
  </conditionalFormatting>
  <conditionalFormatting sqref="W23:Y23">
    <cfRule type="expression" dxfId="68" priority="4">
      <formula>$O$16=3</formula>
    </cfRule>
  </conditionalFormatting>
  <conditionalFormatting sqref="W24:Y24">
    <cfRule type="expression" dxfId="67" priority="3">
      <formula>$O$16=2</formula>
    </cfRule>
  </conditionalFormatting>
  <conditionalFormatting sqref="W25:Y25">
    <cfRule type="expression" dxfId="66" priority="2">
      <formula>$O$16=1</formula>
    </cfRule>
  </conditionalFormatting>
  <hyperlinks>
    <hyperlink ref="R1:Y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7"/>
  </sheetPr>
  <dimension ref="A1:J65"/>
  <sheetViews>
    <sheetView showGridLines="0" zoomScaleNormal="100" workbookViewId="0"/>
  </sheetViews>
  <sheetFormatPr defaultRowHeight="13.2"/>
  <cols>
    <col min="1" max="1" width="2.6640625" style="143" customWidth="1"/>
    <col min="2" max="2" width="39.6640625" style="150" bestFit="1" customWidth="1"/>
    <col min="3" max="3" width="4.44140625" style="150" bestFit="1" customWidth="1"/>
    <col min="4" max="8" width="11.109375" style="150" customWidth="1"/>
    <col min="9" max="9" width="11.109375" style="143" customWidth="1"/>
    <col min="10" max="10" width="2.6640625" style="143" customWidth="1"/>
    <col min="11" max="11" width="39.6640625" style="143" customWidth="1"/>
    <col min="12" max="12" width="4.44140625" style="143" customWidth="1"/>
    <col min="13" max="17" width="11.109375" style="143" customWidth="1"/>
    <col min="18" max="249" width="9" style="143"/>
    <col min="250" max="250" width="2.6640625" style="143" customWidth="1"/>
    <col min="251" max="251" width="39.6640625" style="143" bestFit="1" customWidth="1"/>
    <col min="252" max="252" width="4.44140625" style="143" bestFit="1" customWidth="1"/>
    <col min="253" max="259" width="7.77734375" style="143" customWidth="1"/>
    <col min="260" max="261" width="9" style="143"/>
    <col min="262" max="263" width="14" style="143" bestFit="1" customWidth="1"/>
    <col min="264" max="505" width="9" style="143"/>
    <col min="506" max="506" width="2.6640625" style="143" customWidth="1"/>
    <col min="507" max="507" width="39.6640625" style="143" bestFit="1" customWidth="1"/>
    <col min="508" max="508" width="4.44140625" style="143" bestFit="1" customWidth="1"/>
    <col min="509" max="515" width="7.77734375" style="143" customWidth="1"/>
    <col min="516" max="517" width="9" style="143"/>
    <col min="518" max="519" width="14" style="143" bestFit="1" customWidth="1"/>
    <col min="520" max="761" width="9" style="143"/>
    <col min="762" max="762" width="2.6640625" style="143" customWidth="1"/>
    <col min="763" max="763" width="39.6640625" style="143" bestFit="1" customWidth="1"/>
    <col min="764" max="764" width="4.44140625" style="143" bestFit="1" customWidth="1"/>
    <col min="765" max="771" width="7.77734375" style="143" customWidth="1"/>
    <col min="772" max="773" width="9" style="143"/>
    <col min="774" max="775" width="14" style="143" bestFit="1" customWidth="1"/>
    <col min="776" max="1017" width="9" style="143"/>
    <col min="1018" max="1018" width="2.6640625" style="143" customWidth="1"/>
    <col min="1019" max="1019" width="39.6640625" style="143" bestFit="1" customWidth="1"/>
    <col min="1020" max="1020" width="4.44140625" style="143" bestFit="1" customWidth="1"/>
    <col min="1021" max="1027" width="7.77734375" style="143" customWidth="1"/>
    <col min="1028" max="1029" width="9" style="143"/>
    <col min="1030" max="1031" width="14" style="143" bestFit="1" customWidth="1"/>
    <col min="1032" max="1273" width="9" style="143"/>
    <col min="1274" max="1274" width="2.6640625" style="143" customWidth="1"/>
    <col min="1275" max="1275" width="39.6640625" style="143" bestFit="1" customWidth="1"/>
    <col min="1276" max="1276" width="4.44140625" style="143" bestFit="1" customWidth="1"/>
    <col min="1277" max="1283" width="7.77734375" style="143" customWidth="1"/>
    <col min="1284" max="1285" width="9" style="143"/>
    <col min="1286" max="1287" width="14" style="143" bestFit="1" customWidth="1"/>
    <col min="1288" max="1529" width="9" style="143"/>
    <col min="1530" max="1530" width="2.6640625" style="143" customWidth="1"/>
    <col min="1531" max="1531" width="39.6640625" style="143" bestFit="1" customWidth="1"/>
    <col min="1532" max="1532" width="4.44140625" style="143" bestFit="1" customWidth="1"/>
    <col min="1533" max="1539" width="7.77734375" style="143" customWidth="1"/>
    <col min="1540" max="1541" width="9" style="143"/>
    <col min="1542" max="1543" width="14" style="143" bestFit="1" customWidth="1"/>
    <col min="1544" max="1785" width="9" style="143"/>
    <col min="1786" max="1786" width="2.6640625" style="143" customWidth="1"/>
    <col min="1787" max="1787" width="39.6640625" style="143" bestFit="1" customWidth="1"/>
    <col min="1788" max="1788" width="4.44140625" style="143" bestFit="1" customWidth="1"/>
    <col min="1789" max="1795" width="7.77734375" style="143" customWidth="1"/>
    <col min="1796" max="1797" width="9" style="143"/>
    <col min="1798" max="1799" width="14" style="143" bestFit="1" customWidth="1"/>
    <col min="1800" max="2041" width="9" style="143"/>
    <col min="2042" max="2042" width="2.6640625" style="143" customWidth="1"/>
    <col min="2043" max="2043" width="39.6640625" style="143" bestFit="1" customWidth="1"/>
    <col min="2044" max="2044" width="4.44140625" style="143" bestFit="1" customWidth="1"/>
    <col min="2045" max="2051" width="7.77734375" style="143" customWidth="1"/>
    <col min="2052" max="2053" width="9" style="143"/>
    <col min="2054" max="2055" width="14" style="143" bestFit="1" customWidth="1"/>
    <col min="2056" max="2297" width="9" style="143"/>
    <col min="2298" max="2298" width="2.6640625" style="143" customWidth="1"/>
    <col min="2299" max="2299" width="39.6640625" style="143" bestFit="1" customWidth="1"/>
    <col min="2300" max="2300" width="4.44140625" style="143" bestFit="1" customWidth="1"/>
    <col min="2301" max="2307" width="7.77734375" style="143" customWidth="1"/>
    <col min="2308" max="2309" width="9" style="143"/>
    <col min="2310" max="2311" width="14" style="143" bestFit="1" customWidth="1"/>
    <col min="2312" max="2553" width="9" style="143"/>
    <col min="2554" max="2554" width="2.6640625" style="143" customWidth="1"/>
    <col min="2555" max="2555" width="39.6640625" style="143" bestFit="1" customWidth="1"/>
    <col min="2556" max="2556" width="4.44140625" style="143" bestFit="1" customWidth="1"/>
    <col min="2557" max="2563" width="7.77734375" style="143" customWidth="1"/>
    <col min="2564" max="2565" width="9" style="143"/>
    <col min="2566" max="2567" width="14" style="143" bestFit="1" customWidth="1"/>
    <col min="2568" max="2809" width="9" style="143"/>
    <col min="2810" max="2810" width="2.6640625" style="143" customWidth="1"/>
    <col min="2811" max="2811" width="39.6640625" style="143" bestFit="1" customWidth="1"/>
    <col min="2812" max="2812" width="4.44140625" style="143" bestFit="1" customWidth="1"/>
    <col min="2813" max="2819" width="7.77734375" style="143" customWidth="1"/>
    <col min="2820" max="2821" width="9" style="143"/>
    <col min="2822" max="2823" width="14" style="143" bestFit="1" customWidth="1"/>
    <col min="2824" max="3065" width="9" style="143"/>
    <col min="3066" max="3066" width="2.6640625" style="143" customWidth="1"/>
    <col min="3067" max="3067" width="39.6640625" style="143" bestFit="1" customWidth="1"/>
    <col min="3068" max="3068" width="4.44140625" style="143" bestFit="1" customWidth="1"/>
    <col min="3069" max="3075" width="7.77734375" style="143" customWidth="1"/>
    <col min="3076" max="3077" width="9" style="143"/>
    <col min="3078" max="3079" width="14" style="143" bestFit="1" customWidth="1"/>
    <col min="3080" max="3321" width="9" style="143"/>
    <col min="3322" max="3322" width="2.6640625" style="143" customWidth="1"/>
    <col min="3323" max="3323" width="39.6640625" style="143" bestFit="1" customWidth="1"/>
    <col min="3324" max="3324" width="4.44140625" style="143" bestFit="1" customWidth="1"/>
    <col min="3325" max="3331" width="7.77734375" style="143" customWidth="1"/>
    <col min="3332" max="3333" width="9" style="143"/>
    <col min="3334" max="3335" width="14" style="143" bestFit="1" customWidth="1"/>
    <col min="3336" max="3577" width="9" style="143"/>
    <col min="3578" max="3578" width="2.6640625" style="143" customWidth="1"/>
    <col min="3579" max="3579" width="39.6640625" style="143" bestFit="1" customWidth="1"/>
    <col min="3580" max="3580" width="4.44140625" style="143" bestFit="1" customWidth="1"/>
    <col min="3581" max="3587" width="7.77734375" style="143" customWidth="1"/>
    <col min="3588" max="3589" width="9" style="143"/>
    <col min="3590" max="3591" width="14" style="143" bestFit="1" customWidth="1"/>
    <col min="3592" max="3833" width="9" style="143"/>
    <col min="3834" max="3834" width="2.6640625" style="143" customWidth="1"/>
    <col min="3835" max="3835" width="39.6640625" style="143" bestFit="1" customWidth="1"/>
    <col min="3836" max="3836" width="4.44140625" style="143" bestFit="1" customWidth="1"/>
    <col min="3837" max="3843" width="7.77734375" style="143" customWidth="1"/>
    <col min="3844" max="3845" width="9" style="143"/>
    <col min="3846" max="3847" width="14" style="143" bestFit="1" customWidth="1"/>
    <col min="3848" max="4089" width="9" style="143"/>
    <col min="4090" max="4090" width="2.6640625" style="143" customWidth="1"/>
    <col min="4091" max="4091" width="39.6640625" style="143" bestFit="1" customWidth="1"/>
    <col min="4092" max="4092" width="4.44140625" style="143" bestFit="1" customWidth="1"/>
    <col min="4093" max="4099" width="7.77734375" style="143" customWidth="1"/>
    <col min="4100" max="4101" width="9" style="143"/>
    <col min="4102" max="4103" width="14" style="143" bestFit="1" customWidth="1"/>
    <col min="4104" max="4345" width="9" style="143"/>
    <col min="4346" max="4346" width="2.6640625" style="143" customWidth="1"/>
    <col min="4347" max="4347" width="39.6640625" style="143" bestFit="1" customWidth="1"/>
    <col min="4348" max="4348" width="4.44140625" style="143" bestFit="1" customWidth="1"/>
    <col min="4349" max="4355" width="7.77734375" style="143" customWidth="1"/>
    <col min="4356" max="4357" width="9" style="143"/>
    <col min="4358" max="4359" width="14" style="143" bestFit="1" customWidth="1"/>
    <col min="4360" max="4601" width="9" style="143"/>
    <col min="4602" max="4602" width="2.6640625" style="143" customWidth="1"/>
    <col min="4603" max="4603" width="39.6640625" style="143" bestFit="1" customWidth="1"/>
    <col min="4604" max="4604" width="4.44140625" style="143" bestFit="1" customWidth="1"/>
    <col min="4605" max="4611" width="7.77734375" style="143" customWidth="1"/>
    <col min="4612" max="4613" width="9" style="143"/>
    <col min="4614" max="4615" width="14" style="143" bestFit="1" customWidth="1"/>
    <col min="4616" max="4857" width="9" style="143"/>
    <col min="4858" max="4858" width="2.6640625" style="143" customWidth="1"/>
    <col min="4859" max="4859" width="39.6640625" style="143" bestFit="1" customWidth="1"/>
    <col min="4860" max="4860" width="4.44140625" style="143" bestFit="1" customWidth="1"/>
    <col min="4861" max="4867" width="7.77734375" style="143" customWidth="1"/>
    <col min="4868" max="4869" width="9" style="143"/>
    <col min="4870" max="4871" width="14" style="143" bestFit="1" customWidth="1"/>
    <col min="4872" max="5113" width="9" style="143"/>
    <col min="5114" max="5114" width="2.6640625" style="143" customWidth="1"/>
    <col min="5115" max="5115" width="39.6640625" style="143" bestFit="1" customWidth="1"/>
    <col min="5116" max="5116" width="4.44140625" style="143" bestFit="1" customWidth="1"/>
    <col min="5117" max="5123" width="7.77734375" style="143" customWidth="1"/>
    <col min="5124" max="5125" width="9" style="143"/>
    <col min="5126" max="5127" width="14" style="143" bestFit="1" customWidth="1"/>
    <col min="5128" max="5369" width="9" style="143"/>
    <col min="5370" max="5370" width="2.6640625" style="143" customWidth="1"/>
    <col min="5371" max="5371" width="39.6640625" style="143" bestFit="1" customWidth="1"/>
    <col min="5372" max="5372" width="4.44140625" style="143" bestFit="1" customWidth="1"/>
    <col min="5373" max="5379" width="7.77734375" style="143" customWidth="1"/>
    <col min="5380" max="5381" width="9" style="143"/>
    <col min="5382" max="5383" width="14" style="143" bestFit="1" customWidth="1"/>
    <col min="5384" max="5625" width="9" style="143"/>
    <col min="5626" max="5626" width="2.6640625" style="143" customWidth="1"/>
    <col min="5627" max="5627" width="39.6640625" style="143" bestFit="1" customWidth="1"/>
    <col min="5628" max="5628" width="4.44140625" style="143" bestFit="1" customWidth="1"/>
    <col min="5629" max="5635" width="7.77734375" style="143" customWidth="1"/>
    <col min="5636" max="5637" width="9" style="143"/>
    <col min="5638" max="5639" width="14" style="143" bestFit="1" customWidth="1"/>
    <col min="5640" max="5881" width="9" style="143"/>
    <col min="5882" max="5882" width="2.6640625" style="143" customWidth="1"/>
    <col min="5883" max="5883" width="39.6640625" style="143" bestFit="1" customWidth="1"/>
    <col min="5884" max="5884" width="4.44140625" style="143" bestFit="1" customWidth="1"/>
    <col min="5885" max="5891" width="7.77734375" style="143" customWidth="1"/>
    <col min="5892" max="5893" width="9" style="143"/>
    <col min="5894" max="5895" width="14" style="143" bestFit="1" customWidth="1"/>
    <col min="5896" max="6137" width="9" style="143"/>
    <col min="6138" max="6138" width="2.6640625" style="143" customWidth="1"/>
    <col min="6139" max="6139" width="39.6640625" style="143" bestFit="1" customWidth="1"/>
    <col min="6140" max="6140" width="4.44140625" style="143" bestFit="1" customWidth="1"/>
    <col min="6141" max="6147" width="7.77734375" style="143" customWidth="1"/>
    <col min="6148" max="6149" width="9" style="143"/>
    <col min="6150" max="6151" width="14" style="143" bestFit="1" customWidth="1"/>
    <col min="6152" max="6393" width="9" style="143"/>
    <col min="6394" max="6394" width="2.6640625" style="143" customWidth="1"/>
    <col min="6395" max="6395" width="39.6640625" style="143" bestFit="1" customWidth="1"/>
    <col min="6396" max="6396" width="4.44140625" style="143" bestFit="1" customWidth="1"/>
    <col min="6397" max="6403" width="7.77734375" style="143" customWidth="1"/>
    <col min="6404" max="6405" width="9" style="143"/>
    <col min="6406" max="6407" width="14" style="143" bestFit="1" customWidth="1"/>
    <col min="6408" max="6649" width="9" style="143"/>
    <col min="6650" max="6650" width="2.6640625" style="143" customWidth="1"/>
    <col min="6651" max="6651" width="39.6640625" style="143" bestFit="1" customWidth="1"/>
    <col min="6652" max="6652" width="4.44140625" style="143" bestFit="1" customWidth="1"/>
    <col min="6653" max="6659" width="7.77734375" style="143" customWidth="1"/>
    <col min="6660" max="6661" width="9" style="143"/>
    <col min="6662" max="6663" width="14" style="143" bestFit="1" customWidth="1"/>
    <col min="6664" max="6905" width="9" style="143"/>
    <col min="6906" max="6906" width="2.6640625" style="143" customWidth="1"/>
    <col min="6907" max="6907" width="39.6640625" style="143" bestFit="1" customWidth="1"/>
    <col min="6908" max="6908" width="4.44140625" style="143" bestFit="1" customWidth="1"/>
    <col min="6909" max="6915" width="7.77734375" style="143" customWidth="1"/>
    <col min="6916" max="6917" width="9" style="143"/>
    <col min="6918" max="6919" width="14" style="143" bestFit="1" customWidth="1"/>
    <col min="6920" max="7161" width="9" style="143"/>
    <col min="7162" max="7162" width="2.6640625" style="143" customWidth="1"/>
    <col min="7163" max="7163" width="39.6640625" style="143" bestFit="1" customWidth="1"/>
    <col min="7164" max="7164" width="4.44140625" style="143" bestFit="1" customWidth="1"/>
    <col min="7165" max="7171" width="7.77734375" style="143" customWidth="1"/>
    <col min="7172" max="7173" width="9" style="143"/>
    <col min="7174" max="7175" width="14" style="143" bestFit="1" customWidth="1"/>
    <col min="7176" max="7417" width="9" style="143"/>
    <col min="7418" max="7418" width="2.6640625" style="143" customWidth="1"/>
    <col min="7419" max="7419" width="39.6640625" style="143" bestFit="1" customWidth="1"/>
    <col min="7420" max="7420" width="4.44140625" style="143" bestFit="1" customWidth="1"/>
    <col min="7421" max="7427" width="7.77734375" style="143" customWidth="1"/>
    <col min="7428" max="7429" width="9" style="143"/>
    <col min="7430" max="7431" width="14" style="143" bestFit="1" customWidth="1"/>
    <col min="7432" max="7673" width="9" style="143"/>
    <col min="7674" max="7674" width="2.6640625" style="143" customWidth="1"/>
    <col min="7675" max="7675" width="39.6640625" style="143" bestFit="1" customWidth="1"/>
    <col min="7676" max="7676" width="4.44140625" style="143" bestFit="1" customWidth="1"/>
    <col min="7677" max="7683" width="7.77734375" style="143" customWidth="1"/>
    <col min="7684" max="7685" width="9" style="143"/>
    <col min="7686" max="7687" width="14" style="143" bestFit="1" customWidth="1"/>
    <col min="7688" max="7929" width="9" style="143"/>
    <col min="7930" max="7930" width="2.6640625" style="143" customWidth="1"/>
    <col min="7931" max="7931" width="39.6640625" style="143" bestFit="1" customWidth="1"/>
    <col min="7932" max="7932" width="4.44140625" style="143" bestFit="1" customWidth="1"/>
    <col min="7933" max="7939" width="7.77734375" style="143" customWidth="1"/>
    <col min="7940" max="7941" width="9" style="143"/>
    <col min="7942" max="7943" width="14" style="143" bestFit="1" customWidth="1"/>
    <col min="7944" max="8185" width="9" style="143"/>
    <col min="8186" max="8186" width="2.6640625" style="143" customWidth="1"/>
    <col min="8187" max="8187" width="39.6640625" style="143" bestFit="1" customWidth="1"/>
    <col min="8188" max="8188" width="4.44140625" style="143" bestFit="1" customWidth="1"/>
    <col min="8189" max="8195" width="7.77734375" style="143" customWidth="1"/>
    <col min="8196" max="8197" width="9" style="143"/>
    <col min="8198" max="8199" width="14" style="143" bestFit="1" customWidth="1"/>
    <col min="8200" max="8441" width="9" style="143"/>
    <col min="8442" max="8442" width="2.6640625" style="143" customWidth="1"/>
    <col min="8443" max="8443" width="39.6640625" style="143" bestFit="1" customWidth="1"/>
    <col min="8444" max="8444" width="4.44140625" style="143" bestFit="1" customWidth="1"/>
    <col min="8445" max="8451" width="7.77734375" style="143" customWidth="1"/>
    <col min="8452" max="8453" width="9" style="143"/>
    <col min="8454" max="8455" width="14" style="143" bestFit="1" customWidth="1"/>
    <col min="8456" max="8697" width="9" style="143"/>
    <col min="8698" max="8698" width="2.6640625" style="143" customWidth="1"/>
    <col min="8699" max="8699" width="39.6640625" style="143" bestFit="1" customWidth="1"/>
    <col min="8700" max="8700" width="4.44140625" style="143" bestFit="1" customWidth="1"/>
    <col min="8701" max="8707" width="7.77734375" style="143" customWidth="1"/>
    <col min="8708" max="8709" width="9" style="143"/>
    <col min="8710" max="8711" width="14" style="143" bestFit="1" customWidth="1"/>
    <col min="8712" max="8953" width="9" style="143"/>
    <col min="8954" max="8954" width="2.6640625" style="143" customWidth="1"/>
    <col min="8955" max="8955" width="39.6640625" style="143" bestFit="1" customWidth="1"/>
    <col min="8956" max="8956" width="4.44140625" style="143" bestFit="1" customWidth="1"/>
    <col min="8957" max="8963" width="7.77734375" style="143" customWidth="1"/>
    <col min="8964" max="8965" width="9" style="143"/>
    <col min="8966" max="8967" width="14" style="143" bestFit="1" customWidth="1"/>
    <col min="8968" max="9209" width="9" style="143"/>
    <col min="9210" max="9210" width="2.6640625" style="143" customWidth="1"/>
    <col min="9211" max="9211" width="39.6640625" style="143" bestFit="1" customWidth="1"/>
    <col min="9212" max="9212" width="4.44140625" style="143" bestFit="1" customWidth="1"/>
    <col min="9213" max="9219" width="7.77734375" style="143" customWidth="1"/>
    <col min="9220" max="9221" width="9" style="143"/>
    <col min="9222" max="9223" width="14" style="143" bestFit="1" customWidth="1"/>
    <col min="9224" max="9465" width="9" style="143"/>
    <col min="9466" max="9466" width="2.6640625" style="143" customWidth="1"/>
    <col min="9467" max="9467" width="39.6640625" style="143" bestFit="1" customWidth="1"/>
    <col min="9468" max="9468" width="4.44140625" style="143" bestFit="1" customWidth="1"/>
    <col min="9469" max="9475" width="7.77734375" style="143" customWidth="1"/>
    <col min="9476" max="9477" width="9" style="143"/>
    <col min="9478" max="9479" width="14" style="143" bestFit="1" customWidth="1"/>
    <col min="9480" max="9721" width="9" style="143"/>
    <col min="9722" max="9722" width="2.6640625" style="143" customWidth="1"/>
    <col min="9723" max="9723" width="39.6640625" style="143" bestFit="1" customWidth="1"/>
    <col min="9724" max="9724" width="4.44140625" style="143" bestFit="1" customWidth="1"/>
    <col min="9725" max="9731" width="7.77734375" style="143" customWidth="1"/>
    <col min="9732" max="9733" width="9" style="143"/>
    <col min="9734" max="9735" width="14" style="143" bestFit="1" customWidth="1"/>
    <col min="9736" max="9977" width="9" style="143"/>
    <col min="9978" max="9978" width="2.6640625" style="143" customWidth="1"/>
    <col min="9979" max="9979" width="39.6640625" style="143" bestFit="1" customWidth="1"/>
    <col min="9980" max="9980" width="4.44140625" style="143" bestFit="1" customWidth="1"/>
    <col min="9981" max="9987" width="7.77734375" style="143" customWidth="1"/>
    <col min="9988" max="9989" width="9" style="143"/>
    <col min="9990" max="9991" width="14" style="143" bestFit="1" customWidth="1"/>
    <col min="9992" max="10233" width="9" style="143"/>
    <col min="10234" max="10234" width="2.6640625" style="143" customWidth="1"/>
    <col min="10235" max="10235" width="39.6640625" style="143" bestFit="1" customWidth="1"/>
    <col min="10236" max="10236" width="4.44140625" style="143" bestFit="1" customWidth="1"/>
    <col min="10237" max="10243" width="7.77734375" style="143" customWidth="1"/>
    <col min="10244" max="10245" width="9" style="143"/>
    <col min="10246" max="10247" width="14" style="143" bestFit="1" customWidth="1"/>
    <col min="10248" max="10489" width="9" style="143"/>
    <col min="10490" max="10490" width="2.6640625" style="143" customWidth="1"/>
    <col min="10491" max="10491" width="39.6640625" style="143" bestFit="1" customWidth="1"/>
    <col min="10492" max="10492" width="4.44140625" style="143" bestFit="1" customWidth="1"/>
    <col min="10493" max="10499" width="7.77734375" style="143" customWidth="1"/>
    <col min="10500" max="10501" width="9" style="143"/>
    <col min="10502" max="10503" width="14" style="143" bestFit="1" customWidth="1"/>
    <col min="10504" max="10745" width="9" style="143"/>
    <col min="10746" max="10746" width="2.6640625" style="143" customWidth="1"/>
    <col min="10747" max="10747" width="39.6640625" style="143" bestFit="1" customWidth="1"/>
    <col min="10748" max="10748" width="4.44140625" style="143" bestFit="1" customWidth="1"/>
    <col min="10749" max="10755" width="7.77734375" style="143" customWidth="1"/>
    <col min="10756" max="10757" width="9" style="143"/>
    <col min="10758" max="10759" width="14" style="143" bestFit="1" customWidth="1"/>
    <col min="10760" max="11001" width="9" style="143"/>
    <col min="11002" max="11002" width="2.6640625" style="143" customWidth="1"/>
    <col min="11003" max="11003" width="39.6640625" style="143" bestFit="1" customWidth="1"/>
    <col min="11004" max="11004" width="4.44140625" style="143" bestFit="1" customWidth="1"/>
    <col min="11005" max="11011" width="7.77734375" style="143" customWidth="1"/>
    <col min="11012" max="11013" width="9" style="143"/>
    <col min="11014" max="11015" width="14" style="143" bestFit="1" customWidth="1"/>
    <col min="11016" max="11257" width="9" style="143"/>
    <col min="11258" max="11258" width="2.6640625" style="143" customWidth="1"/>
    <col min="11259" max="11259" width="39.6640625" style="143" bestFit="1" customWidth="1"/>
    <col min="11260" max="11260" width="4.44140625" style="143" bestFit="1" customWidth="1"/>
    <col min="11261" max="11267" width="7.77734375" style="143" customWidth="1"/>
    <col min="11268" max="11269" width="9" style="143"/>
    <col min="11270" max="11271" width="14" style="143" bestFit="1" customWidth="1"/>
    <col min="11272" max="11513" width="9" style="143"/>
    <col min="11514" max="11514" width="2.6640625" style="143" customWidth="1"/>
    <col min="11515" max="11515" width="39.6640625" style="143" bestFit="1" customWidth="1"/>
    <col min="11516" max="11516" width="4.44140625" style="143" bestFit="1" customWidth="1"/>
    <col min="11517" max="11523" width="7.77734375" style="143" customWidth="1"/>
    <col min="11524" max="11525" width="9" style="143"/>
    <col min="11526" max="11527" width="14" style="143" bestFit="1" customWidth="1"/>
    <col min="11528" max="11769" width="9" style="143"/>
    <col min="11770" max="11770" width="2.6640625" style="143" customWidth="1"/>
    <col min="11771" max="11771" width="39.6640625" style="143" bestFit="1" customWidth="1"/>
    <col min="11772" max="11772" width="4.44140625" style="143" bestFit="1" customWidth="1"/>
    <col min="11773" max="11779" width="7.77734375" style="143" customWidth="1"/>
    <col min="11780" max="11781" width="9" style="143"/>
    <col min="11782" max="11783" width="14" style="143" bestFit="1" customWidth="1"/>
    <col min="11784" max="12025" width="9" style="143"/>
    <col min="12026" max="12026" width="2.6640625" style="143" customWidth="1"/>
    <col min="12027" max="12027" width="39.6640625" style="143" bestFit="1" customWidth="1"/>
    <col min="12028" max="12028" width="4.44140625" style="143" bestFit="1" customWidth="1"/>
    <col min="12029" max="12035" width="7.77734375" style="143" customWidth="1"/>
    <col min="12036" max="12037" width="9" style="143"/>
    <col min="12038" max="12039" width="14" style="143" bestFit="1" customWidth="1"/>
    <col min="12040" max="12281" width="9" style="143"/>
    <col min="12282" max="12282" width="2.6640625" style="143" customWidth="1"/>
    <col min="12283" max="12283" width="39.6640625" style="143" bestFit="1" customWidth="1"/>
    <col min="12284" max="12284" width="4.44140625" style="143" bestFit="1" customWidth="1"/>
    <col min="12285" max="12291" width="7.77734375" style="143" customWidth="1"/>
    <col min="12292" max="12293" width="9" style="143"/>
    <col min="12294" max="12295" width="14" style="143" bestFit="1" customWidth="1"/>
    <col min="12296" max="12537" width="9" style="143"/>
    <col min="12538" max="12538" width="2.6640625" style="143" customWidth="1"/>
    <col min="12539" max="12539" width="39.6640625" style="143" bestFit="1" customWidth="1"/>
    <col min="12540" max="12540" width="4.44140625" style="143" bestFit="1" customWidth="1"/>
    <col min="12541" max="12547" width="7.77734375" style="143" customWidth="1"/>
    <col min="12548" max="12549" width="9" style="143"/>
    <col min="12550" max="12551" width="14" style="143" bestFit="1" customWidth="1"/>
    <col min="12552" max="12793" width="9" style="143"/>
    <col min="12794" max="12794" width="2.6640625" style="143" customWidth="1"/>
    <col min="12795" max="12795" width="39.6640625" style="143" bestFit="1" customWidth="1"/>
    <col min="12796" max="12796" width="4.44140625" style="143" bestFit="1" customWidth="1"/>
    <col min="12797" max="12803" width="7.77734375" style="143" customWidth="1"/>
    <col min="12804" max="12805" width="9" style="143"/>
    <col min="12806" max="12807" width="14" style="143" bestFit="1" customWidth="1"/>
    <col min="12808" max="13049" width="9" style="143"/>
    <col min="13050" max="13050" width="2.6640625" style="143" customWidth="1"/>
    <col min="13051" max="13051" width="39.6640625" style="143" bestFit="1" customWidth="1"/>
    <col min="13052" max="13052" width="4.44140625" style="143" bestFit="1" customWidth="1"/>
    <col min="13053" max="13059" width="7.77734375" style="143" customWidth="1"/>
    <col min="13060" max="13061" width="9" style="143"/>
    <col min="13062" max="13063" width="14" style="143" bestFit="1" customWidth="1"/>
    <col min="13064" max="13305" width="9" style="143"/>
    <col min="13306" max="13306" width="2.6640625" style="143" customWidth="1"/>
    <col min="13307" max="13307" width="39.6640625" style="143" bestFit="1" customWidth="1"/>
    <col min="13308" max="13308" width="4.44140625" style="143" bestFit="1" customWidth="1"/>
    <col min="13309" max="13315" width="7.77734375" style="143" customWidth="1"/>
    <col min="13316" max="13317" width="9" style="143"/>
    <col min="13318" max="13319" width="14" style="143" bestFit="1" customWidth="1"/>
    <col min="13320" max="13561" width="9" style="143"/>
    <col min="13562" max="13562" width="2.6640625" style="143" customWidth="1"/>
    <col min="13563" max="13563" width="39.6640625" style="143" bestFit="1" customWidth="1"/>
    <col min="13564" max="13564" width="4.44140625" style="143" bestFit="1" customWidth="1"/>
    <col min="13565" max="13571" width="7.77734375" style="143" customWidth="1"/>
    <col min="13572" max="13573" width="9" style="143"/>
    <col min="13574" max="13575" width="14" style="143" bestFit="1" customWidth="1"/>
    <col min="13576" max="13817" width="9" style="143"/>
    <col min="13818" max="13818" width="2.6640625" style="143" customWidth="1"/>
    <col min="13819" max="13819" width="39.6640625" style="143" bestFit="1" customWidth="1"/>
    <col min="13820" max="13820" width="4.44140625" style="143" bestFit="1" customWidth="1"/>
    <col min="13821" max="13827" width="7.77734375" style="143" customWidth="1"/>
    <col min="13828" max="13829" width="9" style="143"/>
    <col min="13830" max="13831" width="14" style="143" bestFit="1" customWidth="1"/>
    <col min="13832" max="14073" width="9" style="143"/>
    <col min="14074" max="14074" width="2.6640625" style="143" customWidth="1"/>
    <col min="14075" max="14075" width="39.6640625" style="143" bestFit="1" customWidth="1"/>
    <col min="14076" max="14076" width="4.44140625" style="143" bestFit="1" customWidth="1"/>
    <col min="14077" max="14083" width="7.77734375" style="143" customWidth="1"/>
    <col min="14084" max="14085" width="9" style="143"/>
    <col min="14086" max="14087" width="14" style="143" bestFit="1" customWidth="1"/>
    <col min="14088" max="14329" width="9" style="143"/>
    <col min="14330" max="14330" width="2.6640625" style="143" customWidth="1"/>
    <col min="14331" max="14331" width="39.6640625" style="143" bestFit="1" customWidth="1"/>
    <col min="14332" max="14332" width="4.44140625" style="143" bestFit="1" customWidth="1"/>
    <col min="14333" max="14339" width="7.77734375" style="143" customWidth="1"/>
    <col min="14340" max="14341" width="9" style="143"/>
    <col min="14342" max="14343" width="14" style="143" bestFit="1" customWidth="1"/>
    <col min="14344" max="14585" width="9" style="143"/>
    <col min="14586" max="14586" width="2.6640625" style="143" customWidth="1"/>
    <col min="14587" max="14587" width="39.6640625" style="143" bestFit="1" customWidth="1"/>
    <col min="14588" max="14588" width="4.44140625" style="143" bestFit="1" customWidth="1"/>
    <col min="14589" max="14595" width="7.77734375" style="143" customWidth="1"/>
    <col min="14596" max="14597" width="9" style="143"/>
    <col min="14598" max="14599" width="14" style="143" bestFit="1" customWidth="1"/>
    <col min="14600" max="14841" width="9" style="143"/>
    <col min="14842" max="14842" width="2.6640625" style="143" customWidth="1"/>
    <col min="14843" max="14843" width="39.6640625" style="143" bestFit="1" customWidth="1"/>
    <col min="14844" max="14844" width="4.44140625" style="143" bestFit="1" customWidth="1"/>
    <col min="14845" max="14851" width="7.77734375" style="143" customWidth="1"/>
    <col min="14852" max="14853" width="9" style="143"/>
    <col min="14854" max="14855" width="14" style="143" bestFit="1" customWidth="1"/>
    <col min="14856" max="15097" width="9" style="143"/>
    <col min="15098" max="15098" width="2.6640625" style="143" customWidth="1"/>
    <col min="15099" max="15099" width="39.6640625" style="143" bestFit="1" customWidth="1"/>
    <col min="15100" max="15100" width="4.44140625" style="143" bestFit="1" customWidth="1"/>
    <col min="15101" max="15107" width="7.77734375" style="143" customWidth="1"/>
    <col min="15108" max="15109" width="9" style="143"/>
    <col min="15110" max="15111" width="14" style="143" bestFit="1" customWidth="1"/>
    <col min="15112" max="15353" width="9" style="143"/>
    <col min="15354" max="15354" width="2.6640625" style="143" customWidth="1"/>
    <col min="15355" max="15355" width="39.6640625" style="143" bestFit="1" customWidth="1"/>
    <col min="15356" max="15356" width="4.44140625" style="143" bestFit="1" customWidth="1"/>
    <col min="15357" max="15363" width="7.77734375" style="143" customWidth="1"/>
    <col min="15364" max="15365" width="9" style="143"/>
    <col min="15366" max="15367" width="14" style="143" bestFit="1" customWidth="1"/>
    <col min="15368" max="15609" width="9" style="143"/>
    <col min="15610" max="15610" width="2.6640625" style="143" customWidth="1"/>
    <col min="15611" max="15611" width="39.6640625" style="143" bestFit="1" customWidth="1"/>
    <col min="15612" max="15612" width="4.44140625" style="143" bestFit="1" customWidth="1"/>
    <col min="15613" max="15619" width="7.77734375" style="143" customWidth="1"/>
    <col min="15620" max="15621" width="9" style="143"/>
    <col min="15622" max="15623" width="14" style="143" bestFit="1" customWidth="1"/>
    <col min="15624" max="15865" width="9" style="143"/>
    <col min="15866" max="15866" width="2.6640625" style="143" customWidth="1"/>
    <col min="15867" max="15867" width="39.6640625" style="143" bestFit="1" customWidth="1"/>
    <col min="15868" max="15868" width="4.44140625" style="143" bestFit="1" customWidth="1"/>
    <col min="15869" max="15875" width="7.77734375" style="143" customWidth="1"/>
    <col min="15876" max="15877" width="9" style="143"/>
    <col min="15878" max="15879" width="14" style="143" bestFit="1" customWidth="1"/>
    <col min="15880" max="16121" width="9" style="143"/>
    <col min="16122" max="16122" width="2.6640625" style="143" customWidth="1"/>
    <col min="16123" max="16123" width="39.6640625" style="143" bestFit="1" customWidth="1"/>
    <col min="16124" max="16124" width="4.44140625" style="143" bestFit="1" customWidth="1"/>
    <col min="16125" max="16131" width="7.77734375" style="143" customWidth="1"/>
    <col min="16132" max="16133" width="9" style="143"/>
    <col min="16134" max="16135" width="14" style="143" bestFit="1" customWidth="1"/>
    <col min="16136" max="16384" width="9" style="143"/>
  </cols>
  <sheetData>
    <row r="1" spans="1:10" ht="7.5" customHeight="1">
      <c r="B1" s="139"/>
      <c r="C1" s="140"/>
      <c r="D1" s="141"/>
      <c r="E1" s="142"/>
      <c r="F1" s="142"/>
      <c r="G1" s="142"/>
      <c r="H1" s="142"/>
    </row>
    <row r="2" spans="1:10" ht="30" customHeight="1">
      <c r="B2" s="395"/>
      <c r="D2" s="1132"/>
      <c r="E2" s="1132"/>
      <c r="F2" s="1133"/>
      <c r="G2" s="1133"/>
      <c r="H2" s="1133"/>
      <c r="I2" s="1133"/>
      <c r="J2" s="396"/>
    </row>
    <row r="3" spans="1:10" ht="19.2">
      <c r="B3" s="395" t="s">
        <v>1137</v>
      </c>
      <c r="D3" s="1125" t="s">
        <v>936</v>
      </c>
      <c r="E3" s="1125"/>
      <c r="F3" s="1134" t="str">
        <f>IF('法人入力シート（要入力）'!E4="","",'法人入力シート（要入力）'!E4)</f>
        <v/>
      </c>
      <c r="G3" s="1135"/>
      <c r="H3" s="1135"/>
      <c r="I3" s="1136"/>
      <c r="J3" s="394"/>
    </row>
    <row r="4" spans="1:10" ht="16.2">
      <c r="B4" s="149" t="s">
        <v>518</v>
      </c>
      <c r="D4" s="1125" t="s">
        <v>331</v>
      </c>
      <c r="E4" s="1125"/>
      <c r="F4" s="1126"/>
      <c r="G4" s="1127"/>
      <c r="H4" s="1127"/>
      <c r="I4" s="1128"/>
      <c r="J4" s="393"/>
    </row>
    <row r="5" spans="1:10" ht="16.2">
      <c r="B5" s="149" t="s">
        <v>715</v>
      </c>
      <c r="D5" s="1125" t="s">
        <v>619</v>
      </c>
      <c r="E5" s="1125"/>
      <c r="F5" s="1126"/>
      <c r="G5" s="1127"/>
      <c r="H5" s="1127"/>
      <c r="I5" s="1128"/>
      <c r="J5" s="393"/>
    </row>
    <row r="6" spans="1:10" ht="16.2">
      <c r="B6" s="749" t="s">
        <v>864</v>
      </c>
      <c r="D6" s="1125" t="s">
        <v>841</v>
      </c>
      <c r="E6" s="1125"/>
      <c r="F6" s="1126"/>
      <c r="G6" s="1127"/>
      <c r="H6" s="1127"/>
      <c r="I6" s="1128"/>
      <c r="J6" s="393"/>
    </row>
    <row r="7" spans="1:10">
      <c r="B7" s="139"/>
      <c r="C7" s="140"/>
      <c r="D7" s="141"/>
      <c r="E7" s="142"/>
      <c r="F7" s="142"/>
      <c r="G7" s="142"/>
      <c r="H7" s="142"/>
    </row>
    <row r="8" spans="1:10" ht="13.8" thickBot="1">
      <c r="B8" s="151" t="s">
        <v>357</v>
      </c>
      <c r="C8" s="140"/>
      <c r="D8" s="141"/>
      <c r="E8" s="142"/>
      <c r="F8" s="152"/>
      <c r="G8" s="152"/>
      <c r="H8" s="153" t="s">
        <v>251</v>
      </c>
    </row>
    <row r="9" spans="1:10" ht="13.8" thickBot="1">
      <c r="B9" s="154"/>
      <c r="C9" s="155" t="s">
        <v>197</v>
      </c>
      <c r="D9" s="1035">
        <f>+'法人入力シート（要入力）'!$D$11</f>
        <v>2018</v>
      </c>
      <c r="E9" s="1035">
        <f>D9+1</f>
        <v>2019</v>
      </c>
      <c r="F9" s="1035">
        <f t="shared" ref="F9:H9" si="0">E9+1</f>
        <v>2020</v>
      </c>
      <c r="G9" s="1035">
        <f t="shared" si="0"/>
        <v>2021</v>
      </c>
      <c r="H9" s="1036">
        <f t="shared" si="0"/>
        <v>2022</v>
      </c>
    </row>
    <row r="10" spans="1:10">
      <c r="B10" s="156" t="s">
        <v>243</v>
      </c>
      <c r="C10" s="157"/>
      <c r="D10" s="157"/>
      <c r="E10" s="157"/>
      <c r="F10" s="157"/>
      <c r="G10" s="157"/>
      <c r="H10" s="158"/>
    </row>
    <row r="11" spans="1:10">
      <c r="B11" s="159" t="s">
        <v>387</v>
      </c>
      <c r="C11" s="160"/>
      <c r="D11" s="958"/>
      <c r="E11" s="958"/>
      <c r="F11" s="958"/>
      <c r="G11" s="1019"/>
      <c r="H11" s="1016"/>
    </row>
    <row r="12" spans="1:10">
      <c r="A12" s="143" t="s">
        <v>210</v>
      </c>
      <c r="B12" s="159" t="s">
        <v>388</v>
      </c>
      <c r="C12" s="160"/>
      <c r="D12" s="958"/>
      <c r="E12" s="958"/>
      <c r="F12" s="958"/>
      <c r="G12" s="1019"/>
      <c r="H12" s="1016"/>
    </row>
    <row r="13" spans="1:10">
      <c r="B13" s="163" t="s">
        <v>244</v>
      </c>
      <c r="C13" s="164"/>
      <c r="D13" s="164"/>
      <c r="E13" s="164"/>
      <c r="F13" s="164"/>
      <c r="G13" s="1020"/>
      <c r="H13" s="392"/>
    </row>
    <row r="14" spans="1:10">
      <c r="B14" s="159" t="s">
        <v>355</v>
      </c>
      <c r="C14" s="160" t="s">
        <v>200</v>
      </c>
      <c r="D14" s="958"/>
      <c r="E14" s="958"/>
      <c r="F14" s="958"/>
      <c r="G14" s="1019"/>
      <c r="H14" s="1016"/>
    </row>
    <row r="15" spans="1:10">
      <c r="B15" s="159" t="s">
        <v>389</v>
      </c>
      <c r="C15" s="166"/>
      <c r="D15" s="958"/>
      <c r="E15" s="958"/>
      <c r="F15" s="958"/>
      <c r="G15" s="1019"/>
      <c r="H15" s="1016"/>
    </row>
    <row r="16" spans="1:10">
      <c r="B16" s="161" t="s">
        <v>390</v>
      </c>
      <c r="C16" s="162"/>
      <c r="D16" s="958"/>
      <c r="E16" s="958"/>
      <c r="F16" s="958"/>
      <c r="G16" s="1021"/>
      <c r="H16" s="1017"/>
    </row>
    <row r="17" spans="1:10">
      <c r="B17" s="167" t="s">
        <v>1134</v>
      </c>
      <c r="C17" s="168" t="s">
        <v>354</v>
      </c>
      <c r="D17" s="169">
        <f>D11+D12</f>
        <v>0</v>
      </c>
      <c r="E17" s="169">
        <f>E11+E12</f>
        <v>0</v>
      </c>
      <c r="F17" s="169">
        <f t="shared" ref="F17:G17" si="1">F11+F12</f>
        <v>0</v>
      </c>
      <c r="G17" s="169">
        <f t="shared" si="1"/>
        <v>0</v>
      </c>
      <c r="H17" s="1018">
        <f>H11+H12</f>
        <v>0</v>
      </c>
    </row>
    <row r="18" spans="1:10" ht="14.25" customHeight="1">
      <c r="B18" s="204" t="s">
        <v>382</v>
      </c>
      <c r="C18" s="551" t="s">
        <v>353</v>
      </c>
      <c r="D18" s="552">
        <f>D15+D16</f>
        <v>0</v>
      </c>
      <c r="E18" s="552">
        <f>E15+E16</f>
        <v>0</v>
      </c>
      <c r="F18" s="552">
        <f t="shared" ref="F18:G18" si="2">F15+F16</f>
        <v>0</v>
      </c>
      <c r="G18" s="552">
        <f t="shared" si="2"/>
        <v>0</v>
      </c>
      <c r="H18" s="553">
        <f>H15+H16</f>
        <v>0</v>
      </c>
    </row>
    <row r="19" spans="1:10" ht="13.8" thickBot="1">
      <c r="B19" s="171" t="s">
        <v>500</v>
      </c>
      <c r="C19" s="172" t="s">
        <v>584</v>
      </c>
      <c r="D19" s="554">
        <f>D17-D18</f>
        <v>0</v>
      </c>
      <c r="E19" s="554">
        <f>E17-E18</f>
        <v>0</v>
      </c>
      <c r="F19" s="554">
        <f>F17-F18</f>
        <v>0</v>
      </c>
      <c r="G19" s="554">
        <f>G17-G18</f>
        <v>0</v>
      </c>
      <c r="H19" s="555">
        <f>H17-H18</f>
        <v>0</v>
      </c>
    </row>
    <row r="20" spans="1:10">
      <c r="B20" s="175"/>
      <c r="C20" s="176"/>
      <c r="D20" s="177"/>
      <c r="E20" s="177"/>
      <c r="F20" s="177"/>
      <c r="G20" s="177"/>
      <c r="H20" s="177"/>
      <c r="I20" s="391"/>
    </row>
    <row r="21" spans="1:10" ht="13.8" thickBot="1">
      <c r="B21" s="151" t="s">
        <v>352</v>
      </c>
      <c r="C21" s="143"/>
      <c r="D21" s="143"/>
      <c r="E21" s="143"/>
      <c r="F21" s="143"/>
      <c r="G21" s="143"/>
      <c r="H21" s="153" t="s">
        <v>251</v>
      </c>
    </row>
    <row r="22" spans="1:10" ht="13.8" thickBot="1">
      <c r="B22" s="179"/>
      <c r="C22" s="155" t="s">
        <v>197</v>
      </c>
      <c r="D22" s="1035">
        <f t="shared" ref="D22:F22" si="3">E22-1</f>
        <v>2018</v>
      </c>
      <c r="E22" s="1035">
        <f t="shared" si="3"/>
        <v>2019</v>
      </c>
      <c r="F22" s="1035">
        <f t="shared" si="3"/>
        <v>2020</v>
      </c>
      <c r="G22" s="1035">
        <f>H22-1</f>
        <v>2021</v>
      </c>
      <c r="H22" s="1036">
        <f>$H$9</f>
        <v>2022</v>
      </c>
    </row>
    <row r="23" spans="1:10">
      <c r="B23" s="156" t="s">
        <v>201</v>
      </c>
      <c r="C23" s="157"/>
      <c r="D23" s="157"/>
      <c r="E23" s="157"/>
      <c r="F23" s="157"/>
      <c r="G23" s="157"/>
      <c r="H23" s="158"/>
    </row>
    <row r="24" spans="1:10">
      <c r="B24" s="159" t="s">
        <v>356</v>
      </c>
      <c r="C24" s="160" t="s">
        <v>468</v>
      </c>
      <c r="D24" s="958"/>
      <c r="E24" s="958"/>
      <c r="F24" s="958"/>
      <c r="G24" s="958"/>
      <c r="H24" s="960"/>
    </row>
    <row r="25" spans="1:10">
      <c r="B25" s="163" t="s">
        <v>204</v>
      </c>
      <c r="C25" s="164"/>
      <c r="D25" s="164"/>
      <c r="E25" s="164"/>
      <c r="F25" s="164"/>
      <c r="G25" s="164"/>
      <c r="H25" s="165"/>
    </row>
    <row r="26" spans="1:10">
      <c r="B26" s="390" t="s">
        <v>385</v>
      </c>
      <c r="C26" s="382" t="s">
        <v>1139</v>
      </c>
      <c r="D26" s="958"/>
      <c r="E26" s="958"/>
      <c r="F26" s="958"/>
      <c r="G26" s="958"/>
      <c r="H26" s="960"/>
    </row>
    <row r="27" spans="1:10">
      <c r="B27" s="390" t="s">
        <v>351</v>
      </c>
      <c r="C27" s="382" t="s">
        <v>461</v>
      </c>
      <c r="D27" s="958"/>
      <c r="E27" s="958"/>
      <c r="F27" s="958"/>
      <c r="G27" s="958"/>
      <c r="H27" s="960"/>
    </row>
    <row r="28" spans="1:10" ht="13.8" thickBot="1">
      <c r="B28" s="575" t="s">
        <v>386</v>
      </c>
      <c r="C28" s="576" t="s">
        <v>1140</v>
      </c>
      <c r="D28" s="959"/>
      <c r="E28" s="959"/>
      <c r="F28" s="959"/>
      <c r="G28" s="959"/>
      <c r="H28" s="963"/>
    </row>
    <row r="29" spans="1:10">
      <c r="B29" s="389"/>
      <c r="C29" s="388"/>
      <c r="D29" s="387"/>
      <c r="E29" s="562"/>
      <c r="F29" s="203"/>
      <c r="G29" s="562"/>
      <c r="H29" s="562"/>
      <c r="I29" s="381"/>
    </row>
    <row r="30" spans="1:10" ht="13.8" thickBot="1">
      <c r="A30" s="143" t="s">
        <v>210</v>
      </c>
      <c r="B30" s="151" t="s">
        <v>350</v>
      </c>
      <c r="C30" s="386"/>
      <c r="D30" s="386"/>
      <c r="E30" s="386"/>
      <c r="F30" s="386"/>
      <c r="G30" s="386"/>
      <c r="H30" s="385" t="s">
        <v>251</v>
      </c>
      <c r="I30" s="381"/>
    </row>
    <row r="31" spans="1:10" ht="13.8" thickBot="1">
      <c r="B31" s="384"/>
      <c r="C31" s="155" t="s">
        <v>197</v>
      </c>
      <c r="D31" s="1035">
        <f t="shared" ref="D31:F31" si="4">E31-1</f>
        <v>2018</v>
      </c>
      <c r="E31" s="1035">
        <f t="shared" si="4"/>
        <v>2019</v>
      </c>
      <c r="F31" s="1035">
        <f t="shared" si="4"/>
        <v>2020</v>
      </c>
      <c r="G31" s="1035">
        <f>H31-1</f>
        <v>2021</v>
      </c>
      <c r="H31" s="1036">
        <f>$H$9</f>
        <v>2022</v>
      </c>
      <c r="I31" s="381"/>
    </row>
    <row r="32" spans="1:10">
      <c r="B32" s="383" t="s">
        <v>349</v>
      </c>
      <c r="C32" s="382" t="s">
        <v>348</v>
      </c>
      <c r="D32" s="577"/>
      <c r="E32" s="577"/>
      <c r="F32" s="577"/>
      <c r="G32" s="577"/>
      <c r="H32" s="961"/>
      <c r="I32" s="381"/>
      <c r="J32" s="381"/>
    </row>
    <row r="33" spans="2:10">
      <c r="B33" s="159" t="s">
        <v>347</v>
      </c>
      <c r="C33" s="160"/>
      <c r="D33" s="577"/>
      <c r="E33" s="577"/>
      <c r="F33" s="577"/>
      <c r="G33" s="577"/>
      <c r="H33" s="960"/>
      <c r="I33" s="381"/>
      <c r="J33" s="381"/>
    </row>
    <row r="34" spans="2:10">
      <c r="B34" s="159" t="s">
        <v>346</v>
      </c>
      <c r="C34" s="160" t="s">
        <v>345</v>
      </c>
      <c r="D34" s="577"/>
      <c r="E34" s="577"/>
      <c r="F34" s="577"/>
      <c r="G34" s="577"/>
      <c r="H34" s="960"/>
      <c r="I34" s="381"/>
      <c r="J34" s="380"/>
    </row>
    <row r="35" spans="2:10">
      <c r="B35" s="159" t="s">
        <v>344</v>
      </c>
      <c r="C35" s="160"/>
      <c r="D35" s="577"/>
      <c r="E35" s="577"/>
      <c r="F35" s="577"/>
      <c r="G35" s="577"/>
      <c r="H35" s="960"/>
      <c r="J35" s="379"/>
    </row>
    <row r="36" spans="2:10">
      <c r="B36" s="378" t="s">
        <v>343</v>
      </c>
      <c r="C36" s="160"/>
      <c r="D36" s="577"/>
      <c r="E36" s="577"/>
      <c r="F36" s="577"/>
      <c r="G36" s="577"/>
      <c r="H36" s="960"/>
      <c r="J36" s="377"/>
    </row>
    <row r="37" spans="2:10">
      <c r="B37" s="161" t="s">
        <v>342</v>
      </c>
      <c r="C37" s="162"/>
      <c r="D37" s="578"/>
      <c r="E37" s="578"/>
      <c r="F37" s="578"/>
      <c r="G37" s="578"/>
      <c r="H37" s="962"/>
      <c r="J37" s="377"/>
    </row>
    <row r="38" spans="2:10" ht="13.8" thickBot="1">
      <c r="B38" s="561" t="s">
        <v>502</v>
      </c>
      <c r="C38" s="558"/>
      <c r="D38" s="559">
        <f>SUM(D32:D37)</f>
        <v>0</v>
      </c>
      <c r="E38" s="559">
        <f>SUM(E32:E37)</f>
        <v>0</v>
      </c>
      <c r="F38" s="559">
        <f>SUM(F32:F37)</f>
        <v>0</v>
      </c>
      <c r="G38" s="559">
        <f>SUM(G32:G37)</f>
        <v>0</v>
      </c>
      <c r="H38" s="560">
        <f>SUM(H32:H37)</f>
        <v>0</v>
      </c>
      <c r="J38" s="377"/>
    </row>
    <row r="39" spans="2:10">
      <c r="J39" s="377"/>
    </row>
    <row r="40" spans="2:10" ht="13.8" thickBot="1">
      <c r="B40" s="151" t="s">
        <v>746</v>
      </c>
      <c r="C40" s="143"/>
      <c r="D40" s="143"/>
      <c r="E40" s="143"/>
      <c r="F40" s="143"/>
      <c r="G40" s="143"/>
      <c r="I40" s="1037" t="s">
        <v>1020</v>
      </c>
    </row>
    <row r="41" spans="2:10" ht="13.8" thickBot="1">
      <c r="B41" s="154"/>
      <c r="C41" s="155" t="s">
        <v>197</v>
      </c>
      <c r="D41" s="1035">
        <f t="shared" ref="D41:G41" si="5">E41-1</f>
        <v>2018</v>
      </c>
      <c r="E41" s="1035">
        <f t="shared" si="5"/>
        <v>2019</v>
      </c>
      <c r="F41" s="1035">
        <f t="shared" si="5"/>
        <v>2020</v>
      </c>
      <c r="G41" s="1035">
        <f t="shared" si="5"/>
        <v>2021</v>
      </c>
      <c r="H41" s="1035">
        <f>I41-1</f>
        <v>2022</v>
      </c>
      <c r="I41" s="1036">
        <f>$H$9+1</f>
        <v>2023</v>
      </c>
    </row>
    <row r="42" spans="2:10">
      <c r="B42" s="156" t="s">
        <v>747</v>
      </c>
      <c r="C42" s="157"/>
      <c r="D42" s="157"/>
      <c r="E42" s="157"/>
      <c r="F42" s="157"/>
      <c r="G42" s="157"/>
      <c r="H42" s="157"/>
      <c r="I42" s="158"/>
    </row>
    <row r="43" spans="2:10">
      <c r="B43" s="183" t="s">
        <v>341</v>
      </c>
      <c r="C43" s="187" t="s">
        <v>465</v>
      </c>
      <c r="D43" s="579"/>
      <c r="E43" s="579"/>
      <c r="F43" s="579"/>
      <c r="G43" s="579"/>
      <c r="H43" s="579"/>
      <c r="I43" s="584"/>
    </row>
    <row r="44" spans="2:10">
      <c r="B44" s="183" t="s">
        <v>340</v>
      </c>
      <c r="C44" s="187" t="s">
        <v>464</v>
      </c>
      <c r="D44" s="579"/>
      <c r="E44" s="579"/>
      <c r="F44" s="579"/>
      <c r="G44" s="579"/>
      <c r="H44" s="579"/>
      <c r="I44" s="584"/>
    </row>
    <row r="45" spans="2:10">
      <c r="B45" s="183" t="s">
        <v>339</v>
      </c>
      <c r="C45" s="187" t="s">
        <v>469</v>
      </c>
      <c r="D45" s="579"/>
      <c r="E45" s="579"/>
      <c r="F45" s="579"/>
      <c r="G45" s="579"/>
      <c r="H45" s="579"/>
      <c r="I45" s="584"/>
    </row>
    <row r="46" spans="2:10">
      <c r="B46" s="183" t="s">
        <v>338</v>
      </c>
      <c r="C46" s="187" t="s">
        <v>470</v>
      </c>
      <c r="D46" s="579"/>
      <c r="E46" s="579"/>
      <c r="F46" s="579"/>
      <c r="G46" s="579"/>
      <c r="H46" s="579"/>
      <c r="I46" s="584"/>
    </row>
    <row r="47" spans="2:10">
      <c r="B47" s="183" t="s">
        <v>337</v>
      </c>
      <c r="C47" s="187" t="s">
        <v>466</v>
      </c>
      <c r="D47" s="579"/>
      <c r="E47" s="579"/>
      <c r="F47" s="579"/>
      <c r="G47" s="579"/>
      <c r="H47" s="579"/>
      <c r="I47" s="584"/>
    </row>
    <row r="48" spans="2:10">
      <c r="B48" s="183" t="s">
        <v>1199</v>
      </c>
      <c r="C48" s="187" t="s">
        <v>471</v>
      </c>
      <c r="D48" s="579"/>
      <c r="E48" s="579"/>
      <c r="F48" s="579"/>
      <c r="G48" s="579"/>
      <c r="H48" s="579"/>
      <c r="I48" s="584"/>
    </row>
    <row r="49" spans="1:10">
      <c r="B49" s="183" t="s">
        <v>989</v>
      </c>
      <c r="C49" s="185" t="s">
        <v>459</v>
      </c>
      <c r="D49" s="579"/>
      <c r="E49" s="579"/>
      <c r="F49" s="579"/>
      <c r="G49" s="579"/>
      <c r="H49" s="579"/>
      <c r="I49" s="584"/>
    </row>
    <row r="50" spans="1:10">
      <c r="A50" s="376"/>
      <c r="B50" s="183" t="s">
        <v>336</v>
      </c>
      <c r="C50" s="185" t="s">
        <v>467</v>
      </c>
      <c r="D50" s="579"/>
      <c r="E50" s="579"/>
      <c r="F50" s="579"/>
      <c r="G50" s="579"/>
      <c r="H50" s="579"/>
      <c r="I50" s="584"/>
      <c r="J50" s="376"/>
    </row>
    <row r="51" spans="1:10">
      <c r="B51" s="163" t="s">
        <v>335</v>
      </c>
      <c r="C51" s="164"/>
      <c r="D51" s="164"/>
      <c r="E51" s="164"/>
      <c r="F51" s="164"/>
      <c r="G51" s="164"/>
      <c r="H51" s="164"/>
      <c r="I51" s="165"/>
    </row>
    <row r="52" spans="1:10">
      <c r="B52" s="183" t="s">
        <v>334</v>
      </c>
      <c r="C52" s="185" t="s">
        <v>460</v>
      </c>
      <c r="D52" s="580"/>
      <c r="E52" s="580"/>
      <c r="F52" s="580"/>
      <c r="G52" s="580"/>
      <c r="H52" s="580"/>
      <c r="I52" s="583"/>
    </row>
    <row r="53" spans="1:10">
      <c r="B53" s="183" t="s">
        <v>333</v>
      </c>
      <c r="C53" s="185" t="s">
        <v>462</v>
      </c>
      <c r="D53" s="580"/>
      <c r="E53" s="580"/>
      <c r="F53" s="580"/>
      <c r="G53" s="580"/>
      <c r="H53" s="580"/>
      <c r="I53" s="583"/>
    </row>
    <row r="54" spans="1:10" ht="13.8" thickBot="1">
      <c r="B54" s="375" t="s">
        <v>332</v>
      </c>
      <c r="C54" s="374" t="s">
        <v>463</v>
      </c>
      <c r="D54" s="581"/>
      <c r="E54" s="581"/>
      <c r="F54" s="581"/>
      <c r="G54" s="581"/>
      <c r="H54" s="581"/>
      <c r="I54" s="586"/>
    </row>
    <row r="55" spans="1:10">
      <c r="C55" s="372"/>
      <c r="D55" s="372"/>
      <c r="E55" s="372"/>
      <c r="F55" s="372"/>
      <c r="G55" s="372"/>
      <c r="H55" s="372"/>
    </row>
    <row r="56" spans="1:10" ht="13.5" customHeight="1" thickBot="1">
      <c r="B56" s="373" t="str">
        <f>"設置学校一覧（"&amp;$H$9&amp;"年度の事業活動収支内訳表から）"</f>
        <v>設置学校一覧（2022年度の事業活動収支内訳表から）</v>
      </c>
      <c r="C56" s="372"/>
      <c r="D56" s="372"/>
      <c r="E56" s="372"/>
      <c r="G56" s="153" t="s">
        <v>251</v>
      </c>
      <c r="H56" s="372"/>
    </row>
    <row r="57" spans="1:10" ht="13.8" thickBot="1">
      <c r="B57" s="154" t="s">
        <v>331</v>
      </c>
      <c r="C57" s="340"/>
      <c r="D57" s="1129" t="s">
        <v>383</v>
      </c>
      <c r="E57" s="1130"/>
      <c r="F57" s="1129" t="s">
        <v>384</v>
      </c>
      <c r="G57" s="1131"/>
      <c r="H57" s="143"/>
    </row>
    <row r="58" spans="1:10">
      <c r="B58" s="964"/>
      <c r="C58" s="965"/>
      <c r="D58" s="1122"/>
      <c r="E58" s="1123"/>
      <c r="F58" s="1122"/>
      <c r="G58" s="1124"/>
      <c r="H58" s="1067"/>
    </row>
    <row r="59" spans="1:10">
      <c r="B59" s="966"/>
      <c r="C59" s="967"/>
      <c r="D59" s="1116"/>
      <c r="E59" s="1117"/>
      <c r="F59" s="1116"/>
      <c r="G59" s="1118"/>
      <c r="H59" s="143"/>
    </row>
    <row r="60" spans="1:10" ht="13.5" customHeight="1">
      <c r="B60" s="966"/>
      <c r="C60" s="967"/>
      <c r="D60" s="1116"/>
      <c r="E60" s="1117"/>
      <c r="F60" s="1116"/>
      <c r="G60" s="1118"/>
      <c r="H60" s="143"/>
    </row>
    <row r="61" spans="1:10">
      <c r="B61" s="968"/>
      <c r="C61" s="967"/>
      <c r="D61" s="1116"/>
      <c r="E61" s="1117"/>
      <c r="F61" s="1116"/>
      <c r="G61" s="1118"/>
      <c r="H61" s="143"/>
    </row>
    <row r="62" spans="1:10">
      <c r="B62" s="968"/>
      <c r="C62" s="967"/>
      <c r="D62" s="1116"/>
      <c r="E62" s="1117"/>
      <c r="F62" s="1116"/>
      <c r="G62" s="1118"/>
      <c r="H62" s="143"/>
    </row>
    <row r="63" spans="1:10">
      <c r="B63" s="969"/>
      <c r="C63" s="967"/>
      <c r="D63" s="1116"/>
      <c r="E63" s="1117"/>
      <c r="F63" s="1116"/>
      <c r="G63" s="1118"/>
      <c r="H63" s="143"/>
    </row>
    <row r="64" spans="1:10" ht="13.8" thickBot="1">
      <c r="B64" s="970"/>
      <c r="C64" s="971"/>
      <c r="D64" s="1119"/>
      <c r="E64" s="1120"/>
      <c r="F64" s="1119"/>
      <c r="G64" s="1121"/>
    </row>
    <row r="65" spans="2:8">
      <c r="B65" s="371"/>
      <c r="C65" s="370"/>
      <c r="D65" s="370"/>
      <c r="E65" s="370"/>
      <c r="F65" s="370"/>
      <c r="G65" s="370"/>
      <c r="H65" s="370"/>
    </row>
  </sheetData>
  <mergeCells count="26">
    <mergeCell ref="D2:E2"/>
    <mergeCell ref="F2:I2"/>
    <mergeCell ref="D3:E3"/>
    <mergeCell ref="F3:I3"/>
    <mergeCell ref="D4:E4"/>
    <mergeCell ref="F4:I4"/>
    <mergeCell ref="D58:E58"/>
    <mergeCell ref="F58:G58"/>
    <mergeCell ref="D59:E59"/>
    <mergeCell ref="F59:G59"/>
    <mergeCell ref="D5:E5"/>
    <mergeCell ref="F5:I5"/>
    <mergeCell ref="D57:E57"/>
    <mergeCell ref="F57:G57"/>
    <mergeCell ref="D6:E6"/>
    <mergeCell ref="F6:I6"/>
    <mergeCell ref="D60:E60"/>
    <mergeCell ref="F60:G60"/>
    <mergeCell ref="D64:E64"/>
    <mergeCell ref="F64:G64"/>
    <mergeCell ref="D61:E61"/>
    <mergeCell ref="F61:G61"/>
    <mergeCell ref="D62:E62"/>
    <mergeCell ref="F62:G62"/>
    <mergeCell ref="D63:E63"/>
    <mergeCell ref="F63:G63"/>
  </mergeCells>
  <phoneticPr fontId="45"/>
  <dataValidations count="4">
    <dataValidation type="list" allowBlank="1" showInputMessage="1" showErrorMessage="1" sqref="WVK98302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J65519 IY65519 SU65519 ACQ65519 AMM65519 AWI65519 BGE65519 BQA65519 BZW65519 CJS65519 CTO65519 DDK65519 DNG65519 DXC65519 EGY65519 EQU65519 FAQ65519 FKM65519 FUI65519 GEE65519 GOA65519 GXW65519 HHS65519 HRO65519 IBK65519 ILG65519 IVC65519 JEY65519 JOU65519 JYQ65519 KIM65519 KSI65519 LCE65519 LMA65519 LVW65519 MFS65519 MPO65519 MZK65519 NJG65519 NTC65519 OCY65519 OMU65519 OWQ65519 PGM65519 PQI65519 QAE65519 QKA65519 QTW65519 RDS65519 RNO65519 RXK65519 SHG65519 SRC65519 TAY65519 TKU65519 TUQ65519 UEM65519 UOI65519 UYE65519 VIA65519 VRW65519 WBS65519 WLO65519 WVK65519 J131055 IY131055 SU131055 ACQ131055 AMM131055 AWI131055 BGE131055 BQA131055 BZW131055 CJS131055 CTO131055 DDK131055 DNG131055 DXC131055 EGY131055 EQU131055 FAQ131055 FKM131055 FUI131055 GEE131055 GOA131055 GXW131055 HHS131055 HRO131055 IBK131055 ILG131055 IVC131055 JEY131055 JOU131055 JYQ131055 KIM131055 KSI131055 LCE131055 LMA131055 LVW131055 MFS131055 MPO131055 MZK131055 NJG131055 NTC131055 OCY131055 OMU131055 OWQ131055 PGM131055 PQI131055 QAE131055 QKA131055 QTW131055 RDS131055 RNO131055 RXK131055 SHG131055 SRC131055 TAY131055 TKU131055 TUQ131055 UEM131055 UOI131055 UYE131055 VIA131055 VRW131055 WBS131055 WLO131055 WVK131055 J196591 IY196591 SU196591 ACQ196591 AMM196591 AWI196591 BGE196591 BQA196591 BZW196591 CJS196591 CTO196591 DDK196591 DNG196591 DXC196591 EGY196591 EQU196591 FAQ196591 FKM196591 FUI196591 GEE196591 GOA196591 GXW196591 HHS196591 HRO196591 IBK196591 ILG196591 IVC196591 JEY196591 JOU196591 JYQ196591 KIM196591 KSI196591 LCE196591 LMA196591 LVW196591 MFS196591 MPO196591 MZK196591 NJG196591 NTC196591 OCY196591 OMU196591 OWQ196591 PGM196591 PQI196591 QAE196591 QKA196591 QTW196591 RDS196591 RNO196591 RXK196591 SHG196591 SRC196591 TAY196591 TKU196591 TUQ196591 UEM196591 UOI196591 UYE196591 VIA196591 VRW196591 WBS196591 WLO196591 WVK196591 J262127 IY262127 SU262127 ACQ262127 AMM262127 AWI262127 BGE262127 BQA262127 BZW262127 CJS262127 CTO262127 DDK262127 DNG262127 DXC262127 EGY262127 EQU262127 FAQ262127 FKM262127 FUI262127 GEE262127 GOA262127 GXW262127 HHS262127 HRO262127 IBK262127 ILG262127 IVC262127 JEY262127 JOU262127 JYQ262127 KIM262127 KSI262127 LCE262127 LMA262127 LVW262127 MFS262127 MPO262127 MZK262127 NJG262127 NTC262127 OCY262127 OMU262127 OWQ262127 PGM262127 PQI262127 QAE262127 QKA262127 QTW262127 RDS262127 RNO262127 RXK262127 SHG262127 SRC262127 TAY262127 TKU262127 TUQ262127 UEM262127 UOI262127 UYE262127 VIA262127 VRW262127 WBS262127 WLO262127 WVK262127 J327663 IY327663 SU327663 ACQ327663 AMM327663 AWI327663 BGE327663 BQA327663 BZW327663 CJS327663 CTO327663 DDK327663 DNG327663 DXC327663 EGY327663 EQU327663 FAQ327663 FKM327663 FUI327663 GEE327663 GOA327663 GXW327663 HHS327663 HRO327663 IBK327663 ILG327663 IVC327663 JEY327663 JOU327663 JYQ327663 KIM327663 KSI327663 LCE327663 LMA327663 LVW327663 MFS327663 MPO327663 MZK327663 NJG327663 NTC327663 OCY327663 OMU327663 OWQ327663 PGM327663 PQI327663 QAE327663 QKA327663 QTW327663 RDS327663 RNO327663 RXK327663 SHG327663 SRC327663 TAY327663 TKU327663 TUQ327663 UEM327663 UOI327663 UYE327663 VIA327663 VRW327663 WBS327663 WLO327663 WVK327663 J393199 IY393199 SU393199 ACQ393199 AMM393199 AWI393199 BGE393199 BQA393199 BZW393199 CJS393199 CTO393199 DDK393199 DNG393199 DXC393199 EGY393199 EQU393199 FAQ393199 FKM393199 FUI393199 GEE393199 GOA393199 GXW393199 HHS393199 HRO393199 IBK393199 ILG393199 IVC393199 JEY393199 JOU393199 JYQ393199 KIM393199 KSI393199 LCE393199 LMA393199 LVW393199 MFS393199 MPO393199 MZK393199 NJG393199 NTC393199 OCY393199 OMU393199 OWQ393199 PGM393199 PQI393199 QAE393199 QKA393199 QTW393199 RDS393199 RNO393199 RXK393199 SHG393199 SRC393199 TAY393199 TKU393199 TUQ393199 UEM393199 UOI393199 UYE393199 VIA393199 VRW393199 WBS393199 WLO393199 WVK393199 J458735 IY458735 SU458735 ACQ458735 AMM458735 AWI458735 BGE458735 BQA458735 BZW458735 CJS458735 CTO458735 DDK458735 DNG458735 DXC458735 EGY458735 EQU458735 FAQ458735 FKM458735 FUI458735 GEE458735 GOA458735 GXW458735 HHS458735 HRO458735 IBK458735 ILG458735 IVC458735 JEY458735 JOU458735 JYQ458735 KIM458735 KSI458735 LCE458735 LMA458735 LVW458735 MFS458735 MPO458735 MZK458735 NJG458735 NTC458735 OCY458735 OMU458735 OWQ458735 PGM458735 PQI458735 QAE458735 QKA458735 QTW458735 RDS458735 RNO458735 RXK458735 SHG458735 SRC458735 TAY458735 TKU458735 TUQ458735 UEM458735 UOI458735 UYE458735 VIA458735 VRW458735 WBS458735 WLO458735 WVK458735 J524271 IY524271 SU524271 ACQ524271 AMM524271 AWI524271 BGE524271 BQA524271 BZW524271 CJS524271 CTO524271 DDK524271 DNG524271 DXC524271 EGY524271 EQU524271 FAQ524271 FKM524271 FUI524271 GEE524271 GOA524271 GXW524271 HHS524271 HRO524271 IBK524271 ILG524271 IVC524271 JEY524271 JOU524271 JYQ524271 KIM524271 KSI524271 LCE524271 LMA524271 LVW524271 MFS524271 MPO524271 MZK524271 NJG524271 NTC524271 OCY524271 OMU524271 OWQ524271 PGM524271 PQI524271 QAE524271 QKA524271 QTW524271 RDS524271 RNO524271 RXK524271 SHG524271 SRC524271 TAY524271 TKU524271 TUQ524271 UEM524271 UOI524271 UYE524271 VIA524271 VRW524271 WBS524271 WLO524271 WVK524271 J589807 IY589807 SU589807 ACQ589807 AMM589807 AWI589807 BGE589807 BQA589807 BZW589807 CJS589807 CTO589807 DDK589807 DNG589807 DXC589807 EGY589807 EQU589807 FAQ589807 FKM589807 FUI589807 GEE589807 GOA589807 GXW589807 HHS589807 HRO589807 IBK589807 ILG589807 IVC589807 JEY589807 JOU589807 JYQ589807 KIM589807 KSI589807 LCE589807 LMA589807 LVW589807 MFS589807 MPO589807 MZK589807 NJG589807 NTC589807 OCY589807 OMU589807 OWQ589807 PGM589807 PQI589807 QAE589807 QKA589807 QTW589807 RDS589807 RNO589807 RXK589807 SHG589807 SRC589807 TAY589807 TKU589807 TUQ589807 UEM589807 UOI589807 UYE589807 VIA589807 VRW589807 WBS589807 WLO589807 WVK589807 J655343 IY655343 SU655343 ACQ655343 AMM655343 AWI655343 BGE655343 BQA655343 BZW655343 CJS655343 CTO655343 DDK655343 DNG655343 DXC655343 EGY655343 EQU655343 FAQ655343 FKM655343 FUI655343 GEE655343 GOA655343 GXW655343 HHS655343 HRO655343 IBK655343 ILG655343 IVC655343 JEY655343 JOU655343 JYQ655343 KIM655343 KSI655343 LCE655343 LMA655343 LVW655343 MFS655343 MPO655343 MZK655343 NJG655343 NTC655343 OCY655343 OMU655343 OWQ655343 PGM655343 PQI655343 QAE655343 QKA655343 QTW655343 RDS655343 RNO655343 RXK655343 SHG655343 SRC655343 TAY655343 TKU655343 TUQ655343 UEM655343 UOI655343 UYE655343 VIA655343 VRW655343 WBS655343 WLO655343 WVK655343 J720879 IY720879 SU720879 ACQ720879 AMM720879 AWI720879 BGE720879 BQA720879 BZW720879 CJS720879 CTO720879 DDK720879 DNG720879 DXC720879 EGY720879 EQU720879 FAQ720879 FKM720879 FUI720879 GEE720879 GOA720879 GXW720879 HHS720879 HRO720879 IBK720879 ILG720879 IVC720879 JEY720879 JOU720879 JYQ720879 KIM720879 KSI720879 LCE720879 LMA720879 LVW720879 MFS720879 MPO720879 MZK720879 NJG720879 NTC720879 OCY720879 OMU720879 OWQ720879 PGM720879 PQI720879 QAE720879 QKA720879 QTW720879 RDS720879 RNO720879 RXK720879 SHG720879 SRC720879 TAY720879 TKU720879 TUQ720879 UEM720879 UOI720879 UYE720879 VIA720879 VRW720879 WBS720879 WLO720879 WVK720879 J786415 IY786415 SU786415 ACQ786415 AMM786415 AWI786415 BGE786415 BQA786415 BZW786415 CJS786415 CTO786415 DDK786415 DNG786415 DXC786415 EGY786415 EQU786415 FAQ786415 FKM786415 FUI786415 GEE786415 GOA786415 GXW786415 HHS786415 HRO786415 IBK786415 ILG786415 IVC786415 JEY786415 JOU786415 JYQ786415 KIM786415 KSI786415 LCE786415 LMA786415 LVW786415 MFS786415 MPO786415 MZK786415 NJG786415 NTC786415 OCY786415 OMU786415 OWQ786415 PGM786415 PQI786415 QAE786415 QKA786415 QTW786415 RDS786415 RNO786415 RXK786415 SHG786415 SRC786415 TAY786415 TKU786415 TUQ786415 UEM786415 UOI786415 UYE786415 VIA786415 VRW786415 WBS786415 WLO786415 WVK786415 J851951 IY851951 SU851951 ACQ851951 AMM851951 AWI851951 BGE851951 BQA851951 BZW851951 CJS851951 CTO851951 DDK851951 DNG851951 DXC851951 EGY851951 EQU851951 FAQ851951 FKM851951 FUI851951 GEE851951 GOA851951 GXW851951 HHS851951 HRO851951 IBK851951 ILG851951 IVC851951 JEY851951 JOU851951 JYQ851951 KIM851951 KSI851951 LCE851951 LMA851951 LVW851951 MFS851951 MPO851951 MZK851951 NJG851951 NTC851951 OCY851951 OMU851951 OWQ851951 PGM851951 PQI851951 QAE851951 QKA851951 QTW851951 RDS851951 RNO851951 RXK851951 SHG851951 SRC851951 TAY851951 TKU851951 TUQ851951 UEM851951 UOI851951 UYE851951 VIA851951 VRW851951 WBS851951 WLO851951 WVK851951 J917487 IY917487 SU917487 ACQ917487 AMM917487 AWI917487 BGE917487 BQA917487 BZW917487 CJS917487 CTO917487 DDK917487 DNG917487 DXC917487 EGY917487 EQU917487 FAQ917487 FKM917487 FUI917487 GEE917487 GOA917487 GXW917487 HHS917487 HRO917487 IBK917487 ILG917487 IVC917487 JEY917487 JOU917487 JYQ917487 KIM917487 KSI917487 LCE917487 LMA917487 LVW917487 MFS917487 MPO917487 MZK917487 NJG917487 NTC917487 OCY917487 OMU917487 OWQ917487 PGM917487 PQI917487 QAE917487 QKA917487 QTW917487 RDS917487 RNO917487 RXK917487 SHG917487 SRC917487 TAY917487 TKU917487 TUQ917487 UEM917487 UOI917487 UYE917487 VIA917487 VRW917487 WBS917487 WLO917487 WVK917487 J983023 IY983023 SU983023 ACQ983023 AMM983023 AWI983023 BGE983023 BQA983023 BZW983023 CJS983023 CTO983023 DDK983023 DNG983023 DXC983023 EGY983023 EQU983023 FAQ983023 FKM983023 FUI983023 GEE983023 GOA983023 GXW983023 HHS983023 HRO983023 IBK983023 ILG983023 IVC983023 JEY983023 JOU983023 JYQ983023 KIM983023 KSI983023 LCE983023 LMA983023 LVW983023 MFS983023 MPO983023 MZK983023 NJG983023 NTC983023 OCY983023 OMU983023 OWQ983023 PGM983023 PQI983023 QAE983023 QKA983023 QTW983023 RDS983023 RNO983023 RXK983023 SHG983023 SRC983023 TAY983023 TKU983023 TUQ983023 UEM983023 UOI983023 UYE983023 VIA983023 VRW983023 WBS983023 WLO983023">
      <formula1>"大学,短期大学"</formula1>
    </dataValidation>
    <dataValidation type="list" allowBlank="1" showInputMessage="1" showErrorMessage="1" sqref="I65518 IU6:IX6 SQ6:ST6 ACM6:ACP6 AMI6:AML6 AWE6:AWH6 BGA6:BGD6 BPW6:BPZ6 BZS6:BZV6 CJO6:CJR6 CTK6:CTN6 DDG6:DDJ6 DNC6:DNF6 DWY6:DXB6 EGU6:EGX6 EQQ6:EQT6 FAM6:FAP6 FKI6:FKL6 FUE6:FUH6 GEA6:GED6 GNW6:GNZ6 GXS6:GXV6 HHO6:HHR6 HRK6:HRN6 IBG6:IBJ6 ILC6:ILF6 IUY6:IVB6 JEU6:JEX6 JOQ6:JOT6 JYM6:JYP6 KII6:KIL6 KSE6:KSH6 LCA6:LCD6 LLW6:LLZ6 LVS6:LVV6 MFO6:MFR6 MPK6:MPN6 MZG6:MZJ6 NJC6:NJF6 NSY6:NTB6 OCU6:OCX6 OMQ6:OMT6 OWM6:OWP6 PGI6:PGL6 PQE6:PQH6 QAA6:QAD6 QJW6:QJZ6 QTS6:QTV6 RDO6:RDR6 RNK6:RNN6 RXG6:RXJ6 SHC6:SHF6 SQY6:SRB6 TAU6:TAX6 TKQ6:TKT6 TUM6:TUP6 UEI6:UEL6 UOE6:UOH6 UYA6:UYD6 VHW6:VHZ6 VRS6:VRV6 WBO6:WBR6 WLK6:WLN6 WVG6:WVJ6 IU65522:IX65522 SQ65522:ST65522 ACM65522:ACP65522 AMI65522:AML65522 AWE65522:AWH65522 BGA65522:BGD65522 BPW65522:BPZ65522 BZS65522:BZV65522 CJO65522:CJR65522 CTK65522:CTN65522 DDG65522:DDJ65522 DNC65522:DNF65522 DWY65522:DXB65522 EGU65522:EGX65522 EQQ65522:EQT65522 FAM65522:FAP65522 FKI65522:FKL65522 FUE65522:FUH65522 GEA65522:GED65522 GNW65522:GNZ65522 GXS65522:GXV65522 HHO65522:HHR65522 HRK65522:HRN65522 IBG65522:IBJ65522 ILC65522:ILF65522 IUY65522:IVB65522 JEU65522:JEX65522 JOQ65522:JOT65522 JYM65522:JYP65522 KII65522:KIL65522 KSE65522:KSH65522 LCA65522:LCD65522 LLW65522:LLZ65522 LVS65522:LVV65522 MFO65522:MFR65522 MPK65522:MPN65522 MZG65522:MZJ65522 NJC65522:NJF65522 NSY65522:NTB65522 OCU65522:OCX65522 OMQ65522:OMT65522 OWM65522:OWP65522 PGI65522:PGL65522 PQE65522:PQH65522 QAA65522:QAD65522 QJW65522:QJZ65522 QTS65522:QTV65522 RDO65522:RDR65522 RNK65522:RNN65522 RXG65522:RXJ65522 SHC65522:SHF65522 SQY65522:SRB65522 TAU65522:TAX65522 TKQ65522:TKT65522 TUM65522:TUP65522 UEI65522:UEL65522 UOE65522:UOH65522 UYA65522:UYD65522 VHW65522:VHZ65522 VRS65522:VRV65522 WBO65522:WBR65522 WLK65522:WLN65522 WVG65522:WVJ65522 IU131058:IX131058 SQ131058:ST131058 ACM131058:ACP131058 AMI131058:AML131058 AWE131058:AWH131058 BGA131058:BGD131058 BPW131058:BPZ131058 BZS131058:BZV131058 CJO131058:CJR131058 CTK131058:CTN131058 DDG131058:DDJ131058 DNC131058:DNF131058 DWY131058:DXB131058 EGU131058:EGX131058 EQQ131058:EQT131058 FAM131058:FAP131058 FKI131058:FKL131058 FUE131058:FUH131058 GEA131058:GED131058 GNW131058:GNZ131058 GXS131058:GXV131058 HHO131058:HHR131058 HRK131058:HRN131058 IBG131058:IBJ131058 ILC131058:ILF131058 IUY131058:IVB131058 JEU131058:JEX131058 JOQ131058:JOT131058 JYM131058:JYP131058 KII131058:KIL131058 KSE131058:KSH131058 LCA131058:LCD131058 LLW131058:LLZ131058 LVS131058:LVV131058 MFO131058:MFR131058 MPK131058:MPN131058 MZG131058:MZJ131058 NJC131058:NJF131058 NSY131058:NTB131058 OCU131058:OCX131058 OMQ131058:OMT131058 OWM131058:OWP131058 PGI131058:PGL131058 PQE131058:PQH131058 QAA131058:QAD131058 QJW131058:QJZ131058 QTS131058:QTV131058 RDO131058:RDR131058 RNK131058:RNN131058 RXG131058:RXJ131058 SHC131058:SHF131058 SQY131058:SRB131058 TAU131058:TAX131058 TKQ131058:TKT131058 TUM131058:TUP131058 UEI131058:UEL131058 UOE131058:UOH131058 UYA131058:UYD131058 VHW131058:VHZ131058 VRS131058:VRV131058 WBO131058:WBR131058 WLK131058:WLN131058 WVG131058:WVJ131058 IU196594:IX196594 SQ196594:ST196594 ACM196594:ACP196594 AMI196594:AML196594 AWE196594:AWH196594 BGA196594:BGD196594 BPW196594:BPZ196594 BZS196594:BZV196594 CJO196594:CJR196594 CTK196594:CTN196594 DDG196594:DDJ196594 DNC196594:DNF196594 DWY196594:DXB196594 EGU196594:EGX196594 EQQ196594:EQT196594 FAM196594:FAP196594 FKI196594:FKL196594 FUE196594:FUH196594 GEA196594:GED196594 GNW196594:GNZ196594 GXS196594:GXV196594 HHO196594:HHR196594 HRK196594:HRN196594 IBG196594:IBJ196594 ILC196594:ILF196594 IUY196594:IVB196594 JEU196594:JEX196594 JOQ196594:JOT196594 JYM196594:JYP196594 KII196594:KIL196594 KSE196594:KSH196594 LCA196594:LCD196594 LLW196594:LLZ196594 LVS196594:LVV196594 MFO196594:MFR196594 MPK196594:MPN196594 MZG196594:MZJ196594 NJC196594:NJF196594 NSY196594:NTB196594 OCU196594:OCX196594 OMQ196594:OMT196594 OWM196594:OWP196594 PGI196594:PGL196594 PQE196594:PQH196594 QAA196594:QAD196594 QJW196594:QJZ196594 QTS196594:QTV196594 RDO196594:RDR196594 RNK196594:RNN196594 RXG196594:RXJ196594 SHC196594:SHF196594 SQY196594:SRB196594 TAU196594:TAX196594 TKQ196594:TKT196594 TUM196594:TUP196594 UEI196594:UEL196594 UOE196594:UOH196594 UYA196594:UYD196594 VHW196594:VHZ196594 VRS196594:VRV196594 WBO196594:WBR196594 WLK196594:WLN196594 WVG196594:WVJ196594 IU262130:IX262130 SQ262130:ST262130 ACM262130:ACP262130 AMI262130:AML262130 AWE262130:AWH262130 BGA262130:BGD262130 BPW262130:BPZ262130 BZS262130:BZV262130 CJO262130:CJR262130 CTK262130:CTN262130 DDG262130:DDJ262130 DNC262130:DNF262130 DWY262130:DXB262130 EGU262130:EGX262130 EQQ262130:EQT262130 FAM262130:FAP262130 FKI262130:FKL262130 FUE262130:FUH262130 GEA262130:GED262130 GNW262130:GNZ262130 GXS262130:GXV262130 HHO262130:HHR262130 HRK262130:HRN262130 IBG262130:IBJ262130 ILC262130:ILF262130 IUY262130:IVB262130 JEU262130:JEX262130 JOQ262130:JOT262130 JYM262130:JYP262130 KII262130:KIL262130 KSE262130:KSH262130 LCA262130:LCD262130 LLW262130:LLZ262130 LVS262130:LVV262130 MFO262130:MFR262130 MPK262130:MPN262130 MZG262130:MZJ262130 NJC262130:NJF262130 NSY262130:NTB262130 OCU262130:OCX262130 OMQ262130:OMT262130 OWM262130:OWP262130 PGI262130:PGL262130 PQE262130:PQH262130 QAA262130:QAD262130 QJW262130:QJZ262130 QTS262130:QTV262130 RDO262130:RDR262130 RNK262130:RNN262130 RXG262130:RXJ262130 SHC262130:SHF262130 SQY262130:SRB262130 TAU262130:TAX262130 TKQ262130:TKT262130 TUM262130:TUP262130 UEI262130:UEL262130 UOE262130:UOH262130 UYA262130:UYD262130 VHW262130:VHZ262130 VRS262130:VRV262130 WBO262130:WBR262130 WLK262130:WLN262130 WVG262130:WVJ262130 IU327666:IX327666 SQ327666:ST327666 ACM327666:ACP327666 AMI327666:AML327666 AWE327666:AWH327666 BGA327666:BGD327666 BPW327666:BPZ327666 BZS327666:BZV327666 CJO327666:CJR327666 CTK327666:CTN327666 DDG327666:DDJ327666 DNC327666:DNF327666 DWY327666:DXB327666 EGU327666:EGX327666 EQQ327666:EQT327666 FAM327666:FAP327666 FKI327666:FKL327666 FUE327666:FUH327666 GEA327666:GED327666 GNW327666:GNZ327666 GXS327666:GXV327666 HHO327666:HHR327666 HRK327666:HRN327666 IBG327666:IBJ327666 ILC327666:ILF327666 IUY327666:IVB327666 JEU327666:JEX327666 JOQ327666:JOT327666 JYM327666:JYP327666 KII327666:KIL327666 KSE327666:KSH327666 LCA327666:LCD327666 LLW327666:LLZ327666 LVS327666:LVV327666 MFO327666:MFR327666 MPK327666:MPN327666 MZG327666:MZJ327666 NJC327666:NJF327666 NSY327666:NTB327666 OCU327666:OCX327666 OMQ327666:OMT327666 OWM327666:OWP327666 PGI327666:PGL327666 PQE327666:PQH327666 QAA327666:QAD327666 QJW327666:QJZ327666 QTS327666:QTV327666 RDO327666:RDR327666 RNK327666:RNN327666 RXG327666:RXJ327666 SHC327666:SHF327666 SQY327666:SRB327666 TAU327666:TAX327666 TKQ327666:TKT327666 TUM327666:TUP327666 UEI327666:UEL327666 UOE327666:UOH327666 UYA327666:UYD327666 VHW327666:VHZ327666 VRS327666:VRV327666 WBO327666:WBR327666 WLK327666:WLN327666 WVG327666:WVJ327666 IU393202:IX393202 SQ393202:ST393202 ACM393202:ACP393202 AMI393202:AML393202 AWE393202:AWH393202 BGA393202:BGD393202 BPW393202:BPZ393202 BZS393202:BZV393202 CJO393202:CJR393202 CTK393202:CTN393202 DDG393202:DDJ393202 DNC393202:DNF393202 DWY393202:DXB393202 EGU393202:EGX393202 EQQ393202:EQT393202 FAM393202:FAP393202 FKI393202:FKL393202 FUE393202:FUH393202 GEA393202:GED393202 GNW393202:GNZ393202 GXS393202:GXV393202 HHO393202:HHR393202 HRK393202:HRN393202 IBG393202:IBJ393202 ILC393202:ILF393202 IUY393202:IVB393202 JEU393202:JEX393202 JOQ393202:JOT393202 JYM393202:JYP393202 KII393202:KIL393202 KSE393202:KSH393202 LCA393202:LCD393202 LLW393202:LLZ393202 LVS393202:LVV393202 MFO393202:MFR393202 MPK393202:MPN393202 MZG393202:MZJ393202 NJC393202:NJF393202 NSY393202:NTB393202 OCU393202:OCX393202 OMQ393202:OMT393202 OWM393202:OWP393202 PGI393202:PGL393202 PQE393202:PQH393202 QAA393202:QAD393202 QJW393202:QJZ393202 QTS393202:QTV393202 RDO393202:RDR393202 RNK393202:RNN393202 RXG393202:RXJ393202 SHC393202:SHF393202 SQY393202:SRB393202 TAU393202:TAX393202 TKQ393202:TKT393202 TUM393202:TUP393202 UEI393202:UEL393202 UOE393202:UOH393202 UYA393202:UYD393202 VHW393202:VHZ393202 VRS393202:VRV393202 WBO393202:WBR393202 WLK393202:WLN393202 WVG393202:WVJ393202 IU458738:IX458738 SQ458738:ST458738 ACM458738:ACP458738 AMI458738:AML458738 AWE458738:AWH458738 BGA458738:BGD458738 BPW458738:BPZ458738 BZS458738:BZV458738 CJO458738:CJR458738 CTK458738:CTN458738 DDG458738:DDJ458738 DNC458738:DNF458738 DWY458738:DXB458738 EGU458738:EGX458738 EQQ458738:EQT458738 FAM458738:FAP458738 FKI458738:FKL458738 FUE458738:FUH458738 GEA458738:GED458738 GNW458738:GNZ458738 GXS458738:GXV458738 HHO458738:HHR458738 HRK458738:HRN458738 IBG458738:IBJ458738 ILC458738:ILF458738 IUY458738:IVB458738 JEU458738:JEX458738 JOQ458738:JOT458738 JYM458738:JYP458738 KII458738:KIL458738 KSE458738:KSH458738 LCA458738:LCD458738 LLW458738:LLZ458738 LVS458738:LVV458738 MFO458738:MFR458738 MPK458738:MPN458738 MZG458738:MZJ458738 NJC458738:NJF458738 NSY458738:NTB458738 OCU458738:OCX458738 OMQ458738:OMT458738 OWM458738:OWP458738 PGI458738:PGL458738 PQE458738:PQH458738 QAA458738:QAD458738 QJW458738:QJZ458738 QTS458738:QTV458738 RDO458738:RDR458738 RNK458738:RNN458738 RXG458738:RXJ458738 SHC458738:SHF458738 SQY458738:SRB458738 TAU458738:TAX458738 TKQ458738:TKT458738 TUM458738:TUP458738 UEI458738:UEL458738 UOE458738:UOH458738 UYA458738:UYD458738 VHW458738:VHZ458738 VRS458738:VRV458738 WBO458738:WBR458738 WLK458738:WLN458738 WVG458738:WVJ458738 IU524274:IX524274 SQ524274:ST524274 ACM524274:ACP524274 AMI524274:AML524274 AWE524274:AWH524274 BGA524274:BGD524274 BPW524274:BPZ524274 BZS524274:BZV524274 CJO524274:CJR524274 CTK524274:CTN524274 DDG524274:DDJ524274 DNC524274:DNF524274 DWY524274:DXB524274 EGU524274:EGX524274 EQQ524274:EQT524274 FAM524274:FAP524274 FKI524274:FKL524274 FUE524274:FUH524274 GEA524274:GED524274 GNW524274:GNZ524274 GXS524274:GXV524274 HHO524274:HHR524274 HRK524274:HRN524274 IBG524274:IBJ524274 ILC524274:ILF524274 IUY524274:IVB524274 JEU524274:JEX524274 JOQ524274:JOT524274 JYM524274:JYP524274 KII524274:KIL524274 KSE524274:KSH524274 LCA524274:LCD524274 LLW524274:LLZ524274 LVS524274:LVV524274 MFO524274:MFR524274 MPK524274:MPN524274 MZG524274:MZJ524274 NJC524274:NJF524274 NSY524274:NTB524274 OCU524274:OCX524274 OMQ524274:OMT524274 OWM524274:OWP524274 PGI524274:PGL524274 PQE524274:PQH524274 QAA524274:QAD524274 QJW524274:QJZ524274 QTS524274:QTV524274 RDO524274:RDR524274 RNK524274:RNN524274 RXG524274:RXJ524274 SHC524274:SHF524274 SQY524274:SRB524274 TAU524274:TAX524274 TKQ524274:TKT524274 TUM524274:TUP524274 UEI524274:UEL524274 UOE524274:UOH524274 UYA524274:UYD524274 VHW524274:VHZ524274 VRS524274:VRV524274 WBO524274:WBR524274 WLK524274:WLN524274 WVG524274:WVJ524274 IU589810:IX589810 SQ589810:ST589810 ACM589810:ACP589810 AMI589810:AML589810 AWE589810:AWH589810 BGA589810:BGD589810 BPW589810:BPZ589810 BZS589810:BZV589810 CJO589810:CJR589810 CTK589810:CTN589810 DDG589810:DDJ589810 DNC589810:DNF589810 DWY589810:DXB589810 EGU589810:EGX589810 EQQ589810:EQT589810 FAM589810:FAP589810 FKI589810:FKL589810 FUE589810:FUH589810 GEA589810:GED589810 GNW589810:GNZ589810 GXS589810:GXV589810 HHO589810:HHR589810 HRK589810:HRN589810 IBG589810:IBJ589810 ILC589810:ILF589810 IUY589810:IVB589810 JEU589810:JEX589810 JOQ589810:JOT589810 JYM589810:JYP589810 KII589810:KIL589810 KSE589810:KSH589810 LCA589810:LCD589810 LLW589810:LLZ589810 LVS589810:LVV589810 MFO589810:MFR589810 MPK589810:MPN589810 MZG589810:MZJ589810 NJC589810:NJF589810 NSY589810:NTB589810 OCU589810:OCX589810 OMQ589810:OMT589810 OWM589810:OWP589810 PGI589810:PGL589810 PQE589810:PQH589810 QAA589810:QAD589810 QJW589810:QJZ589810 QTS589810:QTV589810 RDO589810:RDR589810 RNK589810:RNN589810 RXG589810:RXJ589810 SHC589810:SHF589810 SQY589810:SRB589810 TAU589810:TAX589810 TKQ589810:TKT589810 TUM589810:TUP589810 UEI589810:UEL589810 UOE589810:UOH589810 UYA589810:UYD589810 VHW589810:VHZ589810 VRS589810:VRV589810 WBO589810:WBR589810 WLK589810:WLN589810 WVG589810:WVJ589810 IU655346:IX655346 SQ655346:ST655346 ACM655346:ACP655346 AMI655346:AML655346 AWE655346:AWH655346 BGA655346:BGD655346 BPW655346:BPZ655346 BZS655346:BZV655346 CJO655346:CJR655346 CTK655346:CTN655346 DDG655346:DDJ655346 DNC655346:DNF655346 DWY655346:DXB655346 EGU655346:EGX655346 EQQ655346:EQT655346 FAM655346:FAP655346 FKI655346:FKL655346 FUE655346:FUH655346 GEA655346:GED655346 GNW655346:GNZ655346 GXS655346:GXV655346 HHO655346:HHR655346 HRK655346:HRN655346 IBG655346:IBJ655346 ILC655346:ILF655346 IUY655346:IVB655346 JEU655346:JEX655346 JOQ655346:JOT655346 JYM655346:JYP655346 KII655346:KIL655346 KSE655346:KSH655346 LCA655346:LCD655346 LLW655346:LLZ655346 LVS655346:LVV655346 MFO655346:MFR655346 MPK655346:MPN655346 MZG655346:MZJ655346 NJC655346:NJF655346 NSY655346:NTB655346 OCU655346:OCX655346 OMQ655346:OMT655346 OWM655346:OWP655346 PGI655346:PGL655346 PQE655346:PQH655346 QAA655346:QAD655346 QJW655346:QJZ655346 QTS655346:QTV655346 RDO655346:RDR655346 RNK655346:RNN655346 RXG655346:RXJ655346 SHC655346:SHF655346 SQY655346:SRB655346 TAU655346:TAX655346 TKQ655346:TKT655346 TUM655346:TUP655346 UEI655346:UEL655346 UOE655346:UOH655346 UYA655346:UYD655346 VHW655346:VHZ655346 VRS655346:VRV655346 WBO655346:WBR655346 WLK655346:WLN655346 WVG655346:WVJ655346 IU720882:IX720882 SQ720882:ST720882 ACM720882:ACP720882 AMI720882:AML720882 AWE720882:AWH720882 BGA720882:BGD720882 BPW720882:BPZ720882 BZS720882:BZV720882 CJO720882:CJR720882 CTK720882:CTN720882 DDG720882:DDJ720882 DNC720882:DNF720882 DWY720882:DXB720882 EGU720882:EGX720882 EQQ720882:EQT720882 FAM720882:FAP720882 FKI720882:FKL720882 FUE720882:FUH720882 GEA720882:GED720882 GNW720882:GNZ720882 GXS720882:GXV720882 HHO720882:HHR720882 HRK720882:HRN720882 IBG720882:IBJ720882 ILC720882:ILF720882 IUY720882:IVB720882 JEU720882:JEX720882 JOQ720882:JOT720882 JYM720882:JYP720882 KII720882:KIL720882 KSE720882:KSH720882 LCA720882:LCD720882 LLW720882:LLZ720882 LVS720882:LVV720882 MFO720882:MFR720882 MPK720882:MPN720882 MZG720882:MZJ720882 NJC720882:NJF720882 NSY720882:NTB720882 OCU720882:OCX720882 OMQ720882:OMT720882 OWM720882:OWP720882 PGI720882:PGL720882 PQE720882:PQH720882 QAA720882:QAD720882 QJW720882:QJZ720882 QTS720882:QTV720882 RDO720882:RDR720882 RNK720882:RNN720882 RXG720882:RXJ720882 SHC720882:SHF720882 SQY720882:SRB720882 TAU720882:TAX720882 TKQ720882:TKT720882 TUM720882:TUP720882 UEI720882:UEL720882 UOE720882:UOH720882 UYA720882:UYD720882 VHW720882:VHZ720882 VRS720882:VRV720882 WBO720882:WBR720882 WLK720882:WLN720882 WVG720882:WVJ720882 IU786418:IX786418 SQ786418:ST786418 ACM786418:ACP786418 AMI786418:AML786418 AWE786418:AWH786418 BGA786418:BGD786418 BPW786418:BPZ786418 BZS786418:BZV786418 CJO786418:CJR786418 CTK786418:CTN786418 DDG786418:DDJ786418 DNC786418:DNF786418 DWY786418:DXB786418 EGU786418:EGX786418 EQQ786418:EQT786418 FAM786418:FAP786418 FKI786418:FKL786418 FUE786418:FUH786418 GEA786418:GED786418 GNW786418:GNZ786418 GXS786418:GXV786418 HHO786418:HHR786418 HRK786418:HRN786418 IBG786418:IBJ786418 ILC786418:ILF786418 IUY786418:IVB786418 JEU786418:JEX786418 JOQ786418:JOT786418 JYM786418:JYP786418 KII786418:KIL786418 KSE786418:KSH786418 LCA786418:LCD786418 LLW786418:LLZ786418 LVS786418:LVV786418 MFO786418:MFR786418 MPK786418:MPN786418 MZG786418:MZJ786418 NJC786418:NJF786418 NSY786418:NTB786418 OCU786418:OCX786418 OMQ786418:OMT786418 OWM786418:OWP786418 PGI786418:PGL786418 PQE786418:PQH786418 QAA786418:QAD786418 QJW786418:QJZ786418 QTS786418:QTV786418 RDO786418:RDR786418 RNK786418:RNN786418 RXG786418:RXJ786418 SHC786418:SHF786418 SQY786418:SRB786418 TAU786418:TAX786418 TKQ786418:TKT786418 TUM786418:TUP786418 UEI786418:UEL786418 UOE786418:UOH786418 UYA786418:UYD786418 VHW786418:VHZ786418 VRS786418:VRV786418 WBO786418:WBR786418 WLK786418:WLN786418 WVG786418:WVJ786418 IU851954:IX851954 SQ851954:ST851954 ACM851954:ACP851954 AMI851954:AML851954 AWE851954:AWH851954 BGA851954:BGD851954 BPW851954:BPZ851954 BZS851954:BZV851954 CJO851954:CJR851954 CTK851954:CTN851954 DDG851954:DDJ851954 DNC851954:DNF851954 DWY851954:DXB851954 EGU851954:EGX851954 EQQ851954:EQT851954 FAM851954:FAP851954 FKI851954:FKL851954 FUE851954:FUH851954 GEA851954:GED851954 GNW851954:GNZ851954 GXS851954:GXV851954 HHO851954:HHR851954 HRK851954:HRN851954 IBG851954:IBJ851954 ILC851954:ILF851954 IUY851954:IVB851954 JEU851954:JEX851954 JOQ851954:JOT851954 JYM851954:JYP851954 KII851954:KIL851954 KSE851954:KSH851954 LCA851954:LCD851954 LLW851954:LLZ851954 LVS851954:LVV851954 MFO851954:MFR851954 MPK851954:MPN851954 MZG851954:MZJ851954 NJC851954:NJF851954 NSY851954:NTB851954 OCU851954:OCX851954 OMQ851954:OMT851954 OWM851954:OWP851954 PGI851954:PGL851954 PQE851954:PQH851954 QAA851954:QAD851954 QJW851954:QJZ851954 QTS851954:QTV851954 RDO851954:RDR851954 RNK851954:RNN851954 RXG851954:RXJ851954 SHC851954:SHF851954 SQY851954:SRB851954 TAU851954:TAX851954 TKQ851954:TKT851954 TUM851954:TUP851954 UEI851954:UEL851954 UOE851954:UOH851954 UYA851954:UYD851954 VHW851954:VHZ851954 VRS851954:VRV851954 WBO851954:WBR851954 WLK851954:WLN851954 WVG851954:WVJ851954 IU917490:IX917490 SQ917490:ST917490 ACM917490:ACP917490 AMI917490:AML917490 AWE917490:AWH917490 BGA917490:BGD917490 BPW917490:BPZ917490 BZS917490:BZV917490 CJO917490:CJR917490 CTK917490:CTN917490 DDG917490:DDJ917490 DNC917490:DNF917490 DWY917490:DXB917490 EGU917490:EGX917490 EQQ917490:EQT917490 FAM917490:FAP917490 FKI917490:FKL917490 FUE917490:FUH917490 GEA917490:GED917490 GNW917490:GNZ917490 GXS917490:GXV917490 HHO917490:HHR917490 HRK917490:HRN917490 IBG917490:IBJ917490 ILC917490:ILF917490 IUY917490:IVB917490 JEU917490:JEX917490 JOQ917490:JOT917490 JYM917490:JYP917490 KII917490:KIL917490 KSE917490:KSH917490 LCA917490:LCD917490 LLW917490:LLZ917490 LVS917490:LVV917490 MFO917490:MFR917490 MPK917490:MPN917490 MZG917490:MZJ917490 NJC917490:NJF917490 NSY917490:NTB917490 OCU917490:OCX917490 OMQ917490:OMT917490 OWM917490:OWP917490 PGI917490:PGL917490 PQE917490:PQH917490 QAA917490:QAD917490 QJW917490:QJZ917490 QTS917490:QTV917490 RDO917490:RDR917490 RNK917490:RNN917490 RXG917490:RXJ917490 SHC917490:SHF917490 SQY917490:SRB917490 TAU917490:TAX917490 TKQ917490:TKT917490 TUM917490:TUP917490 UEI917490:UEL917490 UOE917490:UOH917490 UYA917490:UYD917490 VHW917490:VHZ917490 VRS917490:VRV917490 WBO917490:WBR917490 WLK917490:WLN917490 WVG917490:WVJ917490 IU983026:IX983026 SQ983026:ST983026 ACM983026:ACP983026 AMI983026:AML983026 AWE983026:AWH983026 BGA983026:BGD983026 BPW983026:BPZ983026 BZS983026:BZV983026 CJO983026:CJR983026 CTK983026:CTN983026 DDG983026:DDJ983026 DNC983026:DNF983026 DWY983026:DXB983026 EGU983026:EGX983026 EQQ983026:EQT983026 FAM983026:FAP983026 FKI983026:FKL983026 FUE983026:FUH983026 GEA983026:GED983026 GNW983026:GNZ983026 GXS983026:GXV983026 HHO983026:HHR983026 HRK983026:HRN983026 IBG983026:IBJ983026 ILC983026:ILF983026 IUY983026:IVB983026 JEU983026:JEX983026 JOQ983026:JOT983026 JYM983026:JYP983026 KII983026:KIL983026 KSE983026:KSH983026 LCA983026:LCD983026 LLW983026:LLZ983026 LVS983026:LVV983026 MFO983026:MFR983026 MPK983026:MPN983026 MZG983026:MZJ983026 NJC983026:NJF983026 NSY983026:NTB983026 OCU983026:OCX983026 OMQ983026:OMT983026 OWM983026:OWP983026 PGI983026:PGL983026 PQE983026:PQH983026 QAA983026:QAD983026 QJW983026:QJZ983026 QTS983026:QTV983026 RDO983026:RDR983026 RNK983026:RNN983026 RXG983026:RXJ983026 SHC983026:SHF983026 SQY983026:SRB983026 TAU983026:TAX983026 TKQ983026:TKT983026 TUM983026:TUP983026 UEI983026:UEL983026 UOE983026:UOH983026 UYA983026:UYD983026 VHW983026:VHZ983026 VRS983026:VRV983026 WBO983026:WBR983026 WLK983026:WLN983026 WVG983026:WVJ983026 F983043:H983043 I983022 F917507:H917507 I917486 F851971:H851971 I851950 F786435:H786435 I786414 F720899:H720899 I720878 F655363:H655363 I655342 F589827:H589827 I589806 F524291:H524291 I524270 F458755:H458755 I458734 F393219:H393219 I393198 F327683:H327683 I327662 F262147:H262147 I262126 F196611:H196611 I196590 F131075:H131075 I131054 F65539:H65539">
      <formula1>"01北海道,02青森,03岩手,04宮城,05秋田,06山形,07福島,08茨城,09栃木,10群馬,11埼玉,12千葉,13東京,14神奈川,15新潟,16富山,17石川,18福井,19山梨,20長野,21岐阜,22静岡,23愛知,24三重,25滋賀,26京都,27大坂,28兵庫,29奈良,30和歌山,31鳥取,32島根,33岡山,34広島,35山口,36徳島,37香川,38愛媛, 39高知,40福岡,41佐賀,42長崎,43熊本,44大分,45宮崎,46鹿児島,47沖縄"</formula1>
    </dataValidation>
    <dataValidation type="list" allowBlank="1" showInputMessage="1" showErrorMessage="1" sqref="I65515 IU3:IX3 SQ3:ST3 ACM3:ACP3 AMI3:AML3 AWE3:AWH3 BGA3:BGD3 BPW3:BPZ3 BZS3:BZV3 CJO3:CJR3 CTK3:CTN3 DDG3:DDJ3 DNC3:DNF3 DWY3:DXB3 EGU3:EGX3 EQQ3:EQT3 FAM3:FAP3 FKI3:FKL3 FUE3:FUH3 GEA3:GED3 GNW3:GNZ3 GXS3:GXV3 HHO3:HHR3 HRK3:HRN3 IBG3:IBJ3 ILC3:ILF3 IUY3:IVB3 JEU3:JEX3 JOQ3:JOT3 JYM3:JYP3 KII3:KIL3 KSE3:KSH3 LCA3:LCD3 LLW3:LLZ3 LVS3:LVV3 MFO3:MFR3 MPK3:MPN3 MZG3:MZJ3 NJC3:NJF3 NSY3:NTB3 OCU3:OCX3 OMQ3:OMT3 OWM3:OWP3 PGI3:PGL3 PQE3:PQH3 QAA3:QAD3 QJW3:QJZ3 QTS3:QTV3 RDO3:RDR3 RNK3:RNN3 RXG3:RXJ3 SHC3:SHF3 SQY3:SRB3 TAU3:TAX3 TKQ3:TKT3 TUM3:TUP3 UEI3:UEL3 UOE3:UOH3 UYA3:UYD3 VHW3:VHZ3 VRS3:VRV3 WBO3:WBR3 WLK3:WLN3 WVG3:WVJ3 IU65519:IX65519 SQ65519:ST65519 ACM65519:ACP65519 AMI65519:AML65519 AWE65519:AWH65519 BGA65519:BGD65519 BPW65519:BPZ65519 BZS65519:BZV65519 CJO65519:CJR65519 CTK65519:CTN65519 DDG65519:DDJ65519 DNC65519:DNF65519 DWY65519:DXB65519 EGU65519:EGX65519 EQQ65519:EQT65519 FAM65519:FAP65519 FKI65519:FKL65519 FUE65519:FUH65519 GEA65519:GED65519 GNW65519:GNZ65519 GXS65519:GXV65519 HHO65519:HHR65519 HRK65519:HRN65519 IBG65519:IBJ65519 ILC65519:ILF65519 IUY65519:IVB65519 JEU65519:JEX65519 JOQ65519:JOT65519 JYM65519:JYP65519 KII65519:KIL65519 KSE65519:KSH65519 LCA65519:LCD65519 LLW65519:LLZ65519 LVS65519:LVV65519 MFO65519:MFR65519 MPK65519:MPN65519 MZG65519:MZJ65519 NJC65519:NJF65519 NSY65519:NTB65519 OCU65519:OCX65519 OMQ65519:OMT65519 OWM65519:OWP65519 PGI65519:PGL65519 PQE65519:PQH65519 QAA65519:QAD65519 QJW65519:QJZ65519 QTS65519:QTV65519 RDO65519:RDR65519 RNK65519:RNN65519 RXG65519:RXJ65519 SHC65519:SHF65519 SQY65519:SRB65519 TAU65519:TAX65519 TKQ65519:TKT65519 TUM65519:TUP65519 UEI65519:UEL65519 UOE65519:UOH65519 UYA65519:UYD65519 VHW65519:VHZ65519 VRS65519:VRV65519 WBO65519:WBR65519 WLK65519:WLN65519 WVG65519:WVJ65519 IU131055:IX131055 SQ131055:ST131055 ACM131055:ACP131055 AMI131055:AML131055 AWE131055:AWH131055 BGA131055:BGD131055 BPW131055:BPZ131055 BZS131055:BZV131055 CJO131055:CJR131055 CTK131055:CTN131055 DDG131055:DDJ131055 DNC131055:DNF131055 DWY131055:DXB131055 EGU131055:EGX131055 EQQ131055:EQT131055 FAM131055:FAP131055 FKI131055:FKL131055 FUE131055:FUH131055 GEA131055:GED131055 GNW131055:GNZ131055 GXS131055:GXV131055 HHO131055:HHR131055 HRK131055:HRN131055 IBG131055:IBJ131055 ILC131055:ILF131055 IUY131055:IVB131055 JEU131055:JEX131055 JOQ131055:JOT131055 JYM131055:JYP131055 KII131055:KIL131055 KSE131055:KSH131055 LCA131055:LCD131055 LLW131055:LLZ131055 LVS131055:LVV131055 MFO131055:MFR131055 MPK131055:MPN131055 MZG131055:MZJ131055 NJC131055:NJF131055 NSY131055:NTB131055 OCU131055:OCX131055 OMQ131055:OMT131055 OWM131055:OWP131055 PGI131055:PGL131055 PQE131055:PQH131055 QAA131055:QAD131055 QJW131055:QJZ131055 QTS131055:QTV131055 RDO131055:RDR131055 RNK131055:RNN131055 RXG131055:RXJ131055 SHC131055:SHF131055 SQY131055:SRB131055 TAU131055:TAX131055 TKQ131055:TKT131055 TUM131055:TUP131055 UEI131055:UEL131055 UOE131055:UOH131055 UYA131055:UYD131055 VHW131055:VHZ131055 VRS131055:VRV131055 WBO131055:WBR131055 WLK131055:WLN131055 WVG131055:WVJ131055 IU196591:IX196591 SQ196591:ST196591 ACM196591:ACP196591 AMI196591:AML196591 AWE196591:AWH196591 BGA196591:BGD196591 BPW196591:BPZ196591 BZS196591:BZV196591 CJO196591:CJR196591 CTK196591:CTN196591 DDG196591:DDJ196591 DNC196591:DNF196591 DWY196591:DXB196591 EGU196591:EGX196591 EQQ196591:EQT196591 FAM196591:FAP196591 FKI196591:FKL196591 FUE196591:FUH196591 GEA196591:GED196591 GNW196591:GNZ196591 GXS196591:GXV196591 HHO196591:HHR196591 HRK196591:HRN196591 IBG196591:IBJ196591 ILC196591:ILF196591 IUY196591:IVB196591 JEU196591:JEX196591 JOQ196591:JOT196591 JYM196591:JYP196591 KII196591:KIL196591 KSE196591:KSH196591 LCA196591:LCD196591 LLW196591:LLZ196591 LVS196591:LVV196591 MFO196591:MFR196591 MPK196591:MPN196591 MZG196591:MZJ196591 NJC196591:NJF196591 NSY196591:NTB196591 OCU196591:OCX196591 OMQ196591:OMT196591 OWM196591:OWP196591 PGI196591:PGL196591 PQE196591:PQH196591 QAA196591:QAD196591 QJW196591:QJZ196591 QTS196591:QTV196591 RDO196591:RDR196591 RNK196591:RNN196591 RXG196591:RXJ196591 SHC196591:SHF196591 SQY196591:SRB196591 TAU196591:TAX196591 TKQ196591:TKT196591 TUM196591:TUP196591 UEI196591:UEL196591 UOE196591:UOH196591 UYA196591:UYD196591 VHW196591:VHZ196591 VRS196591:VRV196591 WBO196591:WBR196591 WLK196591:WLN196591 WVG196591:WVJ196591 IU262127:IX262127 SQ262127:ST262127 ACM262127:ACP262127 AMI262127:AML262127 AWE262127:AWH262127 BGA262127:BGD262127 BPW262127:BPZ262127 BZS262127:BZV262127 CJO262127:CJR262127 CTK262127:CTN262127 DDG262127:DDJ262127 DNC262127:DNF262127 DWY262127:DXB262127 EGU262127:EGX262127 EQQ262127:EQT262127 FAM262127:FAP262127 FKI262127:FKL262127 FUE262127:FUH262127 GEA262127:GED262127 GNW262127:GNZ262127 GXS262127:GXV262127 HHO262127:HHR262127 HRK262127:HRN262127 IBG262127:IBJ262127 ILC262127:ILF262127 IUY262127:IVB262127 JEU262127:JEX262127 JOQ262127:JOT262127 JYM262127:JYP262127 KII262127:KIL262127 KSE262127:KSH262127 LCA262127:LCD262127 LLW262127:LLZ262127 LVS262127:LVV262127 MFO262127:MFR262127 MPK262127:MPN262127 MZG262127:MZJ262127 NJC262127:NJF262127 NSY262127:NTB262127 OCU262127:OCX262127 OMQ262127:OMT262127 OWM262127:OWP262127 PGI262127:PGL262127 PQE262127:PQH262127 QAA262127:QAD262127 QJW262127:QJZ262127 QTS262127:QTV262127 RDO262127:RDR262127 RNK262127:RNN262127 RXG262127:RXJ262127 SHC262127:SHF262127 SQY262127:SRB262127 TAU262127:TAX262127 TKQ262127:TKT262127 TUM262127:TUP262127 UEI262127:UEL262127 UOE262127:UOH262127 UYA262127:UYD262127 VHW262127:VHZ262127 VRS262127:VRV262127 WBO262127:WBR262127 WLK262127:WLN262127 WVG262127:WVJ262127 IU327663:IX327663 SQ327663:ST327663 ACM327663:ACP327663 AMI327663:AML327663 AWE327663:AWH327663 BGA327663:BGD327663 BPW327663:BPZ327663 BZS327663:BZV327663 CJO327663:CJR327663 CTK327663:CTN327663 DDG327663:DDJ327663 DNC327663:DNF327663 DWY327663:DXB327663 EGU327663:EGX327663 EQQ327663:EQT327663 FAM327663:FAP327663 FKI327663:FKL327663 FUE327663:FUH327663 GEA327663:GED327663 GNW327663:GNZ327663 GXS327663:GXV327663 HHO327663:HHR327663 HRK327663:HRN327663 IBG327663:IBJ327663 ILC327663:ILF327663 IUY327663:IVB327663 JEU327663:JEX327663 JOQ327663:JOT327663 JYM327663:JYP327663 KII327663:KIL327663 KSE327663:KSH327663 LCA327663:LCD327663 LLW327663:LLZ327663 LVS327663:LVV327663 MFO327663:MFR327663 MPK327663:MPN327663 MZG327663:MZJ327663 NJC327663:NJF327663 NSY327663:NTB327663 OCU327663:OCX327663 OMQ327663:OMT327663 OWM327663:OWP327663 PGI327663:PGL327663 PQE327663:PQH327663 QAA327663:QAD327663 QJW327663:QJZ327663 QTS327663:QTV327663 RDO327663:RDR327663 RNK327663:RNN327663 RXG327663:RXJ327663 SHC327663:SHF327663 SQY327663:SRB327663 TAU327663:TAX327663 TKQ327663:TKT327663 TUM327663:TUP327663 UEI327663:UEL327663 UOE327663:UOH327663 UYA327663:UYD327663 VHW327663:VHZ327663 VRS327663:VRV327663 WBO327663:WBR327663 WLK327663:WLN327663 WVG327663:WVJ327663 IU393199:IX393199 SQ393199:ST393199 ACM393199:ACP393199 AMI393199:AML393199 AWE393199:AWH393199 BGA393199:BGD393199 BPW393199:BPZ393199 BZS393199:BZV393199 CJO393199:CJR393199 CTK393199:CTN393199 DDG393199:DDJ393199 DNC393199:DNF393199 DWY393199:DXB393199 EGU393199:EGX393199 EQQ393199:EQT393199 FAM393199:FAP393199 FKI393199:FKL393199 FUE393199:FUH393199 GEA393199:GED393199 GNW393199:GNZ393199 GXS393199:GXV393199 HHO393199:HHR393199 HRK393199:HRN393199 IBG393199:IBJ393199 ILC393199:ILF393199 IUY393199:IVB393199 JEU393199:JEX393199 JOQ393199:JOT393199 JYM393199:JYP393199 KII393199:KIL393199 KSE393199:KSH393199 LCA393199:LCD393199 LLW393199:LLZ393199 LVS393199:LVV393199 MFO393199:MFR393199 MPK393199:MPN393199 MZG393199:MZJ393199 NJC393199:NJF393199 NSY393199:NTB393199 OCU393199:OCX393199 OMQ393199:OMT393199 OWM393199:OWP393199 PGI393199:PGL393199 PQE393199:PQH393199 QAA393199:QAD393199 QJW393199:QJZ393199 QTS393199:QTV393199 RDO393199:RDR393199 RNK393199:RNN393199 RXG393199:RXJ393199 SHC393199:SHF393199 SQY393199:SRB393199 TAU393199:TAX393199 TKQ393199:TKT393199 TUM393199:TUP393199 UEI393199:UEL393199 UOE393199:UOH393199 UYA393199:UYD393199 VHW393199:VHZ393199 VRS393199:VRV393199 WBO393199:WBR393199 WLK393199:WLN393199 WVG393199:WVJ393199 IU458735:IX458735 SQ458735:ST458735 ACM458735:ACP458735 AMI458735:AML458735 AWE458735:AWH458735 BGA458735:BGD458735 BPW458735:BPZ458735 BZS458735:BZV458735 CJO458735:CJR458735 CTK458735:CTN458735 DDG458735:DDJ458735 DNC458735:DNF458735 DWY458735:DXB458735 EGU458735:EGX458735 EQQ458735:EQT458735 FAM458735:FAP458735 FKI458735:FKL458735 FUE458735:FUH458735 GEA458735:GED458735 GNW458735:GNZ458735 GXS458735:GXV458735 HHO458735:HHR458735 HRK458735:HRN458735 IBG458735:IBJ458735 ILC458735:ILF458735 IUY458735:IVB458735 JEU458735:JEX458735 JOQ458735:JOT458735 JYM458735:JYP458735 KII458735:KIL458735 KSE458735:KSH458735 LCA458735:LCD458735 LLW458735:LLZ458735 LVS458735:LVV458735 MFO458735:MFR458735 MPK458735:MPN458735 MZG458735:MZJ458735 NJC458735:NJF458735 NSY458735:NTB458735 OCU458735:OCX458735 OMQ458735:OMT458735 OWM458735:OWP458735 PGI458735:PGL458735 PQE458735:PQH458735 QAA458735:QAD458735 QJW458735:QJZ458735 QTS458735:QTV458735 RDO458735:RDR458735 RNK458735:RNN458735 RXG458735:RXJ458735 SHC458735:SHF458735 SQY458735:SRB458735 TAU458735:TAX458735 TKQ458735:TKT458735 TUM458735:TUP458735 UEI458735:UEL458735 UOE458735:UOH458735 UYA458735:UYD458735 VHW458735:VHZ458735 VRS458735:VRV458735 WBO458735:WBR458735 WLK458735:WLN458735 WVG458735:WVJ458735 IU524271:IX524271 SQ524271:ST524271 ACM524271:ACP524271 AMI524271:AML524271 AWE524271:AWH524271 BGA524271:BGD524271 BPW524271:BPZ524271 BZS524271:BZV524271 CJO524271:CJR524271 CTK524271:CTN524271 DDG524271:DDJ524271 DNC524271:DNF524271 DWY524271:DXB524271 EGU524271:EGX524271 EQQ524271:EQT524271 FAM524271:FAP524271 FKI524271:FKL524271 FUE524271:FUH524271 GEA524271:GED524271 GNW524271:GNZ524271 GXS524271:GXV524271 HHO524271:HHR524271 HRK524271:HRN524271 IBG524271:IBJ524271 ILC524271:ILF524271 IUY524271:IVB524271 JEU524271:JEX524271 JOQ524271:JOT524271 JYM524271:JYP524271 KII524271:KIL524271 KSE524271:KSH524271 LCA524271:LCD524271 LLW524271:LLZ524271 LVS524271:LVV524271 MFO524271:MFR524271 MPK524271:MPN524271 MZG524271:MZJ524271 NJC524271:NJF524271 NSY524271:NTB524271 OCU524271:OCX524271 OMQ524271:OMT524271 OWM524271:OWP524271 PGI524271:PGL524271 PQE524271:PQH524271 QAA524271:QAD524271 QJW524271:QJZ524271 QTS524271:QTV524271 RDO524271:RDR524271 RNK524271:RNN524271 RXG524271:RXJ524271 SHC524271:SHF524271 SQY524271:SRB524271 TAU524271:TAX524271 TKQ524271:TKT524271 TUM524271:TUP524271 UEI524271:UEL524271 UOE524271:UOH524271 UYA524271:UYD524271 VHW524271:VHZ524271 VRS524271:VRV524271 WBO524271:WBR524271 WLK524271:WLN524271 WVG524271:WVJ524271 IU589807:IX589807 SQ589807:ST589807 ACM589807:ACP589807 AMI589807:AML589807 AWE589807:AWH589807 BGA589807:BGD589807 BPW589807:BPZ589807 BZS589807:BZV589807 CJO589807:CJR589807 CTK589807:CTN589807 DDG589807:DDJ589807 DNC589807:DNF589807 DWY589807:DXB589807 EGU589807:EGX589807 EQQ589807:EQT589807 FAM589807:FAP589807 FKI589807:FKL589807 FUE589807:FUH589807 GEA589807:GED589807 GNW589807:GNZ589807 GXS589807:GXV589807 HHO589807:HHR589807 HRK589807:HRN589807 IBG589807:IBJ589807 ILC589807:ILF589807 IUY589807:IVB589807 JEU589807:JEX589807 JOQ589807:JOT589807 JYM589807:JYP589807 KII589807:KIL589807 KSE589807:KSH589807 LCA589807:LCD589807 LLW589807:LLZ589807 LVS589807:LVV589807 MFO589807:MFR589807 MPK589807:MPN589807 MZG589807:MZJ589807 NJC589807:NJF589807 NSY589807:NTB589807 OCU589807:OCX589807 OMQ589807:OMT589807 OWM589807:OWP589807 PGI589807:PGL589807 PQE589807:PQH589807 QAA589807:QAD589807 QJW589807:QJZ589807 QTS589807:QTV589807 RDO589807:RDR589807 RNK589807:RNN589807 RXG589807:RXJ589807 SHC589807:SHF589807 SQY589807:SRB589807 TAU589807:TAX589807 TKQ589807:TKT589807 TUM589807:TUP589807 UEI589807:UEL589807 UOE589807:UOH589807 UYA589807:UYD589807 VHW589807:VHZ589807 VRS589807:VRV589807 WBO589807:WBR589807 WLK589807:WLN589807 WVG589807:WVJ589807 IU655343:IX655343 SQ655343:ST655343 ACM655343:ACP655343 AMI655343:AML655343 AWE655343:AWH655343 BGA655343:BGD655343 BPW655343:BPZ655343 BZS655343:BZV655343 CJO655343:CJR655343 CTK655343:CTN655343 DDG655343:DDJ655343 DNC655343:DNF655343 DWY655343:DXB655343 EGU655343:EGX655343 EQQ655343:EQT655343 FAM655343:FAP655343 FKI655343:FKL655343 FUE655343:FUH655343 GEA655343:GED655343 GNW655343:GNZ655343 GXS655343:GXV655343 HHO655343:HHR655343 HRK655343:HRN655343 IBG655343:IBJ655343 ILC655343:ILF655343 IUY655343:IVB655343 JEU655343:JEX655343 JOQ655343:JOT655343 JYM655343:JYP655343 KII655343:KIL655343 KSE655343:KSH655343 LCA655343:LCD655343 LLW655343:LLZ655343 LVS655343:LVV655343 MFO655343:MFR655343 MPK655343:MPN655343 MZG655343:MZJ655343 NJC655343:NJF655343 NSY655343:NTB655343 OCU655343:OCX655343 OMQ655343:OMT655343 OWM655343:OWP655343 PGI655343:PGL655343 PQE655343:PQH655343 QAA655343:QAD655343 QJW655343:QJZ655343 QTS655343:QTV655343 RDO655343:RDR655343 RNK655343:RNN655343 RXG655343:RXJ655343 SHC655343:SHF655343 SQY655343:SRB655343 TAU655343:TAX655343 TKQ655343:TKT655343 TUM655343:TUP655343 UEI655343:UEL655343 UOE655343:UOH655343 UYA655343:UYD655343 VHW655343:VHZ655343 VRS655343:VRV655343 WBO655343:WBR655343 WLK655343:WLN655343 WVG655343:WVJ655343 IU720879:IX720879 SQ720879:ST720879 ACM720879:ACP720879 AMI720879:AML720879 AWE720879:AWH720879 BGA720879:BGD720879 BPW720879:BPZ720879 BZS720879:BZV720879 CJO720879:CJR720879 CTK720879:CTN720879 DDG720879:DDJ720879 DNC720879:DNF720879 DWY720879:DXB720879 EGU720879:EGX720879 EQQ720879:EQT720879 FAM720879:FAP720879 FKI720879:FKL720879 FUE720879:FUH720879 GEA720879:GED720879 GNW720879:GNZ720879 GXS720879:GXV720879 HHO720879:HHR720879 HRK720879:HRN720879 IBG720879:IBJ720879 ILC720879:ILF720879 IUY720879:IVB720879 JEU720879:JEX720879 JOQ720879:JOT720879 JYM720879:JYP720879 KII720879:KIL720879 KSE720879:KSH720879 LCA720879:LCD720879 LLW720879:LLZ720879 LVS720879:LVV720879 MFO720879:MFR720879 MPK720879:MPN720879 MZG720879:MZJ720879 NJC720879:NJF720879 NSY720879:NTB720879 OCU720879:OCX720879 OMQ720879:OMT720879 OWM720879:OWP720879 PGI720879:PGL720879 PQE720879:PQH720879 QAA720879:QAD720879 QJW720879:QJZ720879 QTS720879:QTV720879 RDO720879:RDR720879 RNK720879:RNN720879 RXG720879:RXJ720879 SHC720879:SHF720879 SQY720879:SRB720879 TAU720879:TAX720879 TKQ720879:TKT720879 TUM720879:TUP720879 UEI720879:UEL720879 UOE720879:UOH720879 UYA720879:UYD720879 VHW720879:VHZ720879 VRS720879:VRV720879 WBO720879:WBR720879 WLK720879:WLN720879 WVG720879:WVJ720879 IU786415:IX786415 SQ786415:ST786415 ACM786415:ACP786415 AMI786415:AML786415 AWE786415:AWH786415 BGA786415:BGD786415 BPW786415:BPZ786415 BZS786415:BZV786415 CJO786415:CJR786415 CTK786415:CTN786415 DDG786415:DDJ786415 DNC786415:DNF786415 DWY786415:DXB786415 EGU786415:EGX786415 EQQ786415:EQT786415 FAM786415:FAP786415 FKI786415:FKL786415 FUE786415:FUH786415 GEA786415:GED786415 GNW786415:GNZ786415 GXS786415:GXV786415 HHO786415:HHR786415 HRK786415:HRN786415 IBG786415:IBJ786415 ILC786415:ILF786415 IUY786415:IVB786415 JEU786415:JEX786415 JOQ786415:JOT786415 JYM786415:JYP786415 KII786415:KIL786415 KSE786415:KSH786415 LCA786415:LCD786415 LLW786415:LLZ786415 LVS786415:LVV786415 MFO786415:MFR786415 MPK786415:MPN786415 MZG786415:MZJ786415 NJC786415:NJF786415 NSY786415:NTB786415 OCU786415:OCX786415 OMQ786415:OMT786415 OWM786415:OWP786415 PGI786415:PGL786415 PQE786415:PQH786415 QAA786415:QAD786415 QJW786415:QJZ786415 QTS786415:QTV786415 RDO786415:RDR786415 RNK786415:RNN786415 RXG786415:RXJ786415 SHC786415:SHF786415 SQY786415:SRB786415 TAU786415:TAX786415 TKQ786415:TKT786415 TUM786415:TUP786415 UEI786415:UEL786415 UOE786415:UOH786415 UYA786415:UYD786415 VHW786415:VHZ786415 VRS786415:VRV786415 WBO786415:WBR786415 WLK786415:WLN786415 WVG786415:WVJ786415 IU851951:IX851951 SQ851951:ST851951 ACM851951:ACP851951 AMI851951:AML851951 AWE851951:AWH851951 BGA851951:BGD851951 BPW851951:BPZ851951 BZS851951:BZV851951 CJO851951:CJR851951 CTK851951:CTN851951 DDG851951:DDJ851951 DNC851951:DNF851951 DWY851951:DXB851951 EGU851951:EGX851951 EQQ851951:EQT851951 FAM851951:FAP851951 FKI851951:FKL851951 FUE851951:FUH851951 GEA851951:GED851951 GNW851951:GNZ851951 GXS851951:GXV851951 HHO851951:HHR851951 HRK851951:HRN851951 IBG851951:IBJ851951 ILC851951:ILF851951 IUY851951:IVB851951 JEU851951:JEX851951 JOQ851951:JOT851951 JYM851951:JYP851951 KII851951:KIL851951 KSE851951:KSH851951 LCA851951:LCD851951 LLW851951:LLZ851951 LVS851951:LVV851951 MFO851951:MFR851951 MPK851951:MPN851951 MZG851951:MZJ851951 NJC851951:NJF851951 NSY851951:NTB851951 OCU851951:OCX851951 OMQ851951:OMT851951 OWM851951:OWP851951 PGI851951:PGL851951 PQE851951:PQH851951 QAA851951:QAD851951 QJW851951:QJZ851951 QTS851951:QTV851951 RDO851951:RDR851951 RNK851951:RNN851951 RXG851951:RXJ851951 SHC851951:SHF851951 SQY851951:SRB851951 TAU851951:TAX851951 TKQ851951:TKT851951 TUM851951:TUP851951 UEI851951:UEL851951 UOE851951:UOH851951 UYA851951:UYD851951 VHW851951:VHZ851951 VRS851951:VRV851951 WBO851951:WBR851951 WLK851951:WLN851951 WVG851951:WVJ851951 IU917487:IX917487 SQ917487:ST917487 ACM917487:ACP917487 AMI917487:AML917487 AWE917487:AWH917487 BGA917487:BGD917487 BPW917487:BPZ917487 BZS917487:BZV917487 CJO917487:CJR917487 CTK917487:CTN917487 DDG917487:DDJ917487 DNC917487:DNF917487 DWY917487:DXB917487 EGU917487:EGX917487 EQQ917487:EQT917487 FAM917487:FAP917487 FKI917487:FKL917487 FUE917487:FUH917487 GEA917487:GED917487 GNW917487:GNZ917487 GXS917487:GXV917487 HHO917487:HHR917487 HRK917487:HRN917487 IBG917487:IBJ917487 ILC917487:ILF917487 IUY917487:IVB917487 JEU917487:JEX917487 JOQ917487:JOT917487 JYM917487:JYP917487 KII917487:KIL917487 KSE917487:KSH917487 LCA917487:LCD917487 LLW917487:LLZ917487 LVS917487:LVV917487 MFO917487:MFR917487 MPK917487:MPN917487 MZG917487:MZJ917487 NJC917487:NJF917487 NSY917487:NTB917487 OCU917487:OCX917487 OMQ917487:OMT917487 OWM917487:OWP917487 PGI917487:PGL917487 PQE917487:PQH917487 QAA917487:QAD917487 QJW917487:QJZ917487 QTS917487:QTV917487 RDO917487:RDR917487 RNK917487:RNN917487 RXG917487:RXJ917487 SHC917487:SHF917487 SQY917487:SRB917487 TAU917487:TAX917487 TKQ917487:TKT917487 TUM917487:TUP917487 UEI917487:UEL917487 UOE917487:UOH917487 UYA917487:UYD917487 VHW917487:VHZ917487 VRS917487:VRV917487 WBO917487:WBR917487 WLK917487:WLN917487 WVG917487:WVJ917487 IU983023:IX983023 SQ983023:ST983023 ACM983023:ACP983023 AMI983023:AML983023 AWE983023:AWH983023 BGA983023:BGD983023 BPW983023:BPZ983023 BZS983023:BZV983023 CJO983023:CJR983023 CTK983023:CTN983023 DDG983023:DDJ983023 DNC983023:DNF983023 DWY983023:DXB983023 EGU983023:EGX983023 EQQ983023:EQT983023 FAM983023:FAP983023 FKI983023:FKL983023 FUE983023:FUH983023 GEA983023:GED983023 GNW983023:GNZ983023 GXS983023:GXV983023 HHO983023:HHR983023 HRK983023:HRN983023 IBG983023:IBJ983023 ILC983023:ILF983023 IUY983023:IVB983023 JEU983023:JEX983023 JOQ983023:JOT983023 JYM983023:JYP983023 KII983023:KIL983023 KSE983023:KSH983023 LCA983023:LCD983023 LLW983023:LLZ983023 LVS983023:LVV983023 MFO983023:MFR983023 MPK983023:MPN983023 MZG983023:MZJ983023 NJC983023:NJF983023 NSY983023:NTB983023 OCU983023:OCX983023 OMQ983023:OMT983023 OWM983023:OWP983023 PGI983023:PGL983023 PQE983023:PQH983023 QAA983023:QAD983023 QJW983023:QJZ983023 QTS983023:QTV983023 RDO983023:RDR983023 RNK983023:RNN983023 RXG983023:RXJ983023 SHC983023:SHF983023 SQY983023:SRB983023 TAU983023:TAX983023 TKQ983023:TKT983023 TUM983023:TUP983023 UEI983023:UEL983023 UOE983023:UOH983023 UYA983023:UYD983023 VHW983023:VHZ983023 VRS983023:VRV983023 WBO983023:WBR983023 WLK983023:WLN983023 WVG983023:WVJ983023 F983040:H983040 I983019 F917504:H917504 I917483 F851968:H851968 I851947 F786432:H786432 I786411 F720896:H720896 I720875 F655360:H655360 I655339 F589824:H589824 I589803 F524288:H524288 I524267 F458752:H458752 I458731 F393216:H393216 I393195 F327680:H327680 I327659 F262144:H262144 I262123 F196608:H196608 I196587 F131072:H131072 I131051 F65536:H65536">
      <formula1>"大学,短期大学,高等専門学校"</formula1>
    </dataValidation>
    <dataValidation type="list" allowBlank="1" showInputMessage="1" showErrorMessage="1" sqref="F5:I5">
      <formula1>"普通・職業科,普通科,職業科"</formula1>
    </dataValidation>
  </dataValidations>
  <pageMargins left="0.39370078740157483" right="0.39370078740157483" top="0.39370078740157483" bottom="0.39370078740157483" header="0" footer="0.19685039370078741"/>
  <pageSetup paperSize="9" scale="65" fitToHeight="0" orientation="landscape" r:id="rId1"/>
  <headerFooter scaleWithDoc="0">
    <oddFooter>&amp;P / &amp;N ページ</oddFooter>
  </headerFooter>
  <rowBreaks count="1" manualBreakCount="1">
    <brk id="38" max="17" man="1"/>
  </rowBreaks>
  <ignoredErrors>
    <ignoredError sqref="D38 F38:H38" formulaRange="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'目標値入力シート（必要に応じて入力）'!$N$9:$N$54</xm:f>
          </x14:formula1>
          <xm:sqref>F6:I6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CFF"/>
  </sheetPr>
  <dimension ref="A1:AB26"/>
  <sheetViews>
    <sheetView showGridLines="0" zoomScaleNormal="100" workbookViewId="0">
      <selection activeCell="A3" sqref="A3"/>
    </sheetView>
  </sheetViews>
  <sheetFormatPr defaultColWidth="10.6640625" defaultRowHeight="24" customHeight="1"/>
  <cols>
    <col min="1" max="2" width="4.33203125" style="1" customWidth="1"/>
    <col min="3" max="5" width="10.6640625" style="1"/>
    <col min="6" max="10" width="9.77734375" style="1" customWidth="1"/>
    <col min="11" max="11" width="8.109375" style="1" customWidth="1"/>
    <col min="12" max="12" width="10.109375" style="1" customWidth="1"/>
    <col min="13" max="15" width="6.6640625" style="1" customWidth="1"/>
    <col min="16" max="16" width="0.88671875" style="1" customWidth="1"/>
    <col min="17" max="17" width="3.6640625" style="2" customWidth="1"/>
    <col min="18" max="19" width="6.6640625" style="1" customWidth="1"/>
    <col min="20" max="20" width="6.6640625" style="2" customWidth="1"/>
    <col min="21" max="21" width="6.6640625" style="1" customWidth="1"/>
    <col min="22" max="22" width="3.6640625" style="1" customWidth="1"/>
    <col min="23" max="23" width="5.109375" style="1" customWidth="1"/>
    <col min="24" max="24" width="2.109375" style="1" customWidth="1"/>
    <col min="25" max="26" width="5.109375" style="1" customWidth="1"/>
    <col min="27" max="27" width="2.109375" style="1" customWidth="1"/>
    <col min="28" max="28" width="5.109375" style="1" customWidth="1"/>
    <col min="29" max="16384" width="10.6640625" style="1"/>
  </cols>
  <sheetData>
    <row r="1" spans="1:28"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66"/>
      <c r="S1" s="66"/>
      <c r="T1" s="75"/>
      <c r="U1" s="1700" t="s">
        <v>520</v>
      </c>
      <c r="V1" s="1701"/>
      <c r="W1" s="1701"/>
      <c r="X1" s="1701"/>
      <c r="Y1" s="1701"/>
      <c r="Z1" s="1701"/>
      <c r="AA1" s="1701"/>
      <c r="AB1" s="1701"/>
    </row>
    <row r="2" spans="1:28"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66"/>
      <c r="T2" s="75"/>
      <c r="U2" s="66"/>
      <c r="V2" s="66"/>
      <c r="W2" s="66"/>
      <c r="X2" s="66"/>
      <c r="Y2" s="66"/>
      <c r="Z2" s="66"/>
      <c r="AA2" s="66"/>
      <c r="AB2" s="66"/>
    </row>
    <row r="3" spans="1:28" ht="24" customHeight="1">
      <c r="A3" s="66"/>
      <c r="B3" s="66"/>
      <c r="C3" s="66"/>
      <c r="D3" s="66"/>
      <c r="E3" s="66"/>
      <c r="F3" s="66"/>
      <c r="G3" s="66"/>
      <c r="H3" s="66"/>
      <c r="I3" s="66"/>
      <c r="J3" s="66"/>
      <c r="K3" s="66"/>
      <c r="L3" s="66"/>
      <c r="M3" s="66"/>
      <c r="N3" s="66"/>
      <c r="O3" s="66"/>
      <c r="P3" s="66"/>
      <c r="Q3" s="75"/>
      <c r="R3" s="66"/>
      <c r="S3" s="66"/>
      <c r="T3" s="75"/>
      <c r="U3" s="66"/>
      <c r="V3" s="66"/>
      <c r="W3" s="66"/>
      <c r="X3" s="66"/>
      <c r="Y3" s="66"/>
      <c r="Z3" s="66"/>
      <c r="AA3" s="66"/>
      <c r="AB3" s="66"/>
    </row>
    <row r="4" spans="1:28" ht="24" customHeight="1">
      <c r="A4" s="65" t="s">
        <v>121</v>
      </c>
      <c r="B4" s="66"/>
      <c r="C4" s="66"/>
      <c r="D4" s="66"/>
      <c r="E4" s="66"/>
      <c r="F4" s="66"/>
      <c r="G4" s="66"/>
      <c r="H4" s="66"/>
      <c r="I4" s="66"/>
      <c r="J4" s="66"/>
      <c r="M4" s="66"/>
      <c r="N4" s="66"/>
      <c r="O4" s="66"/>
      <c r="P4" s="66"/>
      <c r="Q4" s="66"/>
      <c r="R4" s="66"/>
      <c r="S4" s="66"/>
      <c r="T4" s="75"/>
      <c r="U4" s="66"/>
      <c r="V4" s="75"/>
      <c r="W4" s="66"/>
      <c r="X4" s="66"/>
      <c r="Y4" s="66"/>
      <c r="Z4" s="66"/>
      <c r="AA4" s="66"/>
      <c r="AB4" s="66"/>
    </row>
    <row r="5" spans="1:28" ht="24" customHeight="1">
      <c r="A5" s="65" t="s">
        <v>166</v>
      </c>
      <c r="B5" s="66"/>
      <c r="C5" s="66"/>
      <c r="D5" s="66"/>
      <c r="E5" s="66"/>
      <c r="F5" s="66"/>
      <c r="G5" s="66"/>
      <c r="M5" s="137"/>
      <c r="N5" s="137"/>
      <c r="O5" s="137"/>
      <c r="P5" s="137"/>
      <c r="Q5" s="137"/>
      <c r="R5" s="137"/>
      <c r="S5" s="137"/>
      <c r="T5" s="137"/>
      <c r="U5" s="137"/>
      <c r="V5" s="137"/>
      <c r="W5" s="137"/>
      <c r="X5" s="137"/>
      <c r="Y5" s="137"/>
      <c r="Z5" s="137"/>
      <c r="AA5" s="137"/>
      <c r="AB5" s="137"/>
    </row>
    <row r="6" spans="1:28" ht="24" customHeight="1">
      <c r="A6" s="66"/>
      <c r="B6" s="66"/>
      <c r="C6" s="66"/>
      <c r="D6" s="66"/>
      <c r="E6" s="66"/>
      <c r="F6" s="66"/>
      <c r="G6" s="66"/>
      <c r="K6" s="131"/>
      <c r="L6" s="137"/>
      <c r="M6" s="137"/>
      <c r="N6" s="137"/>
      <c r="O6" s="137"/>
      <c r="P6" s="137"/>
      <c r="Q6" s="137"/>
      <c r="R6" s="137"/>
      <c r="S6" s="137"/>
      <c r="T6" s="137"/>
      <c r="U6" s="137"/>
      <c r="V6" s="137"/>
      <c r="W6" s="137"/>
      <c r="X6" s="137"/>
      <c r="Y6" s="137"/>
      <c r="Z6" s="137"/>
      <c r="AA6" s="137"/>
      <c r="AB6" s="137"/>
    </row>
    <row r="7" spans="1:28" ht="24" customHeight="1">
      <c r="A7" s="66"/>
      <c r="B7" s="82" t="s">
        <v>1160</v>
      </c>
      <c r="C7" s="84"/>
      <c r="D7" s="84"/>
      <c r="E7" s="84"/>
      <c r="F7" s="84"/>
      <c r="G7" s="84"/>
      <c r="H7" s="84"/>
      <c r="I7" s="84"/>
      <c r="J7" s="84"/>
      <c r="K7" s="132"/>
      <c r="L7" s="66" t="s">
        <v>3</v>
      </c>
      <c r="M7" s="137"/>
      <c r="N7" s="137"/>
      <c r="O7" s="137"/>
      <c r="P7" s="137"/>
      <c r="Q7" s="137"/>
      <c r="R7" s="137"/>
      <c r="S7" s="137"/>
      <c r="T7" s="137"/>
      <c r="U7" s="137"/>
      <c r="V7" s="137"/>
      <c r="W7" s="137"/>
      <c r="X7" s="137"/>
      <c r="Y7" s="137"/>
      <c r="Z7" s="137"/>
      <c r="AA7" s="137"/>
      <c r="AB7" s="137"/>
    </row>
    <row r="8" spans="1:28" ht="24" customHeight="1">
      <c r="A8" s="66"/>
      <c r="B8" s="82"/>
      <c r="C8" s="82" t="s">
        <v>17</v>
      </c>
      <c r="D8" s="84"/>
      <c r="E8" s="84"/>
      <c r="F8" s="84"/>
      <c r="G8" s="84"/>
      <c r="H8" s="84"/>
      <c r="I8" s="84"/>
      <c r="J8" s="84"/>
      <c r="K8" s="132"/>
      <c r="L8" s="1684" t="s">
        <v>1150</v>
      </c>
      <c r="M8" s="1684"/>
      <c r="N8" s="1684"/>
      <c r="O8" s="1684"/>
      <c r="P8" s="1684"/>
      <c r="Q8" s="1684"/>
      <c r="R8" s="1684"/>
      <c r="S8" s="1684"/>
      <c r="T8" s="1684"/>
      <c r="U8" s="1684"/>
      <c r="V8" s="1684"/>
      <c r="W8" s="1684"/>
      <c r="X8" s="1684"/>
      <c r="Y8" s="1684"/>
      <c r="Z8" s="1684"/>
      <c r="AA8" s="1684"/>
      <c r="AB8" s="1684"/>
    </row>
    <row r="9" spans="1:28" ht="24" customHeight="1">
      <c r="A9" s="66"/>
      <c r="B9" s="84"/>
      <c r="C9" s="2130" t="s">
        <v>190</v>
      </c>
      <c r="D9" s="2130"/>
      <c r="E9" s="2130"/>
      <c r="F9" s="2130" t="s">
        <v>379</v>
      </c>
      <c r="G9" s="2130" t="s">
        <v>191</v>
      </c>
      <c r="H9" s="2130"/>
      <c r="I9" s="2130"/>
      <c r="J9" s="84"/>
      <c r="K9" s="132"/>
      <c r="L9" s="1684"/>
      <c r="M9" s="1684"/>
      <c r="N9" s="1684"/>
      <c r="O9" s="1684"/>
      <c r="P9" s="1684"/>
      <c r="Q9" s="1684"/>
      <c r="R9" s="1684"/>
      <c r="S9" s="1684"/>
      <c r="T9" s="1684"/>
      <c r="U9" s="1684"/>
      <c r="V9" s="1684"/>
      <c r="W9" s="1684"/>
      <c r="X9" s="1684"/>
      <c r="Y9" s="1684"/>
      <c r="Z9" s="1684"/>
      <c r="AA9" s="1684"/>
      <c r="AB9" s="1684"/>
    </row>
    <row r="10" spans="1:28" ht="24" customHeight="1">
      <c r="A10" s="66"/>
      <c r="B10" s="82"/>
      <c r="C10" s="2131" t="s">
        <v>175</v>
      </c>
      <c r="D10" s="2131"/>
      <c r="E10" s="2131"/>
      <c r="F10" s="2130"/>
      <c r="G10" s="2131" t="s">
        <v>177</v>
      </c>
      <c r="H10" s="2131"/>
      <c r="I10" s="2131"/>
      <c r="J10" s="84"/>
      <c r="K10" s="84"/>
      <c r="L10" s="1684"/>
      <c r="M10" s="1684"/>
      <c r="N10" s="1684"/>
      <c r="O10" s="1684"/>
      <c r="P10" s="1684"/>
      <c r="Q10" s="1684"/>
      <c r="R10" s="1684"/>
      <c r="S10" s="1684"/>
      <c r="T10" s="1684"/>
      <c r="U10" s="1684"/>
      <c r="V10" s="1684"/>
      <c r="W10" s="1684"/>
      <c r="X10" s="1684"/>
      <c r="Y10" s="1684"/>
      <c r="Z10" s="1684"/>
      <c r="AA10" s="1684"/>
      <c r="AB10" s="1684"/>
    </row>
    <row r="11" spans="1:28" ht="24" customHeight="1">
      <c r="A11" s="66"/>
      <c r="B11" s="67"/>
      <c r="C11" s="1775"/>
      <c r="D11" s="1775"/>
      <c r="E11" s="1775"/>
      <c r="F11" s="67"/>
      <c r="G11" s="67"/>
      <c r="H11" s="66"/>
      <c r="I11" s="66"/>
      <c r="J11" s="66"/>
      <c r="K11" s="66"/>
      <c r="L11" s="1684"/>
      <c r="M11" s="1684"/>
      <c r="N11" s="1684"/>
      <c r="O11" s="1684"/>
      <c r="P11" s="1684"/>
      <c r="Q11" s="1684"/>
      <c r="R11" s="1684"/>
      <c r="S11" s="1684"/>
      <c r="T11" s="1684"/>
      <c r="U11" s="1684"/>
      <c r="V11" s="1684"/>
      <c r="W11" s="1684"/>
      <c r="X11" s="1684"/>
      <c r="Y11" s="1684"/>
      <c r="Z11" s="1684"/>
      <c r="AA11" s="1684"/>
      <c r="AB11" s="1684"/>
    </row>
    <row r="12" spans="1:28" ht="24" customHeight="1">
      <c r="B12" s="1" t="s">
        <v>1168</v>
      </c>
      <c r="O12" s="38" t="s">
        <v>368</v>
      </c>
      <c r="Q12" s="4" t="s">
        <v>63</v>
      </c>
    </row>
    <row r="13" spans="1:28" ht="24" customHeight="1">
      <c r="B13" s="1854" t="s">
        <v>16</v>
      </c>
      <c r="C13" s="1708"/>
      <c r="D13" s="1708"/>
      <c r="E13" s="1709"/>
      <c r="F13" s="1705">
        <f>'法人入力シート（要入力）'!$D$11</f>
        <v>2018</v>
      </c>
      <c r="G13" s="1705">
        <f>'法人入力シート（要入力）'!$E$11</f>
        <v>2019</v>
      </c>
      <c r="H13" s="1705">
        <f>'法人入力シート（要入力）'!$F$11</f>
        <v>2020</v>
      </c>
      <c r="I13" s="1705">
        <f>'法人入力シート（要入力）'!$G$11</f>
        <v>2021</v>
      </c>
      <c r="J13" s="1720">
        <f>'法人入力シート（要入力）'!$H$11</f>
        <v>2022</v>
      </c>
      <c r="K13" s="1866" t="str">
        <f>"増減
"&amp;$J$13&amp;"-"&amp;$F$13</f>
        <v>増減
2022-2018</v>
      </c>
      <c r="L13" s="1790" t="str">
        <f>"対"&amp;$F$13&amp;"年度
伸び率(%)"</f>
        <v>対2018年度
伸び率(%)</v>
      </c>
      <c r="M13" s="1677" t="s">
        <v>14</v>
      </c>
      <c r="N13" s="1691" t="s">
        <v>13</v>
      </c>
      <c r="O13" s="1691" t="s">
        <v>15</v>
      </c>
      <c r="P13" s="3"/>
      <c r="Q13" s="2127" t="s">
        <v>51</v>
      </c>
      <c r="R13" s="1854" t="s">
        <v>10</v>
      </c>
      <c r="S13" s="1709"/>
      <c r="T13" s="1675" t="s">
        <v>127</v>
      </c>
      <c r="U13" s="1677"/>
      <c r="V13" s="1697" t="s">
        <v>51</v>
      </c>
      <c r="W13" s="1708" t="s">
        <v>378</v>
      </c>
      <c r="X13" s="1708"/>
      <c r="Y13" s="1708"/>
      <c r="Z13" s="1708"/>
      <c r="AA13" s="1708"/>
      <c r="AB13" s="1709"/>
    </row>
    <row r="14" spans="1:28" ht="24" customHeight="1">
      <c r="B14" s="1652"/>
      <c r="C14" s="1710"/>
      <c r="D14" s="1710"/>
      <c r="E14" s="1711"/>
      <c r="F14" s="1706"/>
      <c r="G14" s="1706"/>
      <c r="H14" s="1706"/>
      <c r="I14" s="1706"/>
      <c r="J14" s="1721"/>
      <c r="K14" s="2132"/>
      <c r="L14" s="1791"/>
      <c r="M14" s="1680"/>
      <c r="N14" s="1692"/>
      <c r="O14" s="1692"/>
      <c r="P14" s="3"/>
      <c r="Q14" s="2101"/>
      <c r="R14" s="1855" t="s">
        <v>34</v>
      </c>
      <c r="S14" s="1857"/>
      <c r="T14" s="2054"/>
      <c r="U14" s="2055"/>
      <c r="V14" s="1698"/>
      <c r="W14" s="1710"/>
      <c r="X14" s="1710"/>
      <c r="Y14" s="1710"/>
      <c r="Z14" s="1710"/>
      <c r="AA14" s="1710"/>
      <c r="AB14" s="1711"/>
    </row>
    <row r="15" spans="1:28" ht="24" customHeight="1">
      <c r="B15" s="1652"/>
      <c r="C15" s="1710"/>
      <c r="D15" s="1710"/>
      <c r="E15" s="1711"/>
      <c r="F15" s="1706"/>
      <c r="G15" s="1706"/>
      <c r="H15" s="1706"/>
      <c r="I15" s="1706"/>
      <c r="J15" s="1721"/>
      <c r="K15" s="2132"/>
      <c r="L15" s="1791"/>
      <c r="M15" s="1680"/>
      <c r="N15" s="1692"/>
      <c r="O15" s="1692"/>
      <c r="Q15" s="2101"/>
      <c r="R15" s="129" t="s">
        <v>180</v>
      </c>
      <c r="S15" s="130" t="s">
        <v>181</v>
      </c>
      <c r="T15" s="2128" t="s">
        <v>180</v>
      </c>
      <c r="U15" s="2069" t="s">
        <v>181</v>
      </c>
      <c r="V15" s="1698"/>
      <c r="W15" s="2106" t="s">
        <v>182</v>
      </c>
      <c r="X15" s="2106"/>
      <c r="Y15" s="2106"/>
      <c r="Z15" s="2108" t="s">
        <v>183</v>
      </c>
      <c r="AA15" s="2109"/>
      <c r="AB15" s="2110"/>
    </row>
    <row r="16" spans="1:28" ht="24" customHeight="1">
      <c r="B16" s="1653"/>
      <c r="C16" s="1712"/>
      <c r="D16" s="1712"/>
      <c r="E16" s="1713"/>
      <c r="F16" s="1707"/>
      <c r="G16" s="1707"/>
      <c r="H16" s="1707"/>
      <c r="I16" s="1707"/>
      <c r="J16" s="1722"/>
      <c r="K16" s="1867"/>
      <c r="L16" s="1704"/>
      <c r="M16" s="1683"/>
      <c r="N16" s="1693"/>
      <c r="O16" s="1693"/>
      <c r="Q16" s="2102"/>
      <c r="R16" s="487" t="str">
        <f>'目標値入力シート（必要に応じて入力）'!I20</f>
        <v/>
      </c>
      <c r="S16" s="488" t="str">
        <f>'目標値入力シート（必要に応じて入力）'!I21</f>
        <v/>
      </c>
      <c r="T16" s="2129"/>
      <c r="U16" s="2070"/>
      <c r="V16" s="1699"/>
      <c r="W16" s="2107"/>
      <c r="X16" s="2107"/>
      <c r="Y16" s="2107"/>
      <c r="Z16" s="2111"/>
      <c r="AA16" s="2112"/>
      <c r="AB16" s="2113"/>
    </row>
    <row r="17" spans="2:28" ht="24" customHeight="1">
      <c r="B17" s="1663" t="s">
        <v>1161</v>
      </c>
      <c r="C17" s="1664"/>
      <c r="D17" s="1664"/>
      <c r="E17" s="1665"/>
      <c r="F17" s="2123" t="str">
        <f>IFERROR((ROUND(F19/F21,3)),"－")</f>
        <v>－</v>
      </c>
      <c r="G17" s="2123" t="str">
        <f>IFERROR((ROUND(G19/G21,3)),"－")</f>
        <v>－</v>
      </c>
      <c r="H17" s="2123" t="str">
        <f>IFERROR((ROUND(H19/H21,3)),"－")</f>
        <v>－</v>
      </c>
      <c r="I17" s="2123" t="str">
        <f>IFERROR((ROUND(I19/I21,3)),"－")</f>
        <v>－</v>
      </c>
      <c r="J17" s="2123" t="str">
        <f>IFERROR((ROUND(J19/J21,3)),"－")</f>
        <v>－</v>
      </c>
      <c r="K17" s="2120" t="str">
        <f>IFERROR(J17-F17,"－")</f>
        <v>－</v>
      </c>
      <c r="L17" s="2122" t="str">
        <f>IFERROR(K17/F17,"－")</f>
        <v>－</v>
      </c>
      <c r="M17" s="1837" t="str">
        <f>IF(R16="","目標入力",IF(J17="－","－",IF(AND(I17&gt;$R$16,J17&gt;$R$16),2,IF(AND(I17&lt;=$R$16,J17&gt;$R$16),4,IF(AND(I17&gt;$R$16,J17&lt;=$R$16),8,IF(AND(I17&lt;=$R$16,J17&lt;=$R$16),10))))))</f>
        <v>目標入力</v>
      </c>
      <c r="N17" s="1753" t="str">
        <f>IFERROR(LOOKUP($K$17/1000000,趨勢評価!$H$39:$L$43),"－")</f>
        <v>－</v>
      </c>
      <c r="O17" s="1685" t="str">
        <f ca="1">IFERROR(OFFSET(INDEX(Y17:Y26,MATCH(J17/1000000,Y17:Y26,1),1),0,-3),"－")</f>
        <v>－</v>
      </c>
      <c r="Q17" s="1642">
        <v>10</v>
      </c>
      <c r="R17" s="2065" t="s">
        <v>376</v>
      </c>
      <c r="S17" s="2104" t="s">
        <v>451</v>
      </c>
      <c r="T17" s="2065" t="s">
        <v>447</v>
      </c>
      <c r="U17" s="2104" t="s">
        <v>184</v>
      </c>
      <c r="V17" s="73">
        <v>10</v>
      </c>
      <c r="W17" s="641">
        <f>高校部門!AB81</f>
        <v>5.6000000000000005</v>
      </c>
      <c r="X17" s="642" t="s">
        <v>599</v>
      </c>
      <c r="Y17" s="1094">
        <v>0</v>
      </c>
      <c r="Z17" s="643">
        <f>高校部門!AB82</f>
        <v>3.9999999999999996</v>
      </c>
      <c r="AA17" s="642" t="s">
        <v>599</v>
      </c>
      <c r="AB17" s="1095">
        <v>0</v>
      </c>
    </row>
    <row r="18" spans="2:28" ht="24" customHeight="1">
      <c r="B18" s="1666"/>
      <c r="C18" s="1667"/>
      <c r="D18" s="1667"/>
      <c r="E18" s="1668"/>
      <c r="F18" s="2124"/>
      <c r="G18" s="2124"/>
      <c r="H18" s="2124"/>
      <c r="I18" s="2124"/>
      <c r="J18" s="2124"/>
      <c r="K18" s="2121"/>
      <c r="L18" s="2001"/>
      <c r="M18" s="1838"/>
      <c r="N18" s="1754"/>
      <c r="O18" s="2071"/>
      <c r="Q18" s="1642"/>
      <c r="R18" s="2066"/>
      <c r="S18" s="2105"/>
      <c r="T18" s="2066"/>
      <c r="U18" s="2105"/>
      <c r="V18" s="74">
        <v>9</v>
      </c>
      <c r="W18" s="644">
        <f>高校部門!Y81</f>
        <v>6.4</v>
      </c>
      <c r="X18" s="645" t="s">
        <v>599</v>
      </c>
      <c r="Y18" s="646">
        <f>高校部門!AA81</f>
        <v>5.7</v>
      </c>
      <c r="Z18" s="647">
        <f>高校部門!Y82</f>
        <v>4.7</v>
      </c>
      <c r="AA18" s="645" t="s">
        <v>599</v>
      </c>
      <c r="AB18" s="648">
        <f>高校部門!AA82</f>
        <v>4.0999999999999996</v>
      </c>
    </row>
    <row r="19" spans="2:28" ht="24" customHeight="1">
      <c r="B19" s="133"/>
      <c r="C19" s="1643" t="s">
        <v>192</v>
      </c>
      <c r="D19" s="1644"/>
      <c r="E19" s="1645"/>
      <c r="F19" s="2116">
        <f>IFERROR('学校入力シート（要入力）'!D32,"－")</f>
        <v>0</v>
      </c>
      <c r="G19" s="2116">
        <f>IFERROR('学校入力シート（要入力）'!E32,"－")</f>
        <v>0</v>
      </c>
      <c r="H19" s="2116">
        <f>IFERROR('学校入力シート（要入力）'!F32,"－")</f>
        <v>0</v>
      </c>
      <c r="I19" s="2116">
        <f>IFERROR('学校入力シート（要入力）'!G32,"－")</f>
        <v>0</v>
      </c>
      <c r="J19" s="2114">
        <f>IFERROR('学校入力シート（要入力）'!H32,"－")</f>
        <v>0</v>
      </c>
      <c r="K19" s="2118">
        <f>IFERROR(J19-F19,"－")</f>
        <v>0</v>
      </c>
      <c r="L19" s="1986" t="str">
        <f>IFERROR(K19/F19,"－")</f>
        <v>－</v>
      </c>
      <c r="M19" s="1838"/>
      <c r="N19" s="1754"/>
      <c r="O19" s="2071"/>
      <c r="Q19" s="1641">
        <v>8</v>
      </c>
      <c r="R19" s="2065" t="s">
        <v>135</v>
      </c>
      <c r="S19" s="2104" t="s">
        <v>135</v>
      </c>
      <c r="T19" s="2065" t="s">
        <v>448</v>
      </c>
      <c r="U19" s="2104" t="s">
        <v>448</v>
      </c>
      <c r="V19" s="73">
        <v>8</v>
      </c>
      <c r="W19" s="641">
        <f>高校部門!V81</f>
        <v>6.9</v>
      </c>
      <c r="X19" s="642" t="s">
        <v>599</v>
      </c>
      <c r="Y19" s="649">
        <f>高校部門!X81</f>
        <v>6.5</v>
      </c>
      <c r="Z19" s="643">
        <f>高校部門!V82</f>
        <v>5.3000000000000007</v>
      </c>
      <c r="AA19" s="642" t="s">
        <v>599</v>
      </c>
      <c r="AB19" s="650">
        <f>高校部門!X82</f>
        <v>4.8</v>
      </c>
    </row>
    <row r="20" spans="2:28" ht="24" customHeight="1">
      <c r="B20" s="133"/>
      <c r="C20" s="1646"/>
      <c r="D20" s="1647"/>
      <c r="E20" s="1648"/>
      <c r="F20" s="2117"/>
      <c r="G20" s="2117"/>
      <c r="H20" s="2117"/>
      <c r="I20" s="2117"/>
      <c r="J20" s="2115"/>
      <c r="K20" s="2119"/>
      <c r="L20" s="2001"/>
      <c r="M20" s="1838"/>
      <c r="N20" s="1754"/>
      <c r="O20" s="2071"/>
      <c r="Q20" s="1641"/>
      <c r="R20" s="2066"/>
      <c r="S20" s="2105"/>
      <c r="T20" s="2066"/>
      <c r="U20" s="2105"/>
      <c r="V20" s="74">
        <v>7</v>
      </c>
      <c r="W20" s="644">
        <f>高校部門!S81</f>
        <v>7.3000000000000007</v>
      </c>
      <c r="X20" s="645" t="s">
        <v>599</v>
      </c>
      <c r="Y20" s="646">
        <f>高校部門!U81</f>
        <v>7</v>
      </c>
      <c r="Z20" s="647">
        <f>高校部門!S82</f>
        <v>5.9</v>
      </c>
      <c r="AA20" s="645" t="s">
        <v>599</v>
      </c>
      <c r="AB20" s="648">
        <f>高校部門!U82</f>
        <v>5.4</v>
      </c>
    </row>
    <row r="21" spans="2:28" ht="24" customHeight="1">
      <c r="B21" s="133"/>
      <c r="C21" s="361" t="s">
        <v>171</v>
      </c>
      <c r="D21" s="362"/>
      <c r="E21" s="363"/>
      <c r="F21" s="489">
        <f>IFERROR('学校入力シート（要入力）'!D52,"－")</f>
        <v>0</v>
      </c>
      <c r="G21" s="489">
        <f>IFERROR('学校入力シート（要入力）'!E52,"－")</f>
        <v>0</v>
      </c>
      <c r="H21" s="489">
        <f>IFERROR('学校入力シート（要入力）'!F52,"－")</f>
        <v>0</v>
      </c>
      <c r="I21" s="489">
        <f>IFERROR('学校入力シート（要入力）'!G52,"－")</f>
        <v>0</v>
      </c>
      <c r="J21" s="490">
        <f>IFERROR('学校入力シート（要入力）'!H52,"－")</f>
        <v>0</v>
      </c>
      <c r="K21" s="491">
        <f>IFERROR(J21-F21,"－")</f>
        <v>0</v>
      </c>
      <c r="L21" s="483" t="str">
        <f>IFERROR(K21/F21,"－")</f>
        <v>－</v>
      </c>
      <c r="M21" s="1839"/>
      <c r="N21" s="1755"/>
      <c r="O21" s="1687"/>
      <c r="Q21" s="1641">
        <v>6</v>
      </c>
      <c r="R21" s="2065" t="s">
        <v>87</v>
      </c>
      <c r="S21" s="2104" t="s">
        <v>452</v>
      </c>
      <c r="T21" s="2065" t="s">
        <v>185</v>
      </c>
      <c r="U21" s="2104" t="s">
        <v>185</v>
      </c>
      <c r="V21" s="73">
        <v>6</v>
      </c>
      <c r="W21" s="641">
        <f>高校部門!P81</f>
        <v>7.8000000000000007</v>
      </c>
      <c r="X21" s="642" t="s">
        <v>599</v>
      </c>
      <c r="Y21" s="649">
        <f>高校部門!R81</f>
        <v>7.4</v>
      </c>
      <c r="Z21" s="643">
        <f>高校部門!P82</f>
        <v>6.4</v>
      </c>
      <c r="AA21" s="642" t="s">
        <v>599</v>
      </c>
      <c r="AB21" s="650">
        <f>高校部門!R82</f>
        <v>6</v>
      </c>
    </row>
    <row r="22" spans="2:28" ht="24" customHeight="1">
      <c r="B22" s="1663" t="s">
        <v>1162</v>
      </c>
      <c r="C22" s="1664"/>
      <c r="D22" s="1664"/>
      <c r="E22" s="1665"/>
      <c r="F22" s="2123" t="str">
        <f>IFERROR((ROUND(F24/F26,3)),"－")</f>
        <v>－</v>
      </c>
      <c r="G22" s="2123" t="str">
        <f>IFERROR((ROUND(G24/G26,3)),"－")</f>
        <v>－</v>
      </c>
      <c r="H22" s="2123" t="str">
        <f>IFERROR((ROUND(H24/H26,3)),"－")</f>
        <v>－</v>
      </c>
      <c r="I22" s="2123" t="str">
        <f>IFERROR((ROUND(I24/I26,3)),"－")</f>
        <v>－</v>
      </c>
      <c r="J22" s="2125" t="str">
        <f>IFERROR((ROUND(J24/J26,3)),"－")</f>
        <v>－</v>
      </c>
      <c r="K22" s="2120" t="str">
        <f>IFERROR(J22-F22,"－")</f>
        <v>－</v>
      </c>
      <c r="L22" s="2122" t="str">
        <f>IFERROR(K22/F22,"－")</f>
        <v>－</v>
      </c>
      <c r="M22" s="1837" t="str">
        <f>IF(S16="","目標入力",IF(J22="－","－",IF(AND(I22&gt;$S$16,J22&gt;$S$16),2,IF(AND(I22&lt;=$S$16,J22&gt;$S$16),4,IF(AND(I22&gt;$S$16,J22&lt;=$S$16),8,IF(AND(I22&lt;=$S$16,J22&lt;=$S$16),10))))))</f>
        <v>目標入力</v>
      </c>
      <c r="N22" s="1753" t="str">
        <f>IFERROR(LOOKUP($K$22/1000000,趨勢評価!$I$39:$L$43),"－")</f>
        <v>－</v>
      </c>
      <c r="O22" s="1685" t="str">
        <f ca="1">IFERROR(OFFSET(INDEX(AB17:AB26,MATCH(J22/1000000,AB17:AB26,1),1),0,-6),"－")</f>
        <v>－</v>
      </c>
      <c r="Q22" s="1641"/>
      <c r="R22" s="2066"/>
      <c r="S22" s="2105"/>
      <c r="T22" s="2066"/>
      <c r="U22" s="2105"/>
      <c r="V22" s="74">
        <v>5</v>
      </c>
      <c r="W22" s="644">
        <f>高校部門!M81</f>
        <v>8.4</v>
      </c>
      <c r="X22" s="645" t="s">
        <v>599</v>
      </c>
      <c r="Y22" s="646">
        <f>高校部門!O81</f>
        <v>7.9</v>
      </c>
      <c r="Z22" s="647">
        <f>高校部門!M82</f>
        <v>7.1000000000000005</v>
      </c>
      <c r="AA22" s="645" t="s">
        <v>599</v>
      </c>
      <c r="AB22" s="648">
        <f>高校部門!O82</f>
        <v>6.5</v>
      </c>
    </row>
    <row r="23" spans="2:28" ht="24" customHeight="1">
      <c r="B23" s="1666"/>
      <c r="C23" s="1667"/>
      <c r="D23" s="1667"/>
      <c r="E23" s="1668"/>
      <c r="F23" s="2124"/>
      <c r="G23" s="2124"/>
      <c r="H23" s="2124"/>
      <c r="I23" s="2124"/>
      <c r="J23" s="2126"/>
      <c r="K23" s="2121"/>
      <c r="L23" s="2001"/>
      <c r="M23" s="1838"/>
      <c r="N23" s="1754"/>
      <c r="O23" s="2071"/>
      <c r="Q23" s="1641">
        <v>4</v>
      </c>
      <c r="R23" s="2065" t="s">
        <v>444</v>
      </c>
      <c r="S23" s="2104" t="s">
        <v>444</v>
      </c>
      <c r="T23" s="2065" t="s">
        <v>449</v>
      </c>
      <c r="U23" s="2104" t="s">
        <v>449</v>
      </c>
      <c r="V23" s="73">
        <v>4</v>
      </c>
      <c r="W23" s="641">
        <f>高校部門!J81</f>
        <v>8.9</v>
      </c>
      <c r="X23" s="642" t="s">
        <v>599</v>
      </c>
      <c r="Y23" s="649">
        <f>高校部門!L81</f>
        <v>8.5</v>
      </c>
      <c r="Z23" s="643">
        <f>高校部門!J82</f>
        <v>7.7</v>
      </c>
      <c r="AA23" s="642" t="s">
        <v>599</v>
      </c>
      <c r="AB23" s="650">
        <f>高校部門!L82</f>
        <v>7.2</v>
      </c>
    </row>
    <row r="24" spans="2:28" ht="24" customHeight="1">
      <c r="B24" s="133"/>
      <c r="C24" s="1643" t="s">
        <v>193</v>
      </c>
      <c r="D24" s="1644"/>
      <c r="E24" s="1645"/>
      <c r="F24" s="2116">
        <f>IFERROR('学校入力シート（要入力）'!D34,"－")</f>
        <v>0</v>
      </c>
      <c r="G24" s="2116">
        <f>IFERROR('学校入力シート（要入力）'!E34,"－")</f>
        <v>0</v>
      </c>
      <c r="H24" s="2116">
        <f>IFERROR('学校入力シート（要入力）'!F34,"－")</f>
        <v>0</v>
      </c>
      <c r="I24" s="2116">
        <f>IFERROR('学校入力シート（要入力）'!G34,"－")</f>
        <v>0</v>
      </c>
      <c r="J24" s="2114">
        <f>IFERROR('学校入力シート（要入力）'!H34,"－")</f>
        <v>0</v>
      </c>
      <c r="K24" s="2118">
        <f>IFERROR(J24-F24,"－")</f>
        <v>0</v>
      </c>
      <c r="L24" s="1986" t="str">
        <f>IFERROR(K24/F24,"－")</f>
        <v>－</v>
      </c>
      <c r="M24" s="1838"/>
      <c r="N24" s="1754"/>
      <c r="O24" s="2071"/>
      <c r="Q24" s="1641"/>
      <c r="R24" s="2066"/>
      <c r="S24" s="2105"/>
      <c r="T24" s="2066"/>
      <c r="U24" s="2105"/>
      <c r="V24" s="74">
        <v>3</v>
      </c>
      <c r="W24" s="644">
        <f>高校部門!G81</f>
        <v>9.9</v>
      </c>
      <c r="X24" s="645" t="s">
        <v>599</v>
      </c>
      <c r="Y24" s="646">
        <f>高校部門!I81</f>
        <v>9</v>
      </c>
      <c r="Z24" s="647">
        <f>高校部門!G82</f>
        <v>8.6</v>
      </c>
      <c r="AA24" s="645" t="s">
        <v>599</v>
      </c>
      <c r="AB24" s="648">
        <f>高校部門!I82</f>
        <v>7.8</v>
      </c>
    </row>
    <row r="25" spans="2:28" ht="24" customHeight="1">
      <c r="B25" s="133"/>
      <c r="C25" s="1646"/>
      <c r="D25" s="1647"/>
      <c r="E25" s="1648"/>
      <c r="F25" s="2117"/>
      <c r="G25" s="2117"/>
      <c r="H25" s="2117"/>
      <c r="I25" s="2117"/>
      <c r="J25" s="2115"/>
      <c r="K25" s="2119"/>
      <c r="L25" s="2001"/>
      <c r="M25" s="1838"/>
      <c r="N25" s="1754"/>
      <c r="O25" s="2071"/>
      <c r="Q25" s="1641">
        <v>2</v>
      </c>
      <c r="R25" s="2065" t="s">
        <v>446</v>
      </c>
      <c r="S25" s="2104" t="s">
        <v>446</v>
      </c>
      <c r="T25" s="2065" t="s">
        <v>186</v>
      </c>
      <c r="U25" s="2104" t="s">
        <v>186</v>
      </c>
      <c r="V25" s="73">
        <v>2</v>
      </c>
      <c r="W25" s="651">
        <f>高校部門!D81</f>
        <v>11</v>
      </c>
      <c r="X25" s="642" t="s">
        <v>599</v>
      </c>
      <c r="Y25" s="652">
        <f>高校部門!F81</f>
        <v>10</v>
      </c>
      <c r="Z25" s="653">
        <f>高校部門!D82</f>
        <v>9.9</v>
      </c>
      <c r="AA25" s="642" t="s">
        <v>599</v>
      </c>
      <c r="AB25" s="654">
        <f>高校部門!F82</f>
        <v>8.6999999999999993</v>
      </c>
    </row>
    <row r="26" spans="2:28" ht="24" customHeight="1">
      <c r="B26" s="134"/>
      <c r="C26" s="367" t="s">
        <v>172</v>
      </c>
      <c r="D26" s="368"/>
      <c r="E26" s="135"/>
      <c r="F26" s="492">
        <f>IFERROR('学校入力シート（要入力）'!D54,"－")</f>
        <v>0</v>
      </c>
      <c r="G26" s="492">
        <f>IFERROR('学校入力シート（要入力）'!E54,"－")</f>
        <v>0</v>
      </c>
      <c r="H26" s="492">
        <f>IFERROR('学校入力シート（要入力）'!F54,"－")</f>
        <v>0</v>
      </c>
      <c r="I26" s="492">
        <f>IFERROR('学校入力シート（要入力）'!G54,"－")</f>
        <v>0</v>
      </c>
      <c r="J26" s="493">
        <f>IFERROR('学校入力シート（要入力）'!H54,"－")</f>
        <v>0</v>
      </c>
      <c r="K26" s="494">
        <f>IFERROR(J26-F26,"－")</f>
        <v>0</v>
      </c>
      <c r="L26" s="495" t="str">
        <f>IFERROR(K26/F26,"－")</f>
        <v>－</v>
      </c>
      <c r="M26" s="1839"/>
      <c r="N26" s="1755"/>
      <c r="O26" s="1687"/>
      <c r="Q26" s="1641"/>
      <c r="R26" s="2066"/>
      <c r="S26" s="2105"/>
      <c r="T26" s="2066"/>
      <c r="U26" s="2105"/>
      <c r="V26" s="74">
        <v>1</v>
      </c>
      <c r="W26" s="655"/>
      <c r="X26" s="645" t="s">
        <v>599</v>
      </c>
      <c r="Y26" s="646">
        <f>高校部門!C81</f>
        <v>11.1</v>
      </c>
      <c r="Z26" s="656"/>
      <c r="AA26" s="645" t="s">
        <v>599</v>
      </c>
      <c r="AB26" s="648">
        <f>高校部門!C82</f>
        <v>10</v>
      </c>
    </row>
  </sheetData>
  <mergeCells count="96">
    <mergeCell ref="M13:M16"/>
    <mergeCell ref="G13:G16"/>
    <mergeCell ref="H13:H16"/>
    <mergeCell ref="K13:K16"/>
    <mergeCell ref="T13:U14"/>
    <mergeCell ref="U15:U16"/>
    <mergeCell ref="T19:T20"/>
    <mergeCell ref="R14:S14"/>
    <mergeCell ref="A1:C1"/>
    <mergeCell ref="D1:H1"/>
    <mergeCell ref="A2:C2"/>
    <mergeCell ref="D2:H2"/>
    <mergeCell ref="C11:E11"/>
    <mergeCell ref="C9:E9"/>
    <mergeCell ref="F9:F10"/>
    <mergeCell ref="G9:I9"/>
    <mergeCell ref="C10:E10"/>
    <mergeCell ref="G10:I10"/>
    <mergeCell ref="J13:J16"/>
    <mergeCell ref="L13:L16"/>
    <mergeCell ref="K17:K18"/>
    <mergeCell ref="L17:L18"/>
    <mergeCell ref="Q19:Q20"/>
    <mergeCell ref="R17:R18"/>
    <mergeCell ref="R19:R20"/>
    <mergeCell ref="S17:S18"/>
    <mergeCell ref="S19:S20"/>
    <mergeCell ref="V13:V16"/>
    <mergeCell ref="Q17:Q18"/>
    <mergeCell ref="B17:E18"/>
    <mergeCell ref="F17:F18"/>
    <mergeCell ref="G17:G18"/>
    <mergeCell ref="H17:H18"/>
    <mergeCell ref="I17:I18"/>
    <mergeCell ref="Q13:Q16"/>
    <mergeCell ref="R13:S13"/>
    <mergeCell ref="I13:I16"/>
    <mergeCell ref="B13:E16"/>
    <mergeCell ref="F13:F16"/>
    <mergeCell ref="N13:N16"/>
    <mergeCell ref="O13:O16"/>
    <mergeCell ref="T17:T18"/>
    <mergeCell ref="T15:T16"/>
    <mergeCell ref="J17:J18"/>
    <mergeCell ref="B22:E23"/>
    <mergeCell ref="F22:F23"/>
    <mergeCell ref="G22:G23"/>
    <mergeCell ref="H22:H23"/>
    <mergeCell ref="I22:I23"/>
    <mergeCell ref="C19:E20"/>
    <mergeCell ref="F19:F20"/>
    <mergeCell ref="G19:G20"/>
    <mergeCell ref="H19:H20"/>
    <mergeCell ref="I19:I20"/>
    <mergeCell ref="J19:J20"/>
    <mergeCell ref="J22:J23"/>
    <mergeCell ref="K19:K20"/>
    <mergeCell ref="M17:M21"/>
    <mergeCell ref="N17:N21"/>
    <mergeCell ref="O17:O21"/>
    <mergeCell ref="N22:N26"/>
    <mergeCell ref="L19:L20"/>
    <mergeCell ref="K24:K25"/>
    <mergeCell ref="K22:K23"/>
    <mergeCell ref="L22:L23"/>
    <mergeCell ref="M22:M26"/>
    <mergeCell ref="O22:O26"/>
    <mergeCell ref="C24:E25"/>
    <mergeCell ref="F24:F25"/>
    <mergeCell ref="G24:G25"/>
    <mergeCell ref="H24:H25"/>
    <mergeCell ref="I24:I25"/>
    <mergeCell ref="S25:S26"/>
    <mergeCell ref="J24:J25"/>
    <mergeCell ref="L24:L25"/>
    <mergeCell ref="Q21:Q22"/>
    <mergeCell ref="R21:R22"/>
    <mergeCell ref="Q25:Q26"/>
    <mergeCell ref="R23:R24"/>
    <mergeCell ref="R25:R26"/>
    <mergeCell ref="U1:AB1"/>
    <mergeCell ref="T21:T22"/>
    <mergeCell ref="T23:T24"/>
    <mergeCell ref="T25:T26"/>
    <mergeCell ref="U17:U18"/>
    <mergeCell ref="U19:U20"/>
    <mergeCell ref="U21:U22"/>
    <mergeCell ref="U23:U24"/>
    <mergeCell ref="U25:U26"/>
    <mergeCell ref="L8:AB11"/>
    <mergeCell ref="W13:AB14"/>
    <mergeCell ref="W15:Y16"/>
    <mergeCell ref="Z15:AB16"/>
    <mergeCell ref="Q23:Q24"/>
    <mergeCell ref="S21:S22"/>
    <mergeCell ref="S23:S24"/>
  </mergeCells>
  <phoneticPr fontId="1"/>
  <conditionalFormatting sqref="R17">
    <cfRule type="expression" dxfId="65" priority="47">
      <formula>$M$17=10</formula>
    </cfRule>
  </conditionalFormatting>
  <conditionalFormatting sqref="R19">
    <cfRule type="expression" dxfId="64" priority="46">
      <formula>$M$17=8</formula>
    </cfRule>
  </conditionalFormatting>
  <conditionalFormatting sqref="R21">
    <cfRule type="expression" dxfId="63" priority="45">
      <formula>$M$17=6</formula>
    </cfRule>
  </conditionalFormatting>
  <conditionalFormatting sqref="R23">
    <cfRule type="expression" dxfId="62" priority="44">
      <formula>$M$17=4</formula>
    </cfRule>
  </conditionalFormatting>
  <conditionalFormatting sqref="R25">
    <cfRule type="expression" dxfId="61" priority="43">
      <formula>$M$17=2</formula>
    </cfRule>
  </conditionalFormatting>
  <conditionalFormatting sqref="S19">
    <cfRule type="expression" dxfId="60" priority="41">
      <formula>$M$22=8</formula>
    </cfRule>
  </conditionalFormatting>
  <conditionalFormatting sqref="S21">
    <cfRule type="expression" dxfId="59" priority="40">
      <formula>$M$22=6</formula>
    </cfRule>
  </conditionalFormatting>
  <conditionalFormatting sqref="S23">
    <cfRule type="expression" dxfId="58" priority="39">
      <formula>$M$22=4</formula>
    </cfRule>
  </conditionalFormatting>
  <conditionalFormatting sqref="S25">
    <cfRule type="expression" dxfId="57" priority="38">
      <formula>$M$22=2</formula>
    </cfRule>
  </conditionalFormatting>
  <conditionalFormatting sqref="T17">
    <cfRule type="expression" dxfId="56" priority="36">
      <formula>$N$17=10</formula>
    </cfRule>
  </conditionalFormatting>
  <conditionalFormatting sqref="T19">
    <cfRule type="expression" dxfId="55" priority="35">
      <formula>$N$17=8</formula>
    </cfRule>
  </conditionalFormatting>
  <conditionalFormatting sqref="T21">
    <cfRule type="expression" dxfId="54" priority="34">
      <formula>$N$17=6</formula>
    </cfRule>
  </conditionalFormatting>
  <conditionalFormatting sqref="T23">
    <cfRule type="expression" dxfId="53" priority="33">
      <formula>$N$17=4</formula>
    </cfRule>
  </conditionalFormatting>
  <conditionalFormatting sqref="T25">
    <cfRule type="expression" dxfId="52" priority="32">
      <formula>$N$17=2</formula>
    </cfRule>
  </conditionalFormatting>
  <conditionalFormatting sqref="U17">
    <cfRule type="expression" dxfId="51" priority="31">
      <formula>$N$22=10</formula>
    </cfRule>
  </conditionalFormatting>
  <conditionalFormatting sqref="U19">
    <cfRule type="expression" dxfId="50" priority="30">
      <formula>$N$22=8</formula>
    </cfRule>
  </conditionalFormatting>
  <conditionalFormatting sqref="U21">
    <cfRule type="expression" dxfId="49" priority="29">
      <formula>$N$22=6</formula>
    </cfRule>
  </conditionalFormatting>
  <conditionalFormatting sqref="U23">
    <cfRule type="expression" dxfId="48" priority="28">
      <formula>$N$22=4</formula>
    </cfRule>
  </conditionalFormatting>
  <conditionalFormatting sqref="U25">
    <cfRule type="expression" dxfId="47" priority="27">
      <formula>$N$22=2</formula>
    </cfRule>
  </conditionalFormatting>
  <conditionalFormatting sqref="S17:S18">
    <cfRule type="expression" dxfId="46" priority="26">
      <formula>$M$22=10</formula>
    </cfRule>
  </conditionalFormatting>
  <conditionalFormatting sqref="S19:S20">
    <cfRule type="expression" dxfId="45" priority="25">
      <formula>$M$22=8</formula>
    </cfRule>
  </conditionalFormatting>
  <conditionalFormatting sqref="S21:S22">
    <cfRule type="expression" dxfId="44" priority="24">
      <formula>$M$22=6</formula>
    </cfRule>
  </conditionalFormatting>
  <conditionalFormatting sqref="S23:S24">
    <cfRule type="expression" dxfId="43" priority="23">
      <formula>$M$22=4</formula>
    </cfRule>
  </conditionalFormatting>
  <conditionalFormatting sqref="W17:Y17">
    <cfRule type="expression" dxfId="42" priority="22">
      <formula>$O$17=10</formula>
    </cfRule>
  </conditionalFormatting>
  <conditionalFormatting sqref="W18:Y18">
    <cfRule type="expression" dxfId="41" priority="21">
      <formula>$O$17=9</formula>
    </cfRule>
  </conditionalFormatting>
  <conditionalFormatting sqref="W19:Y19">
    <cfRule type="expression" dxfId="40" priority="20">
      <formula>$O$17=8</formula>
    </cfRule>
  </conditionalFormatting>
  <conditionalFormatting sqref="W20:Y20">
    <cfRule type="expression" dxfId="39" priority="19">
      <formula>$O$17=7</formula>
    </cfRule>
  </conditionalFormatting>
  <conditionalFormatting sqref="W21:Y21">
    <cfRule type="expression" dxfId="38" priority="18">
      <formula>$O$17=6</formula>
    </cfRule>
  </conditionalFormatting>
  <conditionalFormatting sqref="W22:Y22">
    <cfRule type="expression" dxfId="37" priority="17">
      <formula>$O$17=5</formula>
    </cfRule>
  </conditionalFormatting>
  <conditionalFormatting sqref="W23:Y23">
    <cfRule type="expression" dxfId="36" priority="16">
      <formula>$O$17=4</formula>
    </cfRule>
  </conditionalFormatting>
  <conditionalFormatting sqref="W24:Y24">
    <cfRule type="expression" dxfId="35" priority="15">
      <formula>$O$17=3</formula>
    </cfRule>
  </conditionalFormatting>
  <conditionalFormatting sqref="W25:Y25">
    <cfRule type="expression" dxfId="34" priority="14">
      <formula>$O$17=2</formula>
    </cfRule>
  </conditionalFormatting>
  <conditionalFormatting sqref="W26:Y26">
    <cfRule type="expression" dxfId="33" priority="13">
      <formula>$O$17=1</formula>
    </cfRule>
  </conditionalFormatting>
  <conditionalFormatting sqref="Y17">
    <cfRule type="expression" dxfId="32" priority="12">
      <formula>$O$17=10</formula>
    </cfRule>
  </conditionalFormatting>
  <conditionalFormatting sqref="Z17:AB17">
    <cfRule type="expression" dxfId="31" priority="11">
      <formula>$O$22=10</formula>
    </cfRule>
  </conditionalFormatting>
  <conditionalFormatting sqref="Z18:AB18">
    <cfRule type="expression" dxfId="30" priority="10">
      <formula>$O$22=9</formula>
    </cfRule>
  </conditionalFormatting>
  <conditionalFormatting sqref="Z19:AB19">
    <cfRule type="expression" dxfId="29" priority="9">
      <formula>$O$22=8</formula>
    </cfRule>
  </conditionalFormatting>
  <conditionalFormatting sqref="Z20:AB20">
    <cfRule type="expression" dxfId="28" priority="8">
      <formula>$O$22=7</formula>
    </cfRule>
  </conditionalFormatting>
  <conditionalFormatting sqref="Z21:AB21">
    <cfRule type="expression" dxfId="27" priority="7">
      <formula>$O$22=6</formula>
    </cfRule>
  </conditionalFormatting>
  <conditionalFormatting sqref="Z22:AB22">
    <cfRule type="expression" dxfId="26" priority="6">
      <formula>$O$22=5</formula>
    </cfRule>
  </conditionalFormatting>
  <conditionalFormatting sqref="Z23:AB23">
    <cfRule type="expression" dxfId="25" priority="5">
      <formula>$O$22=4</formula>
    </cfRule>
  </conditionalFormatting>
  <conditionalFormatting sqref="Z24:AB24">
    <cfRule type="expression" dxfId="24" priority="4">
      <formula>$O$22=3</formula>
    </cfRule>
  </conditionalFormatting>
  <conditionalFormatting sqref="Z25:AB25">
    <cfRule type="expression" dxfId="23" priority="3">
      <formula>$O$22=2</formula>
    </cfRule>
  </conditionalFormatting>
  <conditionalFormatting sqref="Z26:AB26">
    <cfRule type="expression" dxfId="22" priority="2">
      <formula>$O$22=1</formula>
    </cfRule>
  </conditionalFormatting>
  <conditionalFormatting sqref="AB17">
    <cfRule type="expression" dxfId="21" priority="1">
      <formula>$O$22=10</formula>
    </cfRule>
  </conditionalFormatting>
  <hyperlinks>
    <hyperlink ref="U1:AB1" location="'総括表 (部門)'!A1" display="総括表（部門）へ戻る"/>
  </hyperlinks>
  <pageMargins left="0.39370078740157483" right="0.39370078740157483" top="0.39370078740157483" bottom="0.39370078740157483" header="0" footer="0.19685039370078741"/>
  <pageSetup paperSize="9" scale="74" orientation="landscape" r:id="rId1"/>
  <headerFooter scaleWithDoc="0">
    <oddFooter>&amp;P / &amp;N ページ</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CFF"/>
  </sheetPr>
  <dimension ref="A1:W27"/>
  <sheetViews>
    <sheetView showGridLines="0" zoomScaleNormal="100" workbookViewId="0">
      <selection activeCell="A3" sqref="A3"/>
    </sheetView>
  </sheetViews>
  <sheetFormatPr defaultColWidth="10.6640625" defaultRowHeight="24" customHeight="1"/>
  <cols>
    <col min="1" max="2" width="4.6640625" style="1" customWidth="1"/>
    <col min="3" max="5" width="10.21875" style="1" customWidth="1"/>
    <col min="6" max="10" width="9.88671875" style="1" customWidth="1"/>
    <col min="11" max="11" width="8.6640625" style="1" customWidth="1"/>
    <col min="12" max="12" width="10.109375" style="1" customWidth="1"/>
    <col min="13" max="15" width="6.6640625" style="1" customWidth="1"/>
    <col min="16" max="16" width="1.6640625" style="1" customWidth="1"/>
    <col min="17" max="17" width="3.6640625" style="2" customWidth="1"/>
    <col min="18" max="18" width="13.88671875" style="1" customWidth="1"/>
    <col min="19" max="19" width="13.88671875" style="2" customWidth="1"/>
    <col min="20" max="20" width="3.6640625" style="1" customWidth="1"/>
    <col min="21" max="21" width="5.6640625" style="1" customWidth="1"/>
    <col min="22" max="22" width="3.88671875" style="1" customWidth="1"/>
    <col min="23" max="23" width="5.6640625" style="1" customWidth="1"/>
    <col min="24" max="16384" width="10.6640625" style="1"/>
  </cols>
  <sheetData>
    <row r="1" spans="1:23" ht="24" customHeight="1" thickBot="1">
      <c r="A1" s="1967" t="s">
        <v>0</v>
      </c>
      <c r="B1" s="1968"/>
      <c r="C1" s="1968"/>
      <c r="D1" s="1969" t="str">
        <f>IF('学校入力シート（要入力）'!F3="","",'学校入力シート（要入力）'!F3)</f>
        <v/>
      </c>
      <c r="E1" s="1969"/>
      <c r="F1" s="1969"/>
      <c r="G1" s="1969"/>
      <c r="H1" s="1970"/>
      <c r="I1" s="66"/>
      <c r="J1" s="66"/>
      <c r="K1" s="66"/>
      <c r="L1" s="66"/>
      <c r="M1" s="66"/>
      <c r="N1" s="66"/>
      <c r="O1" s="66"/>
      <c r="P1" s="66"/>
      <c r="Q1" s="75"/>
      <c r="R1" s="66"/>
      <c r="S1" s="1853" t="s">
        <v>890</v>
      </c>
      <c r="T1" s="1853"/>
      <c r="U1" s="1853"/>
      <c r="V1" s="1853"/>
      <c r="W1" s="1853"/>
    </row>
    <row r="2" spans="1:23" ht="24" customHeight="1" thickBot="1">
      <c r="A2" s="1967" t="s">
        <v>120</v>
      </c>
      <c r="B2" s="1968"/>
      <c r="C2" s="1968"/>
      <c r="D2" s="1969" t="str">
        <f>IF('学校入力シート（要入力）'!F4="","",'学校入力シート（要入力）'!F4)</f>
        <v/>
      </c>
      <c r="E2" s="1969"/>
      <c r="F2" s="1969"/>
      <c r="G2" s="1969"/>
      <c r="H2" s="1970"/>
      <c r="I2" s="66"/>
      <c r="J2" s="66"/>
      <c r="K2" s="66"/>
      <c r="L2" s="66"/>
      <c r="M2" s="66"/>
      <c r="N2" s="66"/>
      <c r="O2" s="66"/>
      <c r="P2" s="66"/>
      <c r="Q2" s="75"/>
      <c r="R2" s="66"/>
      <c r="S2" s="75"/>
      <c r="T2" s="66"/>
      <c r="U2" s="66"/>
      <c r="V2" s="66"/>
    </row>
    <row r="3" spans="1:23" ht="24" customHeight="1">
      <c r="A3" s="66"/>
      <c r="B3" s="66"/>
      <c r="C3" s="66"/>
      <c r="D3" s="66"/>
      <c r="E3" s="66"/>
      <c r="F3" s="66"/>
      <c r="G3" s="66"/>
      <c r="H3" s="66"/>
      <c r="I3" s="66"/>
      <c r="J3" s="66"/>
      <c r="K3" s="66"/>
      <c r="L3" s="66"/>
      <c r="M3" s="66"/>
      <c r="N3" s="66"/>
      <c r="O3" s="66"/>
      <c r="P3" s="66"/>
      <c r="Q3" s="75"/>
      <c r="R3" s="66"/>
      <c r="S3" s="75"/>
      <c r="T3" s="66"/>
      <c r="U3" s="66"/>
      <c r="V3" s="66"/>
    </row>
    <row r="4" spans="1:23" ht="24" customHeight="1">
      <c r="A4" s="65" t="s">
        <v>121</v>
      </c>
      <c r="B4" s="66"/>
      <c r="C4" s="66"/>
      <c r="D4" s="66"/>
      <c r="E4" s="66"/>
      <c r="F4" s="66"/>
      <c r="G4" s="66"/>
      <c r="H4" s="66"/>
      <c r="I4" s="66"/>
      <c r="J4" s="66"/>
      <c r="K4" s="66"/>
      <c r="L4" s="66"/>
      <c r="M4" s="66"/>
      <c r="N4" s="66"/>
      <c r="O4" s="66"/>
      <c r="P4" s="66"/>
      <c r="Q4" s="75"/>
      <c r="R4" s="66"/>
      <c r="S4" s="75"/>
      <c r="T4" s="66"/>
      <c r="U4" s="66"/>
      <c r="V4" s="66"/>
    </row>
    <row r="5" spans="1:23" ht="24" customHeight="1">
      <c r="A5" s="65" t="s">
        <v>187</v>
      </c>
      <c r="B5" s="66"/>
      <c r="C5" s="66"/>
      <c r="D5" s="66"/>
      <c r="E5" s="66"/>
      <c r="F5" s="66"/>
      <c r="G5" s="66"/>
      <c r="I5" s="66"/>
      <c r="J5" s="66"/>
      <c r="K5" s="66"/>
      <c r="L5" s="66"/>
      <c r="M5" s="66"/>
      <c r="N5" s="66"/>
      <c r="O5" s="66"/>
      <c r="P5" s="66"/>
      <c r="Q5" s="75"/>
      <c r="R5" s="66"/>
      <c r="S5" s="75"/>
      <c r="T5" s="66"/>
      <c r="U5" s="66"/>
      <c r="V5" s="66"/>
    </row>
    <row r="6" spans="1:23" ht="24" customHeight="1">
      <c r="A6" s="66"/>
      <c r="B6" s="66"/>
      <c r="C6" s="66"/>
      <c r="D6" s="66"/>
      <c r="E6" s="66"/>
      <c r="F6" s="66"/>
      <c r="G6" s="66"/>
      <c r="H6" s="131" t="s">
        <v>381</v>
      </c>
      <c r="I6" s="131"/>
      <c r="J6" s="131"/>
      <c r="K6" s="131"/>
      <c r="L6" s="131"/>
      <c r="N6" s="131"/>
      <c r="O6" s="131"/>
      <c r="P6" s="131"/>
      <c r="Q6" s="131"/>
      <c r="R6" s="131"/>
      <c r="S6" s="131"/>
      <c r="T6" s="131"/>
      <c r="U6" s="131"/>
      <c r="V6" s="131"/>
      <c r="W6" s="131"/>
    </row>
    <row r="7" spans="1:23" ht="24" customHeight="1">
      <c r="A7" s="66"/>
      <c r="B7" s="82" t="s">
        <v>1163</v>
      </c>
      <c r="C7" s="84"/>
      <c r="D7" s="84"/>
      <c r="E7" s="84"/>
      <c r="F7" s="84"/>
      <c r="G7" s="84"/>
      <c r="H7" s="132"/>
      <c r="I7" s="131"/>
      <c r="J7" s="131"/>
      <c r="K7" s="131"/>
      <c r="L7" s="131"/>
      <c r="M7" s="136" t="s">
        <v>3</v>
      </c>
      <c r="N7" s="128"/>
      <c r="O7" s="128"/>
      <c r="P7" s="128"/>
      <c r="Q7" s="128"/>
      <c r="R7" s="128"/>
      <c r="S7" s="128"/>
      <c r="T7" s="128"/>
      <c r="U7" s="128"/>
      <c r="V7" s="128"/>
      <c r="W7" s="128"/>
    </row>
    <row r="8" spans="1:23" ht="24" customHeight="1">
      <c r="A8" s="66"/>
      <c r="B8" s="82"/>
      <c r="C8" s="82" t="s">
        <v>17</v>
      </c>
      <c r="D8" s="84"/>
      <c r="E8" s="84"/>
      <c r="F8" s="84"/>
      <c r="G8" s="84"/>
      <c r="H8" s="132"/>
      <c r="I8" s="131"/>
      <c r="J8" s="131"/>
      <c r="K8" s="131"/>
      <c r="L8" s="131"/>
      <c r="M8" s="2057" t="s">
        <v>1164</v>
      </c>
      <c r="N8" s="2057"/>
      <c r="O8" s="2057"/>
      <c r="P8" s="2057"/>
      <c r="Q8" s="2057"/>
      <c r="R8" s="2057"/>
      <c r="S8" s="2057"/>
      <c r="T8" s="2057"/>
      <c r="U8" s="2057"/>
      <c r="V8" s="2057"/>
      <c r="W8" s="2057"/>
    </row>
    <row r="9" spans="1:23" ht="24" customHeight="1">
      <c r="A9" s="66"/>
      <c r="B9" s="84"/>
      <c r="C9" s="2130" t="s">
        <v>878</v>
      </c>
      <c r="D9" s="2130"/>
      <c r="E9" s="2130"/>
      <c r="F9" s="2130"/>
      <c r="G9" s="2130"/>
      <c r="H9" s="2130"/>
      <c r="I9" s="131"/>
      <c r="J9" s="131"/>
      <c r="K9" s="131"/>
      <c r="L9" s="131"/>
      <c r="M9" s="2057"/>
      <c r="N9" s="2057"/>
      <c r="O9" s="2057"/>
      <c r="P9" s="2057"/>
      <c r="Q9" s="2057"/>
      <c r="R9" s="2057"/>
      <c r="S9" s="2057"/>
      <c r="T9" s="2057"/>
      <c r="U9" s="2057"/>
      <c r="V9" s="2057"/>
      <c r="W9" s="2057"/>
    </row>
    <row r="10" spans="1:23" ht="24" customHeight="1">
      <c r="A10" s="66"/>
      <c r="B10" s="82"/>
      <c r="C10" s="2131" t="s">
        <v>188</v>
      </c>
      <c r="D10" s="2131"/>
      <c r="E10" s="2131"/>
      <c r="F10" s="2131"/>
      <c r="G10" s="2131"/>
      <c r="H10" s="2131"/>
      <c r="I10" s="131"/>
      <c r="J10" s="131"/>
      <c r="K10" s="131"/>
      <c r="L10" s="131"/>
      <c r="M10" s="2057"/>
      <c r="N10" s="2057"/>
      <c r="O10" s="2057"/>
      <c r="P10" s="2057"/>
      <c r="Q10" s="2057"/>
      <c r="R10" s="2057"/>
      <c r="S10" s="2057"/>
      <c r="T10" s="2057"/>
      <c r="U10" s="2057"/>
      <c r="V10" s="2057"/>
      <c r="W10" s="2057"/>
    </row>
    <row r="11" spans="1:23" ht="24" customHeight="1">
      <c r="A11" s="66"/>
      <c r="B11" s="67"/>
      <c r="C11" s="369"/>
      <c r="D11" s="369"/>
      <c r="E11" s="369"/>
      <c r="F11" s="67"/>
      <c r="G11" s="67"/>
      <c r="H11" s="131"/>
      <c r="I11" s="131"/>
      <c r="J11" s="131"/>
      <c r="K11" s="131"/>
      <c r="L11" s="131"/>
      <c r="M11" s="2057"/>
      <c r="N11" s="2057"/>
      <c r="O11" s="2057"/>
      <c r="P11" s="2057"/>
      <c r="Q11" s="2057"/>
      <c r="R11" s="2057"/>
      <c r="S11" s="2057"/>
      <c r="T11" s="2057"/>
      <c r="U11" s="2057"/>
      <c r="V11" s="2057"/>
      <c r="W11" s="2057"/>
    </row>
    <row r="12" spans="1:23" ht="24" customHeight="1">
      <c r="B12" s="1" t="s">
        <v>1168</v>
      </c>
      <c r="O12" s="38" t="s">
        <v>189</v>
      </c>
      <c r="Q12" s="4" t="s">
        <v>63</v>
      </c>
    </row>
    <row r="13" spans="1:23" ht="24" customHeight="1">
      <c r="B13" s="1854" t="s">
        <v>16</v>
      </c>
      <c r="C13" s="1708"/>
      <c r="D13" s="1708"/>
      <c r="E13" s="1709"/>
      <c r="F13" s="1705">
        <f>'法人入力シート（要入力）'!$D$11</f>
        <v>2018</v>
      </c>
      <c r="G13" s="1705">
        <f>'法人入力シート（要入力）'!$E$11</f>
        <v>2019</v>
      </c>
      <c r="H13" s="1705">
        <f>'法人入力シート（要入力）'!$F$11</f>
        <v>2020</v>
      </c>
      <c r="I13" s="1705">
        <f>'法人入力シート（要入力）'!$G$11</f>
        <v>2021</v>
      </c>
      <c r="J13" s="1720">
        <f>'法人入力シート（要入力）'!$H$11</f>
        <v>2022</v>
      </c>
      <c r="K13" s="1866" t="str">
        <f>"増減
"&amp;$J$13&amp;"-"&amp;$F$13</f>
        <v>増減
2022-2018</v>
      </c>
      <c r="L13" s="1790" t="str">
        <f>"対"&amp;$F$13&amp;"年度
伸び率(%)"</f>
        <v>対2018年度
伸び率(%)</v>
      </c>
      <c r="M13" s="1677" t="s">
        <v>14</v>
      </c>
      <c r="N13" s="2179" t="s">
        <v>13</v>
      </c>
      <c r="O13" s="1691" t="s">
        <v>15</v>
      </c>
      <c r="P13" s="3"/>
      <c r="Q13" s="1688" t="s">
        <v>51</v>
      </c>
      <c r="R13" s="756" t="s">
        <v>10</v>
      </c>
      <c r="S13" s="1675" t="s">
        <v>526</v>
      </c>
      <c r="T13" s="1697" t="s">
        <v>51</v>
      </c>
      <c r="U13" s="1854" t="s">
        <v>380</v>
      </c>
      <c r="V13" s="1708"/>
      <c r="W13" s="1709"/>
    </row>
    <row r="14" spans="1:23" ht="24" customHeight="1">
      <c r="B14" s="1652"/>
      <c r="C14" s="1710"/>
      <c r="D14" s="1710"/>
      <c r="E14" s="1711"/>
      <c r="F14" s="1706"/>
      <c r="G14" s="1706"/>
      <c r="H14" s="1706"/>
      <c r="I14" s="1706"/>
      <c r="J14" s="1721"/>
      <c r="K14" s="2132"/>
      <c r="L14" s="1791"/>
      <c r="M14" s="1680"/>
      <c r="N14" s="2180"/>
      <c r="O14" s="1692"/>
      <c r="P14" s="3"/>
      <c r="Q14" s="1689"/>
      <c r="R14" s="757" t="s">
        <v>34</v>
      </c>
      <c r="S14" s="2054"/>
      <c r="T14" s="1698"/>
      <c r="U14" s="1855"/>
      <c r="V14" s="1856"/>
      <c r="W14" s="1857"/>
    </row>
    <row r="15" spans="1:23" ht="24" customHeight="1">
      <c r="B15" s="1652"/>
      <c r="C15" s="1710"/>
      <c r="D15" s="1710"/>
      <c r="E15" s="1711"/>
      <c r="F15" s="1706"/>
      <c r="G15" s="1706"/>
      <c r="H15" s="1706"/>
      <c r="I15" s="1706"/>
      <c r="J15" s="1721"/>
      <c r="K15" s="2132"/>
      <c r="L15" s="1791"/>
      <c r="M15" s="1680"/>
      <c r="N15" s="2180"/>
      <c r="O15" s="1692"/>
      <c r="Q15" s="1689"/>
      <c r="R15" s="932" t="s">
        <v>879</v>
      </c>
      <c r="S15" s="2182" t="s">
        <v>879</v>
      </c>
      <c r="T15" s="1698"/>
      <c r="U15" s="2173" t="s">
        <v>879</v>
      </c>
      <c r="V15" s="2174"/>
      <c r="W15" s="2175"/>
    </row>
    <row r="16" spans="1:23" ht="24" customHeight="1">
      <c r="B16" s="1653"/>
      <c r="C16" s="1712"/>
      <c r="D16" s="1712"/>
      <c r="E16" s="1713"/>
      <c r="F16" s="1707"/>
      <c r="G16" s="1707"/>
      <c r="H16" s="1707"/>
      <c r="I16" s="1707"/>
      <c r="J16" s="1722"/>
      <c r="K16" s="1867"/>
      <c r="L16" s="1704"/>
      <c r="M16" s="1683"/>
      <c r="N16" s="2181"/>
      <c r="O16" s="1693"/>
      <c r="Q16" s="1690"/>
      <c r="R16" s="496" t="str">
        <f>'目標値入力シート（必要に応じて入力）'!I22</f>
        <v/>
      </c>
      <c r="S16" s="2183"/>
      <c r="T16" s="1699"/>
      <c r="U16" s="2176"/>
      <c r="V16" s="2177"/>
      <c r="W16" s="2178"/>
    </row>
    <row r="17" spans="2:23" ht="24" customHeight="1">
      <c r="B17" s="2189" t="s">
        <v>1165</v>
      </c>
      <c r="C17" s="2190"/>
      <c r="D17" s="2190"/>
      <c r="E17" s="2191"/>
      <c r="F17" s="2135" t="str">
        <f>IFERROR((ROUND(F21/F24,3)),"－")</f>
        <v>－</v>
      </c>
      <c r="G17" s="2135" t="str">
        <f>IFERROR((ROUND(G21/G24,3)),"－")</f>
        <v>－</v>
      </c>
      <c r="H17" s="2135" t="str">
        <f>IFERROR((ROUND(H21/H24,3)),"－")</f>
        <v>－</v>
      </c>
      <c r="I17" s="2135" t="str">
        <f>IFERROR((ROUND(I21/I24,3)),"－")</f>
        <v>－</v>
      </c>
      <c r="J17" s="2138" t="str">
        <f>IFERROR((ROUND(J21/J24,3)),"－")</f>
        <v>－</v>
      </c>
      <c r="K17" s="2141" t="str">
        <f>IFERROR(J17-F17,"－")</f>
        <v>－</v>
      </c>
      <c r="L17" s="2171" t="str">
        <f>IFERROR(K17/F17,"－")</f>
        <v>－</v>
      </c>
      <c r="M17" s="2161" t="str">
        <f>IF(R16="","目標入力",IF(J17="－","－",IF(AND(I17&gt;$R$16,J17&gt;$R$16),2,IF(AND(I17&lt;=$R$16,J17&gt;$R$16),4,IF(AND(I17&gt;$R$16,J17&lt;=$R$16),8,IF(AND(I17&lt;=$R$16,J17&lt;=$R$16),10))))))</f>
        <v>目標入力</v>
      </c>
      <c r="N17" s="2162" t="str">
        <f>IFERROR(VLOOKUP($L$17,趨勢評価!$J$39:$L$43,3),"－")</f>
        <v>－</v>
      </c>
      <c r="O17" s="1685" t="str">
        <f ca="1">IFERROR(OFFSET(INDEX(W17:W26,MATCH(J17/1000,W17:W26,1),1),0,-3),"－")</f>
        <v>－</v>
      </c>
      <c r="Q17" s="1688">
        <v>10</v>
      </c>
      <c r="R17" s="2169" t="s">
        <v>156</v>
      </c>
      <c r="S17" s="2169" t="s">
        <v>539</v>
      </c>
      <c r="T17" s="73">
        <v>10</v>
      </c>
      <c r="U17" s="983">
        <f>高校部門!AB89</f>
        <v>159</v>
      </c>
      <c r="V17" s="366" t="s">
        <v>369</v>
      </c>
      <c r="W17" s="1096">
        <v>0</v>
      </c>
    </row>
    <row r="18" spans="2:23" ht="24" customHeight="1">
      <c r="B18" s="2192"/>
      <c r="C18" s="2193"/>
      <c r="D18" s="2193"/>
      <c r="E18" s="2194"/>
      <c r="F18" s="2136"/>
      <c r="G18" s="2136"/>
      <c r="H18" s="2136"/>
      <c r="I18" s="2136"/>
      <c r="J18" s="2139"/>
      <c r="K18" s="2142"/>
      <c r="L18" s="2172"/>
      <c r="M18" s="1838"/>
      <c r="N18" s="2163"/>
      <c r="O18" s="2071"/>
      <c r="Q18" s="1690"/>
      <c r="R18" s="2170"/>
      <c r="S18" s="2170"/>
      <c r="T18" s="74">
        <v>9</v>
      </c>
      <c r="U18" s="933">
        <f>高校部門!Y89</f>
        <v>187</v>
      </c>
      <c r="V18" s="5" t="s">
        <v>369</v>
      </c>
      <c r="W18" s="984">
        <f>高校部門!AA89</f>
        <v>160</v>
      </c>
    </row>
    <row r="19" spans="2:23" ht="24" customHeight="1">
      <c r="B19" s="2192"/>
      <c r="C19" s="2193"/>
      <c r="D19" s="2193"/>
      <c r="E19" s="2194"/>
      <c r="F19" s="2136"/>
      <c r="G19" s="2136"/>
      <c r="H19" s="2136"/>
      <c r="I19" s="2136"/>
      <c r="J19" s="2139"/>
      <c r="K19" s="2142"/>
      <c r="L19" s="2172"/>
      <c r="M19" s="1838"/>
      <c r="N19" s="2163"/>
      <c r="O19" s="2071"/>
      <c r="Q19" s="1697">
        <v>8</v>
      </c>
      <c r="R19" s="2169" t="s">
        <v>135</v>
      </c>
      <c r="S19" s="2169" t="s">
        <v>538</v>
      </c>
      <c r="T19" s="73">
        <v>8</v>
      </c>
      <c r="U19" s="985">
        <f>高校部門!V89</f>
        <v>211</v>
      </c>
      <c r="V19" s="366" t="s">
        <v>369</v>
      </c>
      <c r="W19" s="986">
        <f>高校部門!X89</f>
        <v>188</v>
      </c>
    </row>
    <row r="20" spans="2:23" ht="24" customHeight="1">
      <c r="B20" s="2192"/>
      <c r="C20" s="2193"/>
      <c r="D20" s="2193"/>
      <c r="E20" s="2194"/>
      <c r="F20" s="2137"/>
      <c r="G20" s="2137"/>
      <c r="H20" s="2137"/>
      <c r="I20" s="2137"/>
      <c r="J20" s="2140"/>
      <c r="K20" s="2143"/>
      <c r="L20" s="1960"/>
      <c r="M20" s="1838"/>
      <c r="N20" s="2163"/>
      <c r="O20" s="2071"/>
      <c r="Q20" s="1699"/>
      <c r="R20" s="2170"/>
      <c r="S20" s="2170"/>
      <c r="T20" s="74">
        <v>7</v>
      </c>
      <c r="U20" s="933">
        <f>高校部門!S89</f>
        <v>234</v>
      </c>
      <c r="V20" s="5" t="s">
        <v>369</v>
      </c>
      <c r="W20" s="984">
        <f>高校部門!U89</f>
        <v>212</v>
      </c>
    </row>
    <row r="21" spans="2:23" ht="24" customHeight="1">
      <c r="B21" s="673"/>
      <c r="C21" s="1933" t="s">
        <v>1138</v>
      </c>
      <c r="D21" s="1934"/>
      <c r="E21" s="1935"/>
      <c r="F21" s="2186">
        <f>IFERROR('学校入力シート（要入力）'!D26+'学校入力シート（要入力）'!D28,"－")</f>
        <v>0</v>
      </c>
      <c r="G21" s="2186">
        <f>IFERROR('学校入力シート（要入力）'!E26+'学校入力シート（要入力）'!E28,"－")</f>
        <v>0</v>
      </c>
      <c r="H21" s="2186">
        <f>IFERROR('学校入力シート（要入力）'!F26+'学校入力シート（要入力）'!F28,"－")</f>
        <v>0</v>
      </c>
      <c r="I21" s="2186">
        <f>IFERROR('学校入力シート（要入力）'!G26+'学校入力シート（要入力）'!G28,"－")</f>
        <v>0</v>
      </c>
      <c r="J21" s="2144">
        <f>IFERROR('学校入力シート（要入力）'!H26+'学校入力シート（要入力）'!H28,"－")</f>
        <v>0</v>
      </c>
      <c r="K21" s="2166">
        <f>IFERROR(J21-F21,"－")</f>
        <v>0</v>
      </c>
      <c r="L21" s="1986" t="str">
        <f>IFERROR(K21/F21,"－")</f>
        <v>－</v>
      </c>
      <c r="M21" s="1838"/>
      <c r="N21" s="2163"/>
      <c r="O21" s="2071"/>
      <c r="Q21" s="1697">
        <v>6</v>
      </c>
      <c r="R21" s="2169" t="s">
        <v>452</v>
      </c>
      <c r="S21" s="2169" t="s">
        <v>528</v>
      </c>
      <c r="T21" s="73">
        <v>6</v>
      </c>
      <c r="U21" s="983">
        <f>高校部門!P89</f>
        <v>262</v>
      </c>
      <c r="V21" s="366" t="s">
        <v>369</v>
      </c>
      <c r="W21" s="987">
        <f>高校部門!R89</f>
        <v>235</v>
      </c>
    </row>
    <row r="22" spans="2:23" ht="24" customHeight="1">
      <c r="B22" s="758"/>
      <c r="C22" s="1936"/>
      <c r="D22" s="1937"/>
      <c r="E22" s="1938"/>
      <c r="F22" s="2187"/>
      <c r="G22" s="2187"/>
      <c r="H22" s="2187"/>
      <c r="I22" s="2187"/>
      <c r="J22" s="2145"/>
      <c r="K22" s="2167"/>
      <c r="L22" s="2151"/>
      <c r="M22" s="1838"/>
      <c r="N22" s="2163"/>
      <c r="O22" s="2071"/>
      <c r="Q22" s="1699"/>
      <c r="R22" s="2170"/>
      <c r="S22" s="2170"/>
      <c r="T22" s="74">
        <v>5</v>
      </c>
      <c r="U22" s="933">
        <f>高校部門!M89</f>
        <v>295</v>
      </c>
      <c r="V22" s="5" t="s">
        <v>369</v>
      </c>
      <c r="W22" s="984">
        <f>高校部門!O89</f>
        <v>263</v>
      </c>
    </row>
    <row r="23" spans="2:23" ht="24" customHeight="1">
      <c r="B23" s="673"/>
      <c r="C23" s="1939"/>
      <c r="D23" s="1940"/>
      <c r="E23" s="1941"/>
      <c r="F23" s="2188"/>
      <c r="G23" s="2188"/>
      <c r="H23" s="2188"/>
      <c r="I23" s="2188"/>
      <c r="J23" s="2146"/>
      <c r="K23" s="2168"/>
      <c r="L23" s="2001"/>
      <c r="M23" s="1839"/>
      <c r="N23" s="2164"/>
      <c r="O23" s="2165"/>
      <c r="Q23" s="1697">
        <v>4</v>
      </c>
      <c r="R23" s="2169" t="s">
        <v>444</v>
      </c>
      <c r="S23" s="2169" t="s">
        <v>727</v>
      </c>
      <c r="T23" s="73">
        <v>4</v>
      </c>
      <c r="U23" s="985">
        <f>高校部門!J89</f>
        <v>329</v>
      </c>
      <c r="V23" s="366" t="s">
        <v>369</v>
      </c>
      <c r="W23" s="986">
        <f>高校部門!L89</f>
        <v>296</v>
      </c>
    </row>
    <row r="24" spans="2:23" ht="24" customHeight="1">
      <c r="B24" s="937"/>
      <c r="C24" s="1936" t="s">
        <v>154</v>
      </c>
      <c r="D24" s="1937"/>
      <c r="E24" s="1938"/>
      <c r="F24" s="2184">
        <f>IFERROR('学校入力シート（要入力）'!D50,"－")</f>
        <v>0</v>
      </c>
      <c r="G24" s="2184">
        <f>IFERROR('学校入力シート（要入力）'!E50,"－")</f>
        <v>0</v>
      </c>
      <c r="H24" s="2184">
        <f>IFERROR('学校入力シート（要入力）'!F50,"－")</f>
        <v>0</v>
      </c>
      <c r="I24" s="2184">
        <f>IFERROR('学校入力シート（要入力）'!G50,"－")</f>
        <v>0</v>
      </c>
      <c r="J24" s="2147">
        <f>IFERROR('学校入力シート（要入力）'!H50,"－")</f>
        <v>0</v>
      </c>
      <c r="K24" s="2149">
        <f>IFERROR(J24-F24,"－")</f>
        <v>0</v>
      </c>
      <c r="L24" s="2151" t="str">
        <f>IFERROR(K24/F24,"－")</f>
        <v>－</v>
      </c>
      <c r="M24" s="2152"/>
      <c r="N24" s="2153"/>
      <c r="O24" s="2154"/>
      <c r="Q24" s="1699"/>
      <c r="R24" s="2170"/>
      <c r="S24" s="2170"/>
      <c r="T24" s="74">
        <v>3</v>
      </c>
      <c r="U24" s="934">
        <f>高校部門!G89</f>
        <v>378</v>
      </c>
      <c r="V24" s="5" t="s">
        <v>369</v>
      </c>
      <c r="W24" s="984">
        <f>高校部門!I89</f>
        <v>330</v>
      </c>
    </row>
    <row r="25" spans="2:23" ht="24" customHeight="1">
      <c r="B25" s="11"/>
      <c r="C25" s="1936"/>
      <c r="D25" s="1937"/>
      <c r="E25" s="1938"/>
      <c r="F25" s="2184"/>
      <c r="G25" s="2184"/>
      <c r="H25" s="2184"/>
      <c r="I25" s="2184"/>
      <c r="J25" s="2147"/>
      <c r="K25" s="2149"/>
      <c r="L25" s="2151"/>
      <c r="M25" s="2155"/>
      <c r="N25" s="2156"/>
      <c r="O25" s="2157"/>
      <c r="Q25" s="1641">
        <v>2</v>
      </c>
      <c r="R25" s="2169" t="s">
        <v>450</v>
      </c>
      <c r="S25" s="2169" t="s">
        <v>728</v>
      </c>
      <c r="T25" s="73">
        <v>2</v>
      </c>
      <c r="U25" s="988">
        <f>高校部門!D89</f>
        <v>500</v>
      </c>
      <c r="V25" s="366" t="s">
        <v>369</v>
      </c>
      <c r="W25" s="989">
        <f>高校部門!F89</f>
        <v>379</v>
      </c>
    </row>
    <row r="26" spans="2:23" ht="24" customHeight="1">
      <c r="B26" s="936"/>
      <c r="C26" s="2058"/>
      <c r="D26" s="2133"/>
      <c r="E26" s="2134"/>
      <c r="F26" s="2185"/>
      <c r="G26" s="2185"/>
      <c r="H26" s="2185"/>
      <c r="I26" s="2185"/>
      <c r="J26" s="2148"/>
      <c r="K26" s="2150"/>
      <c r="L26" s="1988"/>
      <c r="M26" s="2158"/>
      <c r="N26" s="2159"/>
      <c r="O26" s="2160"/>
      <c r="Q26" s="1641"/>
      <c r="R26" s="2170"/>
      <c r="S26" s="2170"/>
      <c r="T26" s="74">
        <v>1</v>
      </c>
      <c r="U26" s="39"/>
      <c r="V26" s="5" t="s">
        <v>369</v>
      </c>
      <c r="W26" s="984">
        <f>高校部門!C89</f>
        <v>501</v>
      </c>
    </row>
    <row r="27" spans="2:23" ht="24" customHeight="1">
      <c r="B27" s="708" t="s">
        <v>1004</v>
      </c>
    </row>
  </sheetData>
  <mergeCells count="68">
    <mergeCell ref="J13:J16"/>
    <mergeCell ref="A1:C1"/>
    <mergeCell ref="D1:H1"/>
    <mergeCell ref="A2:C2"/>
    <mergeCell ref="D2:H2"/>
    <mergeCell ref="C9:H9"/>
    <mergeCell ref="C10:H10"/>
    <mergeCell ref="F24:F26"/>
    <mergeCell ref="G24:G26"/>
    <mergeCell ref="H24:H26"/>
    <mergeCell ref="I24:I26"/>
    <mergeCell ref="B13:E16"/>
    <mergeCell ref="F13:F16"/>
    <mergeCell ref="G13:G16"/>
    <mergeCell ref="H13:H16"/>
    <mergeCell ref="I13:I16"/>
    <mergeCell ref="F21:F23"/>
    <mergeCell ref="G21:G23"/>
    <mergeCell ref="H21:H23"/>
    <mergeCell ref="I21:I23"/>
    <mergeCell ref="B17:E20"/>
    <mergeCell ref="C21:E23"/>
    <mergeCell ref="F17:F20"/>
    <mergeCell ref="M8:W11"/>
    <mergeCell ref="Q25:Q26"/>
    <mergeCell ref="Q21:Q22"/>
    <mergeCell ref="Q23:Q24"/>
    <mergeCell ref="Q17:Q18"/>
    <mergeCell ref="Q19:Q20"/>
    <mergeCell ref="U15:W16"/>
    <mergeCell ref="M13:M16"/>
    <mergeCell ref="N13:N16"/>
    <mergeCell ref="O13:O16"/>
    <mergeCell ref="Q13:Q16"/>
    <mergeCell ref="T13:T16"/>
    <mergeCell ref="U13:W14"/>
    <mergeCell ref="S13:S14"/>
    <mergeCell ref="S15:S16"/>
    <mergeCell ref="L21:L23"/>
    <mergeCell ref="S23:S24"/>
    <mergeCell ref="S25:S26"/>
    <mergeCell ref="K13:K16"/>
    <mergeCell ref="L17:L20"/>
    <mergeCell ref="R23:R24"/>
    <mergeCell ref="R25:R26"/>
    <mergeCell ref="R17:R18"/>
    <mergeCell ref="R19:R20"/>
    <mergeCell ref="R21:R22"/>
    <mergeCell ref="S17:S18"/>
    <mergeCell ref="S19:S20"/>
    <mergeCell ref="S21:S22"/>
    <mergeCell ref="L13:L16"/>
    <mergeCell ref="C24:E26"/>
    <mergeCell ref="S1:W1"/>
    <mergeCell ref="G17:G20"/>
    <mergeCell ref="H17:H20"/>
    <mergeCell ref="I17:I20"/>
    <mergeCell ref="J17:J20"/>
    <mergeCell ref="K17:K20"/>
    <mergeCell ref="J21:J23"/>
    <mergeCell ref="J24:J26"/>
    <mergeCell ref="K24:K26"/>
    <mergeCell ref="L24:L26"/>
    <mergeCell ref="M24:O26"/>
    <mergeCell ref="M17:M23"/>
    <mergeCell ref="N17:N23"/>
    <mergeCell ref="O17:O23"/>
    <mergeCell ref="K21:K23"/>
  </mergeCells>
  <phoneticPr fontId="1"/>
  <conditionalFormatting sqref="R17">
    <cfRule type="expression" dxfId="20" priority="52">
      <formula>$M$17=10</formula>
    </cfRule>
  </conditionalFormatting>
  <conditionalFormatting sqref="R19">
    <cfRule type="expression" dxfId="19" priority="51">
      <formula>$M$17=8</formula>
    </cfRule>
  </conditionalFormatting>
  <conditionalFormatting sqref="R21">
    <cfRule type="expression" dxfId="18" priority="50">
      <formula>$M$17=6</formula>
    </cfRule>
  </conditionalFormatting>
  <conditionalFormatting sqref="R23">
    <cfRule type="expression" dxfId="17" priority="49">
      <formula>$M$17=4</formula>
    </cfRule>
  </conditionalFormatting>
  <conditionalFormatting sqref="R25">
    <cfRule type="expression" dxfId="16" priority="48">
      <formula>$M$17=2</formula>
    </cfRule>
  </conditionalFormatting>
  <conditionalFormatting sqref="S17">
    <cfRule type="expression" dxfId="15" priority="32">
      <formula>$N$17=10</formula>
    </cfRule>
  </conditionalFormatting>
  <conditionalFormatting sqref="S19">
    <cfRule type="expression" dxfId="14" priority="31">
      <formula>$N$17=8</formula>
    </cfRule>
  </conditionalFormatting>
  <conditionalFormatting sqref="S21">
    <cfRule type="expression" dxfId="13" priority="30">
      <formula>$N$17=6</formula>
    </cfRule>
  </conditionalFormatting>
  <conditionalFormatting sqref="S23">
    <cfRule type="expression" dxfId="12" priority="29">
      <formula>$N$17=4</formula>
    </cfRule>
  </conditionalFormatting>
  <conditionalFormatting sqref="S25">
    <cfRule type="expression" dxfId="11" priority="28">
      <formula>$N$17=2</formula>
    </cfRule>
  </conditionalFormatting>
  <conditionalFormatting sqref="U17:W17">
    <cfRule type="expression" dxfId="10" priority="22">
      <formula>$O$17=10</formula>
    </cfRule>
  </conditionalFormatting>
  <conditionalFormatting sqref="U18:W18">
    <cfRule type="expression" dxfId="9" priority="21">
      <formula>$O$17=9</formula>
    </cfRule>
  </conditionalFormatting>
  <conditionalFormatting sqref="U19:W19">
    <cfRule type="expression" dxfId="8" priority="20">
      <formula>$O$17=8</formula>
    </cfRule>
  </conditionalFormatting>
  <conditionalFormatting sqref="U20:W20">
    <cfRule type="expression" dxfId="7" priority="19">
      <formula>$O$17=7</formula>
    </cfRule>
  </conditionalFormatting>
  <conditionalFormatting sqref="U21:W21">
    <cfRule type="expression" dxfId="6" priority="18">
      <formula>$O$17=6</formula>
    </cfRule>
  </conditionalFormatting>
  <conditionalFormatting sqref="U22:W22">
    <cfRule type="expression" dxfId="5" priority="17">
      <formula>$O$17=5</formula>
    </cfRule>
  </conditionalFormatting>
  <conditionalFormatting sqref="U23:W23">
    <cfRule type="expression" dxfId="4" priority="16">
      <formula>$O$17=4</formula>
    </cfRule>
  </conditionalFormatting>
  <conditionalFormatting sqref="U24:W24">
    <cfRule type="expression" dxfId="3" priority="15">
      <formula>$O$17=3</formula>
    </cfRule>
  </conditionalFormatting>
  <conditionalFormatting sqref="U25:W25">
    <cfRule type="expression" dxfId="2" priority="14">
      <formula>$O$17=2</formula>
    </cfRule>
  </conditionalFormatting>
  <conditionalFormatting sqref="U26:W26">
    <cfRule type="expression" dxfId="1" priority="13">
      <formula>$O$17=1</formula>
    </cfRule>
  </conditionalFormatting>
  <conditionalFormatting sqref="W17">
    <cfRule type="expression" dxfId="0" priority="12">
      <formula>$O$17=10</formula>
    </cfRule>
  </conditionalFormatting>
  <hyperlinks>
    <hyperlink ref="S1:W1" location="'総括表 (部門)'!A1" display="総括表（部門）へ戻る"/>
  </hyperlinks>
  <pageMargins left="0.39370078740157483" right="0.39370078740157483" top="0.39370078740157483" bottom="0.39370078740157483" header="0" footer="0.19685039370078741"/>
  <pageSetup paperSize="9" scale="76" orientation="landscape" r:id="rId1"/>
  <headerFooter scaleWithDoc="0">
    <oddFooter>&amp;P / &amp;N ページ</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CC"/>
    <pageSetUpPr fitToPage="1"/>
  </sheetPr>
  <dimension ref="A1:AF31"/>
  <sheetViews>
    <sheetView showGridLines="0" zoomScaleNormal="100" workbookViewId="0">
      <selection activeCell="A4" sqref="A4"/>
    </sheetView>
  </sheetViews>
  <sheetFormatPr defaultColWidth="9" defaultRowHeight="27" customHeight="1"/>
  <cols>
    <col min="1" max="1" width="1.88671875" style="814" customWidth="1"/>
    <col min="2" max="2" width="17.44140625" style="870" customWidth="1"/>
    <col min="3" max="3" width="3.109375" style="871" customWidth="1"/>
    <col min="4" max="4" width="1.6640625" style="817" customWidth="1"/>
    <col min="5" max="6" width="3.21875" style="818" customWidth="1"/>
    <col min="7" max="7" width="1.6640625" style="817" customWidth="1"/>
    <col min="8" max="8" width="3.21875" style="818" customWidth="1"/>
    <col min="9" max="9" width="3.21875" style="817" customWidth="1"/>
    <col min="10" max="10" width="1.6640625" style="817" customWidth="1"/>
    <col min="11" max="11" width="3.21875" style="818" customWidth="1"/>
    <col min="12" max="12" width="3.21875" style="817" customWidth="1"/>
    <col min="13" max="13" width="1.6640625" style="817" customWidth="1"/>
    <col min="14" max="14" width="3.21875" style="817" customWidth="1"/>
    <col min="15" max="15" width="3.21875" style="809" customWidth="1"/>
    <col min="16" max="16" width="1.6640625" style="817" customWidth="1"/>
    <col min="17" max="18" width="3.21875" style="817" customWidth="1"/>
    <col min="19" max="19" width="1.6640625" style="817" customWidth="1"/>
    <col min="20" max="20" width="3.21875" style="809" customWidth="1"/>
    <col min="21" max="21" width="3.21875" style="817" customWidth="1"/>
    <col min="22" max="22" width="1.6640625" style="817" customWidth="1"/>
    <col min="23" max="23" width="3.21875" style="817" customWidth="1"/>
    <col min="24" max="24" width="3.21875" style="809" customWidth="1"/>
    <col min="25" max="25" width="1.6640625" style="811" customWidth="1"/>
    <col min="26" max="27" width="3.21875" style="817" customWidth="1"/>
    <col min="28" max="28" width="1.6640625" style="817" customWidth="1"/>
    <col min="29" max="30" width="3.21875" style="817" customWidth="1"/>
    <col min="31" max="31" width="1.6640625" style="817" customWidth="1"/>
    <col min="32" max="32" width="0.44140625" style="811" customWidth="1"/>
    <col min="33" max="33" width="3" style="811" customWidth="1"/>
    <col min="34" max="16384" width="9" style="811"/>
  </cols>
  <sheetData>
    <row r="1" spans="1:32" ht="13.2">
      <c r="A1" s="806" t="str">
        <f>"○参考1　"&amp;'学校入力シート（要入力）'!$I$41&amp;"年度版　財務比率等の階層区分（全体）"</f>
        <v>○参考1　2023年度版　財務比率等の階層区分（全体）</v>
      </c>
      <c r="B1" s="806"/>
      <c r="C1" s="807"/>
      <c r="D1" s="808"/>
      <c r="E1" s="807"/>
      <c r="F1" s="807"/>
      <c r="G1" s="808"/>
      <c r="H1" s="807"/>
      <c r="I1" s="807"/>
      <c r="J1" s="808"/>
      <c r="K1" s="807"/>
      <c r="L1" s="807"/>
      <c r="M1" s="808"/>
      <c r="N1" s="807"/>
      <c r="O1" s="807"/>
      <c r="P1" s="808"/>
      <c r="Q1" s="807"/>
      <c r="R1" s="807"/>
      <c r="S1" s="808"/>
      <c r="T1" s="807"/>
      <c r="U1" s="807"/>
      <c r="V1" s="808"/>
      <c r="W1" s="807"/>
      <c r="Y1" s="808"/>
      <c r="Z1" s="807"/>
      <c r="AA1" s="807"/>
      <c r="AB1" s="808"/>
      <c r="AC1" s="807"/>
      <c r="AD1" s="810" t="s">
        <v>716</v>
      </c>
      <c r="AE1" s="808"/>
    </row>
    <row r="2" spans="1:32" ht="3.75" customHeight="1">
      <c r="A2" s="808"/>
      <c r="B2" s="806"/>
      <c r="C2" s="807"/>
      <c r="D2" s="808"/>
      <c r="E2" s="807"/>
      <c r="F2" s="807"/>
      <c r="G2" s="808"/>
      <c r="H2" s="807"/>
      <c r="I2" s="807"/>
      <c r="J2" s="808"/>
      <c r="K2" s="807"/>
      <c r="L2" s="807"/>
      <c r="M2" s="808"/>
      <c r="N2" s="807"/>
      <c r="O2" s="807"/>
      <c r="P2" s="808"/>
      <c r="Q2" s="807"/>
      <c r="R2" s="807"/>
      <c r="S2" s="808"/>
      <c r="T2" s="807"/>
      <c r="U2" s="807"/>
      <c r="V2" s="808"/>
      <c r="W2" s="807"/>
      <c r="X2" s="812"/>
      <c r="Y2" s="808"/>
      <c r="Z2" s="807"/>
      <c r="AA2" s="807"/>
      <c r="AB2" s="808"/>
      <c r="AC2" s="807"/>
      <c r="AD2" s="807"/>
      <c r="AE2" s="808"/>
    </row>
    <row r="3" spans="1:32" ht="9.6">
      <c r="A3" s="2195" t="str">
        <f>"※財務は"&amp;'学校入力シート（要入力）'!$H$9&amp;"年度決算値、人数は"&amp;'学校入力シート（要入力）'!$I$41&amp;"年5月1日現在数。"</f>
        <v>※財務は2022年度決算値、人数は2023年5月1日現在数。</v>
      </c>
      <c r="B3" s="2195"/>
      <c r="C3" s="2195"/>
      <c r="D3" s="2195"/>
      <c r="E3" s="2195"/>
      <c r="F3" s="2195"/>
      <c r="G3" s="2195"/>
      <c r="H3" s="2195"/>
      <c r="I3" s="2195"/>
      <c r="J3" s="2195"/>
      <c r="K3" s="2195"/>
      <c r="L3" s="2195"/>
      <c r="M3" s="2195"/>
      <c r="N3" s="2195"/>
      <c r="O3" s="2195"/>
      <c r="P3" s="2195"/>
      <c r="Q3" s="2195"/>
      <c r="R3" s="2195"/>
      <c r="S3" s="2195"/>
      <c r="T3" s="2195"/>
      <c r="U3" s="2195"/>
      <c r="V3" s="2195"/>
      <c r="W3" s="2195"/>
      <c r="X3" s="2195"/>
      <c r="Y3" s="2195"/>
      <c r="Z3" s="2195"/>
      <c r="AA3" s="2195"/>
      <c r="AB3" s="2195"/>
      <c r="AC3" s="2195"/>
      <c r="AD3" s="2195"/>
      <c r="AE3" s="2195"/>
    </row>
    <row r="4" spans="1:32" ht="24.75" customHeight="1">
      <c r="B4" s="815" t="s">
        <v>842</v>
      </c>
      <c r="C4" s="816"/>
      <c r="K4" s="819"/>
      <c r="U4" s="820"/>
      <c r="V4" s="820"/>
      <c r="W4" s="820"/>
      <c r="X4" s="820"/>
      <c r="Y4" s="821"/>
      <c r="Z4" s="820"/>
      <c r="AA4" s="820"/>
      <c r="AB4" s="820"/>
      <c r="AC4" s="820"/>
      <c r="AD4" s="820"/>
      <c r="AE4" s="820"/>
    </row>
    <row r="5" spans="1:32" s="823" customFormat="1" ht="24.75" customHeight="1">
      <c r="A5" s="2196" t="s">
        <v>843</v>
      </c>
      <c r="B5" s="2197"/>
      <c r="C5" s="822" t="s">
        <v>717</v>
      </c>
      <c r="D5" s="2198" t="s">
        <v>924</v>
      </c>
      <c r="E5" s="2199"/>
      <c r="F5" s="2198" t="s">
        <v>925</v>
      </c>
      <c r="G5" s="2199"/>
      <c r="H5" s="2199"/>
      <c r="I5" s="2198" t="s">
        <v>926</v>
      </c>
      <c r="J5" s="2199"/>
      <c r="K5" s="2199"/>
      <c r="L5" s="2198" t="s">
        <v>927</v>
      </c>
      <c r="M5" s="2199"/>
      <c r="N5" s="2199"/>
      <c r="O5" s="2198" t="s">
        <v>928</v>
      </c>
      <c r="P5" s="2199"/>
      <c r="Q5" s="2199"/>
      <c r="R5" s="2198" t="s">
        <v>929</v>
      </c>
      <c r="S5" s="2199"/>
      <c r="T5" s="2199"/>
      <c r="U5" s="2198" t="s">
        <v>930</v>
      </c>
      <c r="V5" s="2199"/>
      <c r="W5" s="2199"/>
      <c r="X5" s="2198" t="s">
        <v>931</v>
      </c>
      <c r="Y5" s="2199"/>
      <c r="Z5" s="2199"/>
      <c r="AA5" s="2198" t="s">
        <v>932</v>
      </c>
      <c r="AB5" s="2199"/>
      <c r="AC5" s="2199"/>
      <c r="AD5" s="2198" t="s">
        <v>933</v>
      </c>
      <c r="AE5" s="2200"/>
    </row>
    <row r="6" spans="1:32" s="813" customFormat="1" ht="24.75" customHeight="1">
      <c r="A6" s="824" t="s">
        <v>763</v>
      </c>
      <c r="B6" s="825" t="s">
        <v>718</v>
      </c>
      <c r="C6" s="826">
        <v>667</v>
      </c>
      <c r="D6" s="827" t="s">
        <v>546</v>
      </c>
      <c r="E6" s="828">
        <v>-15.5</v>
      </c>
      <c r="F6" s="827">
        <v>-15.4</v>
      </c>
      <c r="G6" s="828" t="s">
        <v>546</v>
      </c>
      <c r="H6" s="829">
        <v>-8.1</v>
      </c>
      <c r="I6" s="827">
        <v>-8</v>
      </c>
      <c r="J6" s="828" t="s">
        <v>546</v>
      </c>
      <c r="K6" s="829">
        <v>-5.0999999999999996</v>
      </c>
      <c r="L6" s="827">
        <v>-5</v>
      </c>
      <c r="M6" s="828" t="s">
        <v>546</v>
      </c>
      <c r="N6" s="829">
        <v>-2.7</v>
      </c>
      <c r="O6" s="827">
        <v>-2.6</v>
      </c>
      <c r="P6" s="828" t="s">
        <v>546</v>
      </c>
      <c r="Q6" s="829">
        <v>-0.4</v>
      </c>
      <c r="R6" s="827">
        <v>-0.3</v>
      </c>
      <c r="S6" s="828" t="s">
        <v>546</v>
      </c>
      <c r="T6" s="829">
        <v>1.7999999999999998</v>
      </c>
      <c r="U6" s="827">
        <v>1.9</v>
      </c>
      <c r="V6" s="828" t="s">
        <v>546</v>
      </c>
      <c r="W6" s="829">
        <v>3.8</v>
      </c>
      <c r="X6" s="827">
        <v>3.9</v>
      </c>
      <c r="Y6" s="830" t="s">
        <v>546</v>
      </c>
      <c r="Z6" s="829">
        <v>6.8000000000000007</v>
      </c>
      <c r="AA6" s="827">
        <v>6.9</v>
      </c>
      <c r="AB6" s="828" t="s">
        <v>546</v>
      </c>
      <c r="AC6" s="829">
        <v>10.9</v>
      </c>
      <c r="AD6" s="827">
        <v>11</v>
      </c>
      <c r="AE6" s="831" t="s">
        <v>546</v>
      </c>
    </row>
    <row r="7" spans="1:32" ht="24.75" customHeight="1">
      <c r="A7" s="832" t="s">
        <v>764</v>
      </c>
      <c r="B7" s="833" t="s">
        <v>844</v>
      </c>
      <c r="C7" s="834">
        <v>667</v>
      </c>
      <c r="D7" s="835" t="s">
        <v>546</v>
      </c>
      <c r="E7" s="836">
        <v>76.8</v>
      </c>
      <c r="F7" s="835">
        <v>76.7</v>
      </c>
      <c r="G7" s="836" t="s">
        <v>546</v>
      </c>
      <c r="H7" s="837">
        <v>72.399999999999991</v>
      </c>
      <c r="I7" s="835">
        <v>72.3</v>
      </c>
      <c r="J7" s="836" t="s">
        <v>546</v>
      </c>
      <c r="K7" s="837">
        <v>69.899999999999991</v>
      </c>
      <c r="L7" s="835">
        <v>69.8</v>
      </c>
      <c r="M7" s="836" t="s">
        <v>546</v>
      </c>
      <c r="N7" s="837">
        <v>67.7</v>
      </c>
      <c r="O7" s="835">
        <v>67.600000000000009</v>
      </c>
      <c r="P7" s="836" t="s">
        <v>546</v>
      </c>
      <c r="Q7" s="837">
        <v>65.5</v>
      </c>
      <c r="R7" s="835">
        <v>65.400000000000006</v>
      </c>
      <c r="S7" s="836" t="s">
        <v>546</v>
      </c>
      <c r="T7" s="837">
        <v>63.1</v>
      </c>
      <c r="U7" s="835">
        <v>63</v>
      </c>
      <c r="V7" s="836" t="s">
        <v>546</v>
      </c>
      <c r="W7" s="837">
        <v>59.9</v>
      </c>
      <c r="X7" s="835">
        <v>59.8</v>
      </c>
      <c r="Y7" s="838" t="s">
        <v>546</v>
      </c>
      <c r="Z7" s="837">
        <v>56.899999999999991</v>
      </c>
      <c r="AA7" s="835">
        <v>56.8</v>
      </c>
      <c r="AB7" s="836" t="s">
        <v>546</v>
      </c>
      <c r="AC7" s="837">
        <v>52.400000000000006</v>
      </c>
      <c r="AD7" s="835">
        <v>52.300000000000004</v>
      </c>
      <c r="AE7" s="839" t="s">
        <v>546</v>
      </c>
    </row>
    <row r="8" spans="1:32" ht="24.75" customHeight="1">
      <c r="A8" s="832" t="s">
        <v>765</v>
      </c>
      <c r="B8" s="833" t="s">
        <v>845</v>
      </c>
      <c r="C8" s="834">
        <v>667</v>
      </c>
      <c r="D8" s="835" t="s">
        <v>546</v>
      </c>
      <c r="E8" s="836">
        <v>87.6</v>
      </c>
      <c r="F8" s="835">
        <v>87.5</v>
      </c>
      <c r="G8" s="836" t="s">
        <v>546</v>
      </c>
      <c r="H8" s="837">
        <v>81.699999999999989</v>
      </c>
      <c r="I8" s="835">
        <v>81.599999999999994</v>
      </c>
      <c r="J8" s="836" t="s">
        <v>546</v>
      </c>
      <c r="K8" s="837">
        <v>78</v>
      </c>
      <c r="L8" s="835">
        <v>77.900000000000006</v>
      </c>
      <c r="M8" s="836" t="s">
        <v>546</v>
      </c>
      <c r="N8" s="837">
        <v>75.3</v>
      </c>
      <c r="O8" s="835">
        <v>75.2</v>
      </c>
      <c r="P8" s="836" t="s">
        <v>546</v>
      </c>
      <c r="Q8" s="837">
        <v>72.7</v>
      </c>
      <c r="R8" s="835">
        <v>72.599999999999994</v>
      </c>
      <c r="S8" s="836" t="s">
        <v>546</v>
      </c>
      <c r="T8" s="837">
        <v>70.5</v>
      </c>
      <c r="U8" s="835">
        <v>70.399999999999991</v>
      </c>
      <c r="V8" s="836" t="s">
        <v>546</v>
      </c>
      <c r="W8" s="837">
        <v>67.5</v>
      </c>
      <c r="X8" s="835">
        <v>67.400000000000006</v>
      </c>
      <c r="Y8" s="838" t="s">
        <v>546</v>
      </c>
      <c r="Z8" s="837">
        <v>64.400000000000006</v>
      </c>
      <c r="AA8" s="835">
        <v>64.3</v>
      </c>
      <c r="AB8" s="836" t="s">
        <v>546</v>
      </c>
      <c r="AC8" s="837">
        <v>59.8</v>
      </c>
      <c r="AD8" s="835">
        <v>59.699999999999996</v>
      </c>
      <c r="AE8" s="839" t="s">
        <v>546</v>
      </c>
    </row>
    <row r="9" spans="1:32" ht="24.75" customHeight="1">
      <c r="A9" s="832" t="s">
        <v>766</v>
      </c>
      <c r="B9" s="833" t="s">
        <v>935</v>
      </c>
      <c r="C9" s="834">
        <v>667</v>
      </c>
      <c r="D9" s="835" t="s">
        <v>546</v>
      </c>
      <c r="E9" s="836">
        <v>-3.2</v>
      </c>
      <c r="F9" s="835">
        <v>-3.1</v>
      </c>
      <c r="G9" s="836" t="s">
        <v>546</v>
      </c>
      <c r="H9" s="837">
        <v>1.7000000000000002</v>
      </c>
      <c r="I9" s="835">
        <v>1.8000000000000003</v>
      </c>
      <c r="J9" s="836" t="s">
        <v>546</v>
      </c>
      <c r="K9" s="837">
        <v>5.3</v>
      </c>
      <c r="L9" s="835">
        <v>5.4</v>
      </c>
      <c r="M9" s="836" t="s">
        <v>546</v>
      </c>
      <c r="N9" s="837">
        <v>7.3</v>
      </c>
      <c r="O9" s="835">
        <v>7.3999999999999995</v>
      </c>
      <c r="P9" s="836" t="s">
        <v>546</v>
      </c>
      <c r="Q9" s="837">
        <v>9.6</v>
      </c>
      <c r="R9" s="835">
        <v>9.7000000000000011</v>
      </c>
      <c r="S9" s="836" t="s">
        <v>546</v>
      </c>
      <c r="T9" s="837">
        <v>11.899999999999999</v>
      </c>
      <c r="U9" s="835">
        <v>12</v>
      </c>
      <c r="V9" s="836" t="s">
        <v>546</v>
      </c>
      <c r="W9" s="837">
        <v>14.000000000000002</v>
      </c>
      <c r="X9" s="835">
        <v>14.100000000000001</v>
      </c>
      <c r="Y9" s="838" t="s">
        <v>546</v>
      </c>
      <c r="Z9" s="837">
        <v>16.8</v>
      </c>
      <c r="AA9" s="835">
        <v>16.900000000000002</v>
      </c>
      <c r="AB9" s="836" t="s">
        <v>546</v>
      </c>
      <c r="AC9" s="837">
        <v>20.5</v>
      </c>
      <c r="AD9" s="835">
        <v>20.599999999999998</v>
      </c>
      <c r="AE9" s="839" t="s">
        <v>546</v>
      </c>
    </row>
    <row r="10" spans="1:32" s="813" customFormat="1" ht="24.75" customHeight="1">
      <c r="A10" s="2201" t="s">
        <v>767</v>
      </c>
      <c r="B10" s="833" t="s">
        <v>719</v>
      </c>
      <c r="C10" s="834">
        <v>667</v>
      </c>
      <c r="D10" s="835" t="s">
        <v>546</v>
      </c>
      <c r="E10" s="836">
        <v>8.4</v>
      </c>
      <c r="F10" s="835">
        <v>8.5</v>
      </c>
      <c r="G10" s="836" t="s">
        <v>546</v>
      </c>
      <c r="H10" s="837">
        <v>15.6</v>
      </c>
      <c r="I10" s="835">
        <v>15.7</v>
      </c>
      <c r="J10" s="836" t="s">
        <v>546</v>
      </c>
      <c r="K10" s="837">
        <v>21.9</v>
      </c>
      <c r="L10" s="835">
        <v>22</v>
      </c>
      <c r="M10" s="836" t="s">
        <v>546</v>
      </c>
      <c r="N10" s="837">
        <v>29.2</v>
      </c>
      <c r="O10" s="835">
        <v>29.299999999999997</v>
      </c>
      <c r="P10" s="836" t="s">
        <v>546</v>
      </c>
      <c r="Q10" s="837">
        <v>41.5</v>
      </c>
      <c r="R10" s="835">
        <v>41.6</v>
      </c>
      <c r="S10" s="836" t="s">
        <v>546</v>
      </c>
      <c r="T10" s="837">
        <v>52.300000000000004</v>
      </c>
      <c r="U10" s="835">
        <v>52.400000000000006</v>
      </c>
      <c r="V10" s="836" t="s">
        <v>546</v>
      </c>
      <c r="W10" s="837">
        <v>67.5</v>
      </c>
      <c r="X10" s="835">
        <v>67.600000000000009</v>
      </c>
      <c r="Y10" s="838" t="s">
        <v>546</v>
      </c>
      <c r="Z10" s="837">
        <v>93.600000000000009</v>
      </c>
      <c r="AA10" s="835">
        <v>93.7</v>
      </c>
      <c r="AB10" s="836" t="s">
        <v>546</v>
      </c>
      <c r="AC10" s="837">
        <v>124.70000000000002</v>
      </c>
      <c r="AD10" s="835">
        <v>124.8</v>
      </c>
      <c r="AE10" s="839" t="s">
        <v>546</v>
      </c>
      <c r="AF10" s="811"/>
    </row>
    <row r="11" spans="1:32" s="813" customFormat="1" ht="24.75" customHeight="1">
      <c r="A11" s="2202"/>
      <c r="B11" s="833" t="s">
        <v>720</v>
      </c>
      <c r="C11" s="834">
        <v>667</v>
      </c>
      <c r="D11" s="835" t="s">
        <v>546</v>
      </c>
      <c r="E11" s="836">
        <v>72.399999999999991</v>
      </c>
      <c r="F11" s="835">
        <v>72.3</v>
      </c>
      <c r="G11" s="836" t="s">
        <v>546</v>
      </c>
      <c r="H11" s="837">
        <v>67</v>
      </c>
      <c r="I11" s="835">
        <v>66.900000000000006</v>
      </c>
      <c r="J11" s="836" t="s">
        <v>546</v>
      </c>
      <c r="K11" s="837">
        <v>63.4</v>
      </c>
      <c r="L11" s="835">
        <v>63.3</v>
      </c>
      <c r="M11" s="836" t="s">
        <v>546</v>
      </c>
      <c r="N11" s="837">
        <v>60.3</v>
      </c>
      <c r="O11" s="835">
        <v>60.199999999999996</v>
      </c>
      <c r="P11" s="836" t="s">
        <v>546</v>
      </c>
      <c r="Q11" s="837">
        <v>57.9</v>
      </c>
      <c r="R11" s="835">
        <v>57.8</v>
      </c>
      <c r="S11" s="836" t="s">
        <v>546</v>
      </c>
      <c r="T11" s="837">
        <v>55.000000000000007</v>
      </c>
      <c r="U11" s="835">
        <v>54.900000000000006</v>
      </c>
      <c r="V11" s="836" t="s">
        <v>546</v>
      </c>
      <c r="W11" s="837">
        <v>50.6</v>
      </c>
      <c r="X11" s="835">
        <v>50.5</v>
      </c>
      <c r="Y11" s="838" t="s">
        <v>546</v>
      </c>
      <c r="Z11" s="837">
        <v>46.7</v>
      </c>
      <c r="AA11" s="835">
        <v>46.6</v>
      </c>
      <c r="AB11" s="836" t="s">
        <v>546</v>
      </c>
      <c r="AC11" s="837">
        <v>40.1</v>
      </c>
      <c r="AD11" s="835">
        <v>40</v>
      </c>
      <c r="AE11" s="839" t="s">
        <v>546</v>
      </c>
    </row>
    <row r="12" spans="1:32" s="813" customFormat="1" ht="24.75" customHeight="1">
      <c r="A12" s="954" t="s">
        <v>484</v>
      </c>
      <c r="B12" s="840" t="s">
        <v>721</v>
      </c>
      <c r="C12" s="841">
        <v>667</v>
      </c>
      <c r="D12" s="842" t="s">
        <v>546</v>
      </c>
      <c r="E12" s="955">
        <v>56.399999999999991</v>
      </c>
      <c r="F12" s="842">
        <v>56.499999999999993</v>
      </c>
      <c r="G12" s="955" t="s">
        <v>546</v>
      </c>
      <c r="H12" s="956">
        <v>106.89999999999999</v>
      </c>
      <c r="I12" s="842">
        <v>106.99999999999999</v>
      </c>
      <c r="J12" s="955" t="s">
        <v>546</v>
      </c>
      <c r="K12" s="956">
        <v>150.6</v>
      </c>
      <c r="L12" s="842">
        <v>150.69999999999999</v>
      </c>
      <c r="M12" s="955" t="s">
        <v>546</v>
      </c>
      <c r="N12" s="956">
        <v>189.79999999999998</v>
      </c>
      <c r="O12" s="842">
        <v>189.89999999999998</v>
      </c>
      <c r="P12" s="955" t="s">
        <v>546</v>
      </c>
      <c r="Q12" s="956">
        <v>237.7</v>
      </c>
      <c r="R12" s="842">
        <v>237.79999999999995</v>
      </c>
      <c r="S12" s="955" t="s">
        <v>546</v>
      </c>
      <c r="T12" s="956">
        <v>299.2</v>
      </c>
      <c r="U12" s="842">
        <v>299.3</v>
      </c>
      <c r="V12" s="955" t="s">
        <v>546</v>
      </c>
      <c r="W12" s="956">
        <v>412.8</v>
      </c>
      <c r="X12" s="842">
        <v>412.90000000000003</v>
      </c>
      <c r="Y12" s="957" t="s">
        <v>546</v>
      </c>
      <c r="Z12" s="956">
        <v>540.5</v>
      </c>
      <c r="AA12" s="842">
        <v>540.6</v>
      </c>
      <c r="AB12" s="955" t="s">
        <v>546</v>
      </c>
      <c r="AC12" s="956">
        <v>875.69999999999993</v>
      </c>
      <c r="AD12" s="842">
        <v>875.8</v>
      </c>
      <c r="AE12" s="843" t="s">
        <v>546</v>
      </c>
    </row>
    <row r="13" spans="1:32" ht="24.75" customHeight="1">
      <c r="A13" s="844"/>
      <c r="B13" s="845"/>
      <c r="C13" s="846"/>
      <c r="D13" s="847"/>
      <c r="E13" s="847"/>
      <c r="F13" s="847"/>
      <c r="G13" s="847"/>
      <c r="H13" s="847"/>
      <c r="I13" s="847"/>
      <c r="J13" s="847"/>
      <c r="K13" s="847"/>
      <c r="L13" s="847"/>
      <c r="M13" s="847"/>
      <c r="N13" s="847"/>
      <c r="O13" s="847"/>
      <c r="P13" s="847"/>
      <c r="Q13" s="847"/>
      <c r="R13" s="847"/>
      <c r="S13" s="847"/>
      <c r="T13" s="847"/>
      <c r="U13" s="847"/>
      <c r="V13" s="847"/>
      <c r="W13" s="847"/>
      <c r="X13" s="847"/>
      <c r="Y13" s="848"/>
      <c r="Z13" s="847"/>
      <c r="AA13" s="849"/>
      <c r="AB13" s="847"/>
      <c r="AC13" s="847"/>
      <c r="AD13" s="849"/>
      <c r="AE13" s="849"/>
    </row>
    <row r="14" spans="1:32" s="823" customFormat="1" ht="24.75" customHeight="1">
      <c r="A14" s="850"/>
      <c r="B14" s="851" t="s">
        <v>846</v>
      </c>
      <c r="C14" s="846"/>
      <c r="D14" s="846"/>
      <c r="E14" s="852"/>
      <c r="F14" s="852"/>
      <c r="G14" s="846"/>
      <c r="H14" s="852"/>
      <c r="I14" s="846"/>
      <c r="J14" s="846"/>
      <c r="K14" s="852"/>
      <c r="L14" s="846"/>
      <c r="M14" s="846"/>
      <c r="N14" s="846"/>
      <c r="O14" s="846"/>
      <c r="P14" s="846"/>
      <c r="Q14" s="846"/>
      <c r="R14" s="846"/>
      <c r="S14" s="846"/>
      <c r="T14" s="846"/>
      <c r="U14" s="846"/>
      <c r="V14" s="846"/>
      <c r="W14" s="846"/>
      <c r="X14" s="846"/>
      <c r="Y14" s="853"/>
      <c r="Z14" s="846"/>
      <c r="AA14" s="846"/>
      <c r="AB14" s="846"/>
      <c r="AC14" s="846"/>
      <c r="AD14" s="846"/>
      <c r="AE14" s="846"/>
    </row>
    <row r="15" spans="1:32" s="813" customFormat="1" ht="24.75" customHeight="1">
      <c r="A15" s="2196" t="s">
        <v>843</v>
      </c>
      <c r="B15" s="2197"/>
      <c r="C15" s="822" t="s">
        <v>717</v>
      </c>
      <c r="D15" s="2198" t="s">
        <v>924</v>
      </c>
      <c r="E15" s="2199"/>
      <c r="F15" s="2198" t="s">
        <v>925</v>
      </c>
      <c r="G15" s="2199"/>
      <c r="H15" s="2199"/>
      <c r="I15" s="2198" t="s">
        <v>926</v>
      </c>
      <c r="J15" s="2199"/>
      <c r="K15" s="2199"/>
      <c r="L15" s="2198" t="s">
        <v>927</v>
      </c>
      <c r="M15" s="2199"/>
      <c r="N15" s="2199"/>
      <c r="O15" s="2198" t="s">
        <v>928</v>
      </c>
      <c r="P15" s="2199"/>
      <c r="Q15" s="2199"/>
      <c r="R15" s="2198" t="s">
        <v>929</v>
      </c>
      <c r="S15" s="2199"/>
      <c r="T15" s="2199"/>
      <c r="U15" s="2198" t="s">
        <v>930</v>
      </c>
      <c r="V15" s="2199"/>
      <c r="W15" s="2199"/>
      <c r="X15" s="2198" t="s">
        <v>931</v>
      </c>
      <c r="Y15" s="2199"/>
      <c r="Z15" s="2199"/>
      <c r="AA15" s="2198" t="s">
        <v>932</v>
      </c>
      <c r="AB15" s="2199"/>
      <c r="AC15" s="2199"/>
      <c r="AD15" s="2198" t="s">
        <v>933</v>
      </c>
      <c r="AE15" s="2200"/>
    </row>
    <row r="16" spans="1:32" ht="24.75" customHeight="1">
      <c r="A16" s="824" t="s">
        <v>763</v>
      </c>
      <c r="B16" s="854" t="s">
        <v>718</v>
      </c>
      <c r="C16" s="855">
        <v>1288</v>
      </c>
      <c r="D16" s="827" t="s">
        <v>546</v>
      </c>
      <c r="E16" s="828">
        <v>-20.8</v>
      </c>
      <c r="F16" s="827">
        <v>-20.7</v>
      </c>
      <c r="G16" s="828" t="s">
        <v>546</v>
      </c>
      <c r="H16" s="829">
        <v>-12</v>
      </c>
      <c r="I16" s="827">
        <v>-11.899999999999999</v>
      </c>
      <c r="J16" s="828" t="s">
        <v>546</v>
      </c>
      <c r="K16" s="829">
        <v>-7.3999999999999995</v>
      </c>
      <c r="L16" s="827">
        <v>-7.3</v>
      </c>
      <c r="M16" s="828" t="s">
        <v>546</v>
      </c>
      <c r="N16" s="829">
        <v>-3.3000000000000003</v>
      </c>
      <c r="O16" s="827">
        <v>-3.2</v>
      </c>
      <c r="P16" s="828" t="s">
        <v>546</v>
      </c>
      <c r="Q16" s="829">
        <v>-0.1</v>
      </c>
      <c r="R16" s="827">
        <v>0</v>
      </c>
      <c r="S16" s="828" t="s">
        <v>546</v>
      </c>
      <c r="T16" s="829">
        <v>2.7</v>
      </c>
      <c r="U16" s="827">
        <v>2.8000000000000003</v>
      </c>
      <c r="V16" s="828" t="s">
        <v>546</v>
      </c>
      <c r="W16" s="829">
        <v>5.7</v>
      </c>
      <c r="X16" s="827">
        <v>5.8000000000000007</v>
      </c>
      <c r="Y16" s="830" t="s">
        <v>546</v>
      </c>
      <c r="Z16" s="829">
        <v>9.4</v>
      </c>
      <c r="AA16" s="827">
        <v>9.5</v>
      </c>
      <c r="AB16" s="828" t="s">
        <v>546</v>
      </c>
      <c r="AC16" s="829">
        <v>14.2</v>
      </c>
      <c r="AD16" s="827">
        <v>14.299999999999999</v>
      </c>
      <c r="AE16" s="831" t="s">
        <v>546</v>
      </c>
    </row>
    <row r="17" spans="1:31" ht="24.75" customHeight="1">
      <c r="A17" s="832" t="s">
        <v>764</v>
      </c>
      <c r="B17" s="856" t="s">
        <v>913</v>
      </c>
      <c r="C17" s="857">
        <v>1288</v>
      </c>
      <c r="D17" s="835" t="s">
        <v>546</v>
      </c>
      <c r="E17" s="836">
        <v>80.400000000000006</v>
      </c>
      <c r="F17" s="835">
        <v>80.300000000000011</v>
      </c>
      <c r="G17" s="836" t="s">
        <v>546</v>
      </c>
      <c r="H17" s="837">
        <v>74.8</v>
      </c>
      <c r="I17" s="835">
        <v>74.7</v>
      </c>
      <c r="J17" s="836" t="s">
        <v>546</v>
      </c>
      <c r="K17" s="837">
        <v>70.8</v>
      </c>
      <c r="L17" s="835">
        <v>70.7</v>
      </c>
      <c r="M17" s="836" t="s">
        <v>546</v>
      </c>
      <c r="N17" s="837">
        <v>67.7</v>
      </c>
      <c r="O17" s="835">
        <v>67.600000000000009</v>
      </c>
      <c r="P17" s="836" t="s">
        <v>546</v>
      </c>
      <c r="Q17" s="837">
        <v>65</v>
      </c>
      <c r="R17" s="835">
        <v>64.900000000000006</v>
      </c>
      <c r="S17" s="836" t="s">
        <v>546</v>
      </c>
      <c r="T17" s="837">
        <v>62.2</v>
      </c>
      <c r="U17" s="835">
        <v>62.1</v>
      </c>
      <c r="V17" s="836" t="s">
        <v>546</v>
      </c>
      <c r="W17" s="837">
        <v>58.8</v>
      </c>
      <c r="X17" s="835">
        <v>58.699999999999996</v>
      </c>
      <c r="Y17" s="838" t="s">
        <v>546</v>
      </c>
      <c r="Z17" s="837">
        <v>55.800000000000004</v>
      </c>
      <c r="AA17" s="835">
        <v>55.7</v>
      </c>
      <c r="AB17" s="836" t="s">
        <v>546</v>
      </c>
      <c r="AC17" s="837">
        <v>51.2</v>
      </c>
      <c r="AD17" s="835">
        <v>51.1</v>
      </c>
      <c r="AE17" s="839" t="s">
        <v>546</v>
      </c>
    </row>
    <row r="18" spans="1:31" ht="24.75" customHeight="1">
      <c r="A18" s="832" t="s">
        <v>765</v>
      </c>
      <c r="B18" s="833" t="s">
        <v>316</v>
      </c>
      <c r="C18" s="857">
        <v>1295</v>
      </c>
      <c r="D18" s="858" t="s">
        <v>546</v>
      </c>
      <c r="E18" s="859">
        <v>0.8</v>
      </c>
      <c r="F18" s="858">
        <v>0.81</v>
      </c>
      <c r="G18" s="859" t="s">
        <v>546</v>
      </c>
      <c r="H18" s="860">
        <v>1.02</v>
      </c>
      <c r="I18" s="858">
        <v>1.03</v>
      </c>
      <c r="J18" s="859" t="s">
        <v>546</v>
      </c>
      <c r="K18" s="860">
        <v>1.26</v>
      </c>
      <c r="L18" s="858">
        <v>1.27</v>
      </c>
      <c r="M18" s="859" t="s">
        <v>546</v>
      </c>
      <c r="N18" s="860">
        <v>1.58</v>
      </c>
      <c r="O18" s="858">
        <v>1.59</v>
      </c>
      <c r="P18" s="859" t="s">
        <v>546</v>
      </c>
      <c r="Q18" s="860">
        <v>1.97</v>
      </c>
      <c r="R18" s="858">
        <v>1.98</v>
      </c>
      <c r="S18" s="859" t="s">
        <v>546</v>
      </c>
      <c r="T18" s="860">
        <v>2.41</v>
      </c>
      <c r="U18" s="858">
        <v>2.42</v>
      </c>
      <c r="V18" s="859" t="s">
        <v>546</v>
      </c>
      <c r="W18" s="860">
        <v>2.92</v>
      </c>
      <c r="X18" s="858">
        <v>2.9299999999999997</v>
      </c>
      <c r="Y18" s="861" t="s">
        <v>546</v>
      </c>
      <c r="Z18" s="860">
        <v>3.51</v>
      </c>
      <c r="AA18" s="858">
        <v>3.5199999999999996</v>
      </c>
      <c r="AB18" s="859" t="s">
        <v>546</v>
      </c>
      <c r="AC18" s="860">
        <v>4.7</v>
      </c>
      <c r="AD18" s="858">
        <v>4.71</v>
      </c>
      <c r="AE18" s="862" t="s">
        <v>546</v>
      </c>
    </row>
    <row r="19" spans="1:31" ht="24.75" customHeight="1">
      <c r="A19" s="832" t="s">
        <v>766</v>
      </c>
      <c r="B19" s="833" t="s">
        <v>722</v>
      </c>
      <c r="C19" s="857">
        <v>1295</v>
      </c>
      <c r="D19" s="835" t="s">
        <v>546</v>
      </c>
      <c r="E19" s="836">
        <v>100</v>
      </c>
      <c r="F19" s="835">
        <v>99.9</v>
      </c>
      <c r="G19" s="836" t="s">
        <v>546</v>
      </c>
      <c r="H19" s="837">
        <v>99.9</v>
      </c>
      <c r="I19" s="835">
        <v>99.8</v>
      </c>
      <c r="J19" s="836" t="s">
        <v>546</v>
      </c>
      <c r="K19" s="837">
        <v>99.4</v>
      </c>
      <c r="L19" s="835">
        <v>99.3</v>
      </c>
      <c r="M19" s="836" t="s">
        <v>546</v>
      </c>
      <c r="N19" s="837">
        <v>98.8</v>
      </c>
      <c r="O19" s="835">
        <v>98.7</v>
      </c>
      <c r="P19" s="836" t="s">
        <v>546</v>
      </c>
      <c r="Q19" s="837">
        <v>98</v>
      </c>
      <c r="R19" s="835">
        <v>97.899999999999991</v>
      </c>
      <c r="S19" s="836" t="s">
        <v>546</v>
      </c>
      <c r="T19" s="837">
        <v>96.7</v>
      </c>
      <c r="U19" s="835">
        <v>96.6</v>
      </c>
      <c r="V19" s="836" t="s">
        <v>546</v>
      </c>
      <c r="W19" s="837">
        <v>94.899999999999991</v>
      </c>
      <c r="X19" s="835">
        <v>94.8</v>
      </c>
      <c r="Y19" s="838" t="s">
        <v>546</v>
      </c>
      <c r="Z19" s="837">
        <v>91.8</v>
      </c>
      <c r="AA19" s="835">
        <v>91.7</v>
      </c>
      <c r="AB19" s="836" t="s">
        <v>546</v>
      </c>
      <c r="AC19" s="837">
        <v>82.3</v>
      </c>
      <c r="AD19" s="835">
        <v>82.199999999999989</v>
      </c>
      <c r="AE19" s="839" t="s">
        <v>546</v>
      </c>
    </row>
    <row r="20" spans="1:31" ht="24.75" customHeight="1">
      <c r="A20" s="832" t="s">
        <v>767</v>
      </c>
      <c r="B20" s="833" t="s">
        <v>317</v>
      </c>
      <c r="C20" s="857">
        <v>1295</v>
      </c>
      <c r="D20" s="835" t="s">
        <v>546</v>
      </c>
      <c r="E20" s="836">
        <v>21</v>
      </c>
      <c r="F20" s="835">
        <v>21.099999999999998</v>
      </c>
      <c r="G20" s="836" t="s">
        <v>546</v>
      </c>
      <c r="H20" s="837">
        <v>28.4</v>
      </c>
      <c r="I20" s="835">
        <v>28.499999999999996</v>
      </c>
      <c r="J20" s="836" t="s">
        <v>546</v>
      </c>
      <c r="K20" s="837">
        <v>34.1</v>
      </c>
      <c r="L20" s="835">
        <v>34.200000000000003</v>
      </c>
      <c r="M20" s="836" t="s">
        <v>546</v>
      </c>
      <c r="N20" s="837">
        <v>40.1</v>
      </c>
      <c r="O20" s="835">
        <v>40.200000000000003</v>
      </c>
      <c r="P20" s="836" t="s">
        <v>546</v>
      </c>
      <c r="Q20" s="837">
        <v>47</v>
      </c>
      <c r="R20" s="835">
        <v>47.099999999999994</v>
      </c>
      <c r="S20" s="836" t="s">
        <v>546</v>
      </c>
      <c r="T20" s="837">
        <v>55.900000000000006</v>
      </c>
      <c r="U20" s="835">
        <v>56.000000000000007</v>
      </c>
      <c r="V20" s="836" t="s">
        <v>546</v>
      </c>
      <c r="W20" s="837">
        <v>65.400000000000006</v>
      </c>
      <c r="X20" s="835">
        <v>65.5</v>
      </c>
      <c r="Y20" s="838" t="s">
        <v>546</v>
      </c>
      <c r="Z20" s="837">
        <v>80.2</v>
      </c>
      <c r="AA20" s="835">
        <v>80.300000000000011</v>
      </c>
      <c r="AB20" s="836" t="s">
        <v>546</v>
      </c>
      <c r="AC20" s="837">
        <v>98.9</v>
      </c>
      <c r="AD20" s="835">
        <v>99</v>
      </c>
      <c r="AE20" s="839" t="s">
        <v>546</v>
      </c>
    </row>
    <row r="21" spans="1:31" ht="24.75" customHeight="1">
      <c r="A21" s="832" t="s">
        <v>816</v>
      </c>
      <c r="B21" s="833" t="s">
        <v>318</v>
      </c>
      <c r="C21" s="857">
        <v>1295</v>
      </c>
      <c r="D21" s="835" t="s">
        <v>546</v>
      </c>
      <c r="E21" s="836">
        <v>0</v>
      </c>
      <c r="F21" s="835">
        <v>0</v>
      </c>
      <c r="G21" s="836" t="s">
        <v>546</v>
      </c>
      <c r="H21" s="837">
        <v>0</v>
      </c>
      <c r="I21" s="835">
        <v>0.1</v>
      </c>
      <c r="J21" s="836" t="s">
        <v>546</v>
      </c>
      <c r="K21" s="837">
        <v>13.200000000000001</v>
      </c>
      <c r="L21" s="835">
        <v>13.3</v>
      </c>
      <c r="M21" s="836" t="s">
        <v>546</v>
      </c>
      <c r="N21" s="837">
        <v>29.799999999999997</v>
      </c>
      <c r="O21" s="835">
        <v>29.9</v>
      </c>
      <c r="P21" s="836" t="s">
        <v>546</v>
      </c>
      <c r="Q21" s="837">
        <v>46.1</v>
      </c>
      <c r="R21" s="835">
        <v>46.2</v>
      </c>
      <c r="S21" s="836" t="s">
        <v>546</v>
      </c>
      <c r="T21" s="837">
        <v>56.999999999999993</v>
      </c>
      <c r="U21" s="835">
        <v>57.099999999999994</v>
      </c>
      <c r="V21" s="836" t="s">
        <v>546</v>
      </c>
      <c r="W21" s="837">
        <v>69.399999999999991</v>
      </c>
      <c r="X21" s="835">
        <v>69.5</v>
      </c>
      <c r="Y21" s="838" t="s">
        <v>546</v>
      </c>
      <c r="Z21" s="837">
        <v>79.7</v>
      </c>
      <c r="AA21" s="835">
        <v>79.800000000000011</v>
      </c>
      <c r="AB21" s="836" t="s">
        <v>546</v>
      </c>
      <c r="AC21" s="837">
        <v>92.600000000000009</v>
      </c>
      <c r="AD21" s="835">
        <v>92.7</v>
      </c>
      <c r="AE21" s="839" t="s">
        <v>546</v>
      </c>
    </row>
    <row r="22" spans="1:31" ht="24.75" customHeight="1">
      <c r="A22" s="832" t="s">
        <v>817</v>
      </c>
      <c r="B22" s="833" t="s">
        <v>723</v>
      </c>
      <c r="C22" s="857">
        <v>1295</v>
      </c>
      <c r="D22" s="835" t="s">
        <v>546</v>
      </c>
      <c r="E22" s="836">
        <v>44.5</v>
      </c>
      <c r="F22" s="835">
        <v>44.6</v>
      </c>
      <c r="G22" s="836" t="s">
        <v>546</v>
      </c>
      <c r="H22" s="837">
        <v>59.4</v>
      </c>
      <c r="I22" s="835">
        <v>59.5</v>
      </c>
      <c r="J22" s="836" t="s">
        <v>546</v>
      </c>
      <c r="K22" s="837">
        <v>71.2</v>
      </c>
      <c r="L22" s="835">
        <v>71.3</v>
      </c>
      <c r="M22" s="836" t="s">
        <v>546</v>
      </c>
      <c r="N22" s="837">
        <v>80.5</v>
      </c>
      <c r="O22" s="835">
        <v>80.600000000000009</v>
      </c>
      <c r="P22" s="836" t="s">
        <v>546</v>
      </c>
      <c r="Q22" s="837">
        <v>88.3</v>
      </c>
      <c r="R22" s="835">
        <v>88.4</v>
      </c>
      <c r="S22" s="836" t="s">
        <v>546</v>
      </c>
      <c r="T22" s="837">
        <v>94.5</v>
      </c>
      <c r="U22" s="835">
        <v>94.6</v>
      </c>
      <c r="V22" s="836" t="s">
        <v>546</v>
      </c>
      <c r="W22" s="837">
        <v>100</v>
      </c>
      <c r="X22" s="835">
        <v>100.1</v>
      </c>
      <c r="Y22" s="838" t="s">
        <v>546</v>
      </c>
      <c r="Z22" s="837">
        <v>105.4</v>
      </c>
      <c r="AA22" s="835">
        <v>105.5</v>
      </c>
      <c r="AB22" s="836" t="s">
        <v>546</v>
      </c>
      <c r="AC22" s="837">
        <v>116.3</v>
      </c>
      <c r="AD22" s="835">
        <v>116.39999999999999</v>
      </c>
      <c r="AE22" s="839" t="s">
        <v>546</v>
      </c>
    </row>
    <row r="23" spans="1:31" ht="24.75" customHeight="1">
      <c r="A23" s="832" t="s">
        <v>768</v>
      </c>
      <c r="B23" s="833" t="s">
        <v>847</v>
      </c>
      <c r="C23" s="857">
        <v>1295</v>
      </c>
      <c r="D23" s="835" t="s">
        <v>546</v>
      </c>
      <c r="E23" s="836">
        <v>44</v>
      </c>
      <c r="F23" s="835">
        <v>44.1</v>
      </c>
      <c r="G23" s="836" t="s">
        <v>546</v>
      </c>
      <c r="H23" s="837">
        <v>59</v>
      </c>
      <c r="I23" s="835">
        <v>59.099999999999994</v>
      </c>
      <c r="J23" s="836" t="s">
        <v>546</v>
      </c>
      <c r="K23" s="837">
        <v>68.300000000000011</v>
      </c>
      <c r="L23" s="835">
        <v>68.400000000000006</v>
      </c>
      <c r="M23" s="836" t="s">
        <v>546</v>
      </c>
      <c r="N23" s="837">
        <v>78</v>
      </c>
      <c r="O23" s="835">
        <v>78.100000000000009</v>
      </c>
      <c r="P23" s="836" t="s">
        <v>546</v>
      </c>
      <c r="Q23" s="837">
        <v>85.6</v>
      </c>
      <c r="R23" s="835">
        <v>85.7</v>
      </c>
      <c r="S23" s="836" t="s">
        <v>546</v>
      </c>
      <c r="T23" s="837">
        <v>91.3</v>
      </c>
      <c r="U23" s="835">
        <v>91.4</v>
      </c>
      <c r="V23" s="836" t="s">
        <v>546</v>
      </c>
      <c r="W23" s="837">
        <v>97.2</v>
      </c>
      <c r="X23" s="835">
        <v>97.3</v>
      </c>
      <c r="Y23" s="838" t="s">
        <v>546</v>
      </c>
      <c r="Z23" s="837">
        <v>102.69999999999999</v>
      </c>
      <c r="AA23" s="835">
        <v>102.79999999999998</v>
      </c>
      <c r="AB23" s="836" t="s">
        <v>546</v>
      </c>
      <c r="AC23" s="837">
        <v>110.7</v>
      </c>
      <c r="AD23" s="835">
        <v>110.79999999999998</v>
      </c>
      <c r="AE23" s="839" t="s">
        <v>546</v>
      </c>
    </row>
    <row r="24" spans="1:31" ht="24.75" customHeight="1">
      <c r="A24" s="832" t="s">
        <v>848</v>
      </c>
      <c r="B24" s="833" t="s">
        <v>724</v>
      </c>
      <c r="C24" s="857">
        <v>1288</v>
      </c>
      <c r="D24" s="835" t="s">
        <v>546</v>
      </c>
      <c r="E24" s="836">
        <v>21</v>
      </c>
      <c r="F24" s="835">
        <v>20.9</v>
      </c>
      <c r="G24" s="836" t="s">
        <v>546</v>
      </c>
      <c r="H24" s="837">
        <v>15.299999999999999</v>
      </c>
      <c r="I24" s="835">
        <v>15.2</v>
      </c>
      <c r="J24" s="836" t="s">
        <v>546</v>
      </c>
      <c r="K24" s="837">
        <v>11.3</v>
      </c>
      <c r="L24" s="835">
        <v>11.200000000000001</v>
      </c>
      <c r="M24" s="836" t="s">
        <v>546</v>
      </c>
      <c r="N24" s="837">
        <v>8.2000000000000011</v>
      </c>
      <c r="O24" s="835">
        <v>8.1</v>
      </c>
      <c r="P24" s="836" t="s">
        <v>546</v>
      </c>
      <c r="Q24" s="837">
        <v>5.8999999999999995</v>
      </c>
      <c r="R24" s="835">
        <v>5.8</v>
      </c>
      <c r="S24" s="836" t="s">
        <v>546</v>
      </c>
      <c r="T24" s="837">
        <v>4</v>
      </c>
      <c r="U24" s="835">
        <v>3.9</v>
      </c>
      <c r="V24" s="836" t="s">
        <v>546</v>
      </c>
      <c r="W24" s="837">
        <v>2.4</v>
      </c>
      <c r="X24" s="835">
        <v>2.2999999999999998</v>
      </c>
      <c r="Y24" s="838" t="s">
        <v>546</v>
      </c>
      <c r="Z24" s="837">
        <v>1.0999999999999999</v>
      </c>
      <c r="AA24" s="835">
        <v>0.99999999999999989</v>
      </c>
      <c r="AB24" s="836" t="s">
        <v>546</v>
      </c>
      <c r="AC24" s="837">
        <v>0.1</v>
      </c>
      <c r="AD24" s="835">
        <v>0</v>
      </c>
      <c r="AE24" s="839" t="s">
        <v>546</v>
      </c>
    </row>
    <row r="25" spans="1:31" ht="24.75" customHeight="1">
      <c r="A25" s="832" t="s">
        <v>849</v>
      </c>
      <c r="B25" s="833" t="s">
        <v>1187</v>
      </c>
      <c r="C25" s="857">
        <v>1300</v>
      </c>
      <c r="D25" s="835" t="s">
        <v>546</v>
      </c>
      <c r="E25" s="836">
        <v>9.1</v>
      </c>
      <c r="F25" s="835">
        <v>9.1999999999999993</v>
      </c>
      <c r="G25" s="836" t="s">
        <v>546</v>
      </c>
      <c r="H25" s="837">
        <v>11.4</v>
      </c>
      <c r="I25" s="835">
        <v>11.5</v>
      </c>
      <c r="J25" s="836" t="s">
        <v>546</v>
      </c>
      <c r="K25" s="837">
        <v>12.9</v>
      </c>
      <c r="L25" s="835">
        <v>13</v>
      </c>
      <c r="M25" s="836" t="s">
        <v>546</v>
      </c>
      <c r="N25" s="837">
        <v>14.3</v>
      </c>
      <c r="O25" s="835">
        <v>14.4</v>
      </c>
      <c r="P25" s="836" t="s">
        <v>546</v>
      </c>
      <c r="Q25" s="837">
        <v>15.4</v>
      </c>
      <c r="R25" s="835">
        <v>15.5</v>
      </c>
      <c r="S25" s="836" t="s">
        <v>546</v>
      </c>
      <c r="T25" s="837">
        <v>16.5</v>
      </c>
      <c r="U25" s="835">
        <v>16.600000000000001</v>
      </c>
      <c r="V25" s="836" t="s">
        <v>546</v>
      </c>
      <c r="W25" s="837">
        <v>17.7</v>
      </c>
      <c r="X25" s="835">
        <v>17.8</v>
      </c>
      <c r="Y25" s="838" t="s">
        <v>546</v>
      </c>
      <c r="Z25" s="837">
        <v>18.899999999999999</v>
      </c>
      <c r="AA25" s="835">
        <v>19</v>
      </c>
      <c r="AB25" s="836" t="s">
        <v>546</v>
      </c>
      <c r="AC25" s="837">
        <v>21.2</v>
      </c>
      <c r="AD25" s="835">
        <v>21.3</v>
      </c>
      <c r="AE25" s="839" t="s">
        <v>546</v>
      </c>
    </row>
    <row r="26" spans="1:31" ht="24.75" customHeight="1">
      <c r="A26" s="832" t="s">
        <v>313</v>
      </c>
      <c r="B26" s="833" t="s">
        <v>725</v>
      </c>
      <c r="C26" s="857">
        <v>1300</v>
      </c>
      <c r="D26" s="835" t="s">
        <v>546</v>
      </c>
      <c r="E26" s="836">
        <v>15.4</v>
      </c>
      <c r="F26" s="835">
        <v>15.5</v>
      </c>
      <c r="G26" s="836" t="s">
        <v>546</v>
      </c>
      <c r="H26" s="837">
        <v>24.099999999999998</v>
      </c>
      <c r="I26" s="835">
        <v>24.2</v>
      </c>
      <c r="J26" s="836" t="s">
        <v>546</v>
      </c>
      <c r="K26" s="837">
        <v>30.599999999999998</v>
      </c>
      <c r="L26" s="835">
        <v>30.7</v>
      </c>
      <c r="M26" s="836" t="s">
        <v>546</v>
      </c>
      <c r="N26" s="837">
        <v>36.4</v>
      </c>
      <c r="O26" s="835">
        <v>36.5</v>
      </c>
      <c r="P26" s="836" t="s">
        <v>546</v>
      </c>
      <c r="Q26" s="837">
        <v>42.5</v>
      </c>
      <c r="R26" s="835">
        <v>42.6</v>
      </c>
      <c r="S26" s="836" t="s">
        <v>546</v>
      </c>
      <c r="T26" s="837">
        <v>49</v>
      </c>
      <c r="U26" s="835">
        <v>49.1</v>
      </c>
      <c r="V26" s="836" t="s">
        <v>546</v>
      </c>
      <c r="W26" s="837">
        <v>58.5</v>
      </c>
      <c r="X26" s="835">
        <v>58.599999999999994</v>
      </c>
      <c r="Y26" s="838" t="s">
        <v>546</v>
      </c>
      <c r="Z26" s="837">
        <v>68.8</v>
      </c>
      <c r="AA26" s="835">
        <v>68.899999999999991</v>
      </c>
      <c r="AB26" s="836" t="s">
        <v>546</v>
      </c>
      <c r="AC26" s="837">
        <v>90.2</v>
      </c>
      <c r="AD26" s="835">
        <v>90.3</v>
      </c>
      <c r="AE26" s="839" t="s">
        <v>546</v>
      </c>
    </row>
    <row r="27" spans="1:31" ht="24.75" customHeight="1">
      <c r="A27" s="832" t="s">
        <v>314</v>
      </c>
      <c r="B27" s="833" t="s">
        <v>1188</v>
      </c>
      <c r="C27" s="857">
        <v>1300</v>
      </c>
      <c r="D27" s="835" t="s">
        <v>546</v>
      </c>
      <c r="E27" s="836">
        <v>31.9</v>
      </c>
      <c r="F27" s="835">
        <v>9.1999999999999993</v>
      </c>
      <c r="G27" s="836" t="s">
        <v>546</v>
      </c>
      <c r="H27" s="837">
        <v>11.4</v>
      </c>
      <c r="I27" s="835">
        <v>11.5</v>
      </c>
      <c r="J27" s="836" t="s">
        <v>546</v>
      </c>
      <c r="K27" s="837">
        <v>12.9</v>
      </c>
      <c r="L27" s="835">
        <v>13</v>
      </c>
      <c r="M27" s="836" t="s">
        <v>546</v>
      </c>
      <c r="N27" s="837">
        <v>14.3</v>
      </c>
      <c r="O27" s="835">
        <v>14.4</v>
      </c>
      <c r="P27" s="836" t="s">
        <v>546</v>
      </c>
      <c r="Q27" s="837">
        <v>15.4</v>
      </c>
      <c r="R27" s="835">
        <v>15.5</v>
      </c>
      <c r="S27" s="836" t="s">
        <v>546</v>
      </c>
      <c r="T27" s="837">
        <v>16.5</v>
      </c>
      <c r="U27" s="835">
        <v>16.600000000000001</v>
      </c>
      <c r="V27" s="836" t="s">
        <v>546</v>
      </c>
      <c r="W27" s="837">
        <v>17.7</v>
      </c>
      <c r="X27" s="835">
        <v>17.8</v>
      </c>
      <c r="Y27" s="838" t="s">
        <v>546</v>
      </c>
      <c r="Z27" s="837">
        <v>18.899999999999999</v>
      </c>
      <c r="AA27" s="835">
        <v>19</v>
      </c>
      <c r="AB27" s="836" t="s">
        <v>546</v>
      </c>
      <c r="AC27" s="837">
        <v>21.2</v>
      </c>
      <c r="AD27" s="835">
        <v>21.3</v>
      </c>
      <c r="AE27" s="839" t="s">
        <v>546</v>
      </c>
    </row>
    <row r="28" spans="1:31" ht="24.75" customHeight="1">
      <c r="A28" s="832" t="s">
        <v>315</v>
      </c>
      <c r="B28" s="833" t="s">
        <v>726</v>
      </c>
      <c r="C28" s="857">
        <v>1300</v>
      </c>
      <c r="D28" s="835" t="s">
        <v>546</v>
      </c>
      <c r="E28" s="836">
        <v>34.5</v>
      </c>
      <c r="F28" s="835">
        <v>34.4</v>
      </c>
      <c r="G28" s="836" t="s">
        <v>546</v>
      </c>
      <c r="H28" s="837">
        <v>26.700000000000003</v>
      </c>
      <c r="I28" s="835">
        <v>26.6</v>
      </c>
      <c r="J28" s="836" t="s">
        <v>546</v>
      </c>
      <c r="K28" s="837">
        <v>23.200000000000003</v>
      </c>
      <c r="L28" s="835">
        <v>23.1</v>
      </c>
      <c r="M28" s="836" t="s">
        <v>546</v>
      </c>
      <c r="N28" s="837">
        <v>20</v>
      </c>
      <c r="O28" s="835">
        <v>19.900000000000002</v>
      </c>
      <c r="P28" s="836" t="s">
        <v>546</v>
      </c>
      <c r="Q28" s="837">
        <v>17.8</v>
      </c>
      <c r="R28" s="835">
        <v>17.7</v>
      </c>
      <c r="S28" s="836" t="s">
        <v>546</v>
      </c>
      <c r="T28" s="837">
        <v>15.8</v>
      </c>
      <c r="U28" s="835">
        <v>15.7</v>
      </c>
      <c r="V28" s="836" t="s">
        <v>546</v>
      </c>
      <c r="W28" s="837">
        <v>14.000000000000002</v>
      </c>
      <c r="X28" s="835">
        <v>13.900000000000002</v>
      </c>
      <c r="Y28" s="838" t="s">
        <v>546</v>
      </c>
      <c r="Z28" s="837">
        <v>11.799999999999999</v>
      </c>
      <c r="AA28" s="835">
        <v>11.7</v>
      </c>
      <c r="AB28" s="836" t="s">
        <v>546</v>
      </c>
      <c r="AC28" s="837">
        <v>9.4</v>
      </c>
      <c r="AD28" s="835">
        <v>9.3000000000000007</v>
      </c>
      <c r="AE28" s="839" t="s">
        <v>546</v>
      </c>
    </row>
    <row r="29" spans="1:31" ht="24.75" customHeight="1">
      <c r="A29" s="832" t="s">
        <v>324</v>
      </c>
      <c r="B29" s="833" t="s">
        <v>1189</v>
      </c>
      <c r="C29" s="857">
        <v>1288</v>
      </c>
      <c r="D29" s="835" t="s">
        <v>546</v>
      </c>
      <c r="E29" s="836">
        <v>11.1</v>
      </c>
      <c r="F29" s="835">
        <v>11</v>
      </c>
      <c r="G29" s="836" t="s">
        <v>546</v>
      </c>
      <c r="H29" s="837">
        <v>10</v>
      </c>
      <c r="I29" s="835">
        <v>9.9</v>
      </c>
      <c r="J29" s="836" t="s">
        <v>546</v>
      </c>
      <c r="K29" s="837">
        <v>9</v>
      </c>
      <c r="L29" s="835">
        <v>8.9</v>
      </c>
      <c r="M29" s="836" t="s">
        <v>546</v>
      </c>
      <c r="N29" s="837">
        <v>8.5</v>
      </c>
      <c r="O29" s="835">
        <v>8.4</v>
      </c>
      <c r="P29" s="836" t="s">
        <v>546</v>
      </c>
      <c r="Q29" s="837">
        <v>7.9</v>
      </c>
      <c r="R29" s="835">
        <v>7.8000000000000007</v>
      </c>
      <c r="S29" s="836" t="s">
        <v>546</v>
      </c>
      <c r="T29" s="837">
        <v>7.4</v>
      </c>
      <c r="U29" s="835">
        <v>7.3000000000000007</v>
      </c>
      <c r="V29" s="836" t="s">
        <v>546</v>
      </c>
      <c r="W29" s="837">
        <v>7</v>
      </c>
      <c r="X29" s="835">
        <v>6.9</v>
      </c>
      <c r="Y29" s="838" t="s">
        <v>546</v>
      </c>
      <c r="Z29" s="837">
        <v>6.5</v>
      </c>
      <c r="AA29" s="835">
        <v>6.4</v>
      </c>
      <c r="AB29" s="836" t="s">
        <v>546</v>
      </c>
      <c r="AC29" s="837">
        <v>5.7</v>
      </c>
      <c r="AD29" s="835">
        <v>5.6000000000000005</v>
      </c>
      <c r="AE29" s="839" t="s">
        <v>546</v>
      </c>
    </row>
    <row r="30" spans="1:31" ht="24.75" customHeight="1">
      <c r="A30" s="832" t="s">
        <v>850</v>
      </c>
      <c r="B30" s="833" t="s">
        <v>1190</v>
      </c>
      <c r="C30" s="857">
        <v>1288</v>
      </c>
      <c r="D30" s="835" t="s">
        <v>546</v>
      </c>
      <c r="E30" s="836">
        <v>10</v>
      </c>
      <c r="F30" s="835">
        <v>9.9</v>
      </c>
      <c r="G30" s="836" t="s">
        <v>546</v>
      </c>
      <c r="H30" s="837">
        <v>8.6999999999999993</v>
      </c>
      <c r="I30" s="835">
        <v>8.6</v>
      </c>
      <c r="J30" s="836" t="s">
        <v>546</v>
      </c>
      <c r="K30" s="837">
        <v>7.8</v>
      </c>
      <c r="L30" s="835">
        <v>7.7</v>
      </c>
      <c r="M30" s="836" t="s">
        <v>546</v>
      </c>
      <c r="N30" s="837">
        <v>7.2</v>
      </c>
      <c r="O30" s="835">
        <v>7.1000000000000005</v>
      </c>
      <c r="P30" s="836" t="s">
        <v>546</v>
      </c>
      <c r="Q30" s="837">
        <v>6.5</v>
      </c>
      <c r="R30" s="835">
        <v>6.4</v>
      </c>
      <c r="S30" s="836" t="s">
        <v>546</v>
      </c>
      <c r="T30" s="837">
        <v>6</v>
      </c>
      <c r="U30" s="835">
        <v>5.9</v>
      </c>
      <c r="V30" s="836" t="s">
        <v>546</v>
      </c>
      <c r="W30" s="837">
        <v>5.4</v>
      </c>
      <c r="X30" s="835">
        <v>5.3000000000000007</v>
      </c>
      <c r="Y30" s="838" t="s">
        <v>546</v>
      </c>
      <c r="Z30" s="837">
        <v>4.8</v>
      </c>
      <c r="AA30" s="835">
        <v>4.7</v>
      </c>
      <c r="AB30" s="836" t="s">
        <v>546</v>
      </c>
      <c r="AC30" s="837">
        <v>4.0999999999999996</v>
      </c>
      <c r="AD30" s="835">
        <v>3.9999999999999996</v>
      </c>
      <c r="AE30" s="839" t="s">
        <v>546</v>
      </c>
    </row>
    <row r="31" spans="1:31" ht="24.75" customHeight="1">
      <c r="A31" s="863" t="s">
        <v>824</v>
      </c>
      <c r="B31" s="840" t="s">
        <v>1191</v>
      </c>
      <c r="C31" s="864">
        <v>1288</v>
      </c>
      <c r="D31" s="865" t="s">
        <v>546</v>
      </c>
      <c r="E31" s="866">
        <v>501</v>
      </c>
      <c r="F31" s="865">
        <v>500</v>
      </c>
      <c r="G31" s="866" t="s">
        <v>546</v>
      </c>
      <c r="H31" s="867">
        <v>379</v>
      </c>
      <c r="I31" s="865">
        <v>378</v>
      </c>
      <c r="J31" s="866" t="s">
        <v>546</v>
      </c>
      <c r="K31" s="867">
        <v>330</v>
      </c>
      <c r="L31" s="865">
        <v>329</v>
      </c>
      <c r="M31" s="866" t="s">
        <v>546</v>
      </c>
      <c r="N31" s="867">
        <v>296</v>
      </c>
      <c r="O31" s="865">
        <v>295</v>
      </c>
      <c r="P31" s="866" t="s">
        <v>546</v>
      </c>
      <c r="Q31" s="867">
        <v>263</v>
      </c>
      <c r="R31" s="865">
        <v>262</v>
      </c>
      <c r="S31" s="866" t="s">
        <v>546</v>
      </c>
      <c r="T31" s="867">
        <v>235</v>
      </c>
      <c r="U31" s="865">
        <v>234</v>
      </c>
      <c r="V31" s="866" t="s">
        <v>546</v>
      </c>
      <c r="W31" s="867">
        <v>212</v>
      </c>
      <c r="X31" s="865">
        <v>211</v>
      </c>
      <c r="Y31" s="868" t="s">
        <v>546</v>
      </c>
      <c r="Z31" s="867">
        <v>188</v>
      </c>
      <c r="AA31" s="865">
        <v>187</v>
      </c>
      <c r="AB31" s="866" t="s">
        <v>546</v>
      </c>
      <c r="AC31" s="867">
        <v>160</v>
      </c>
      <c r="AD31" s="865">
        <v>159</v>
      </c>
      <c r="AE31" s="869" t="s">
        <v>546</v>
      </c>
    </row>
  </sheetData>
  <mergeCells count="24">
    <mergeCell ref="AD15:AE15"/>
    <mergeCell ref="X5:Z5"/>
    <mergeCell ref="AA5:AC5"/>
    <mergeCell ref="AD5:AE5"/>
    <mergeCell ref="A10:A11"/>
    <mergeCell ref="A15:B15"/>
    <mergeCell ref="D15:E15"/>
    <mergeCell ref="F15:H15"/>
    <mergeCell ref="I15:K15"/>
    <mergeCell ref="L15:N15"/>
    <mergeCell ref="O15:Q15"/>
    <mergeCell ref="R15:T15"/>
    <mergeCell ref="U15:W15"/>
    <mergeCell ref="X15:Z15"/>
    <mergeCell ref="AA15:AC15"/>
    <mergeCell ref="A3:AE3"/>
    <mergeCell ref="A5:B5"/>
    <mergeCell ref="D5:E5"/>
    <mergeCell ref="F5:H5"/>
    <mergeCell ref="I5:K5"/>
    <mergeCell ref="L5:N5"/>
    <mergeCell ref="O5:Q5"/>
    <mergeCell ref="R5:T5"/>
    <mergeCell ref="U5:W5"/>
  </mergeCells>
  <phoneticPr fontId="1"/>
  <printOptions horizontalCentered="1"/>
  <pageMargins left="0.39370078740157483" right="0.39370078740157483" top="0.78740157480314965" bottom="0.39370078740157483" header="0" footer="0.19685039370078741"/>
  <pageSetup paperSize="9" scale="77" orientation="landscape" r:id="rId1"/>
  <headerFooter alignWithMargins="0">
    <oddFooter>&amp;P / &amp;N ページ</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CC"/>
    <pageSetUpPr fitToPage="1"/>
  </sheetPr>
  <dimension ref="A1:Z38"/>
  <sheetViews>
    <sheetView showGridLines="0" zoomScaleNormal="100" workbookViewId="0">
      <selection activeCell="A2" sqref="A2"/>
    </sheetView>
  </sheetViews>
  <sheetFormatPr defaultColWidth="9" defaultRowHeight="27" customHeight="1"/>
  <cols>
    <col min="1" max="1" width="4.44140625" style="922" customWidth="1"/>
    <col min="2" max="2" width="24.77734375" style="884" customWidth="1"/>
    <col min="3" max="3" width="6.6640625" style="883" customWidth="1"/>
    <col min="4" max="4" width="13" style="884" customWidth="1"/>
    <col min="5" max="5" width="13" style="885" customWidth="1"/>
    <col min="6" max="6" width="13" style="886" customWidth="1"/>
    <col min="7" max="7" width="13" style="887" customWidth="1"/>
    <col min="8" max="8" width="4.6640625" style="888" customWidth="1"/>
    <col min="9" max="16384" width="9" style="888"/>
  </cols>
  <sheetData>
    <row r="1" spans="1:26" s="875" customFormat="1" ht="13.2">
      <c r="A1" s="872" t="str">
        <f>"○参考2　"&amp;'学校入力シート（要入力）'!$I$41&amp;"年度版  財務比率等 （学科系統別・都道府県別）"</f>
        <v>○参考2　2023年度版  財務比率等 （学科系統別・都道府県別）</v>
      </c>
      <c r="B1" s="873"/>
      <c r="C1" s="873"/>
      <c r="D1" s="872"/>
      <c r="E1" s="872"/>
      <c r="F1" s="872"/>
      <c r="G1" s="872"/>
      <c r="H1" s="872"/>
      <c r="I1" s="872"/>
      <c r="J1" s="872"/>
      <c r="K1" s="872"/>
      <c r="L1" s="874"/>
      <c r="M1" s="872"/>
      <c r="N1" s="872"/>
      <c r="O1" s="872"/>
      <c r="P1" s="872"/>
      <c r="Q1" s="872"/>
      <c r="R1" s="872"/>
      <c r="S1" s="872"/>
      <c r="T1" s="872"/>
      <c r="U1" s="872"/>
      <c r="V1" s="872"/>
      <c r="W1" s="872"/>
      <c r="X1" s="872"/>
      <c r="Y1" s="872"/>
    </row>
    <row r="2" spans="1:26" s="880" customFormat="1" ht="9.6">
      <c r="A2" s="876"/>
      <c r="B2" s="1025" t="str">
        <f>"  ※財務は"&amp;'学校入力シート（要入力）'!$H$9&amp;"年度決算値、人数は"&amp;'学校入力シート（要入力）'!$I$41&amp;"年5月1日現在数。"</f>
        <v xml:space="preserve">  ※財務は2022年度決算値、人数は2023年5月1日現在数。</v>
      </c>
      <c r="C2" s="878"/>
      <c r="D2" s="879"/>
      <c r="F2" s="881"/>
      <c r="G2" s="881"/>
      <c r="H2" s="881"/>
      <c r="I2" s="881"/>
      <c r="J2" s="881"/>
      <c r="K2" s="881"/>
      <c r="L2" s="881"/>
      <c r="M2" s="881"/>
      <c r="N2" s="881"/>
      <c r="O2" s="881"/>
      <c r="P2" s="881"/>
      <c r="Q2" s="881"/>
      <c r="R2" s="881"/>
      <c r="S2" s="881"/>
      <c r="T2" s="881"/>
      <c r="U2" s="881"/>
      <c r="V2" s="881"/>
      <c r="W2" s="881"/>
      <c r="X2" s="881"/>
      <c r="Y2" s="881"/>
      <c r="Z2" s="881"/>
    </row>
    <row r="3" spans="1:26" s="880" customFormat="1" ht="9.6">
      <c r="A3" s="876"/>
      <c r="B3" s="877" t="s">
        <v>851</v>
      </c>
      <c r="C3" s="878"/>
      <c r="D3" s="879"/>
      <c r="F3" s="881"/>
      <c r="G3" s="881"/>
      <c r="H3" s="881"/>
      <c r="I3" s="881"/>
      <c r="J3" s="881"/>
      <c r="K3" s="881"/>
      <c r="L3" s="881"/>
      <c r="M3" s="881"/>
      <c r="N3" s="881"/>
      <c r="O3" s="881"/>
      <c r="P3" s="881"/>
      <c r="Q3" s="881"/>
      <c r="R3" s="881"/>
      <c r="S3" s="881"/>
      <c r="T3" s="881"/>
      <c r="U3" s="881"/>
      <c r="V3" s="881"/>
      <c r="W3" s="881"/>
      <c r="X3" s="881"/>
      <c r="Y3" s="881"/>
      <c r="Z3" s="881"/>
    </row>
    <row r="4" spans="1:26" ht="9.75" customHeight="1">
      <c r="A4" s="882"/>
      <c r="B4" s="877" t="s">
        <v>852</v>
      </c>
    </row>
    <row r="5" spans="1:26" s="875" customFormat="1" ht="30" customHeight="1">
      <c r="A5" s="2203" t="s">
        <v>853</v>
      </c>
      <c r="B5" s="2203"/>
      <c r="C5" s="889"/>
      <c r="D5" s="890"/>
      <c r="E5" s="879"/>
      <c r="F5" s="891"/>
      <c r="G5" s="892"/>
    </row>
    <row r="6" spans="1:26" s="895" customFormat="1" ht="22.5" customHeight="1">
      <c r="A6" s="2204" t="s">
        <v>601</v>
      </c>
      <c r="B6" s="2205"/>
      <c r="C6" s="2206"/>
      <c r="D6" s="893" t="s">
        <v>865</v>
      </c>
      <c r="E6" s="893" t="s">
        <v>866</v>
      </c>
      <c r="F6" s="893" t="s">
        <v>867</v>
      </c>
      <c r="G6" s="1034" t="s">
        <v>602</v>
      </c>
    </row>
    <row r="7" spans="1:26" s="895" customFormat="1" ht="22.5" customHeight="1">
      <c r="A7" s="2207" t="s">
        <v>603</v>
      </c>
      <c r="B7" s="2208"/>
      <c r="C7" s="2209"/>
      <c r="D7" s="767">
        <v>231</v>
      </c>
      <c r="E7" s="767">
        <v>418</v>
      </c>
      <c r="F7" s="767">
        <v>18</v>
      </c>
      <c r="G7" s="896">
        <v>667</v>
      </c>
      <c r="H7" s="1032"/>
    </row>
    <row r="8" spans="1:26" s="895" customFormat="1" ht="22.5" customHeight="1">
      <c r="A8" s="897" t="s">
        <v>763</v>
      </c>
      <c r="B8" s="898" t="s">
        <v>615</v>
      </c>
      <c r="C8" s="899" t="s">
        <v>771</v>
      </c>
      <c r="D8" s="768">
        <v>0.9</v>
      </c>
      <c r="E8" s="768">
        <v>1.1000000000000001</v>
      </c>
      <c r="F8" s="768">
        <v>-3.4</v>
      </c>
      <c r="G8" s="900">
        <v>1</v>
      </c>
      <c r="H8" s="1033"/>
    </row>
    <row r="9" spans="1:26" ht="22.5" customHeight="1">
      <c r="A9" s="897" t="s">
        <v>764</v>
      </c>
      <c r="B9" s="898" t="s">
        <v>912</v>
      </c>
      <c r="C9" s="899" t="s">
        <v>771</v>
      </c>
      <c r="D9" s="768">
        <v>62.6</v>
      </c>
      <c r="E9" s="768">
        <v>63.4</v>
      </c>
      <c r="F9" s="768">
        <v>63.6</v>
      </c>
      <c r="G9" s="900">
        <v>63.1</v>
      </c>
      <c r="H9" s="1033"/>
    </row>
    <row r="10" spans="1:26" ht="22.5" customHeight="1">
      <c r="A10" s="897" t="s">
        <v>765</v>
      </c>
      <c r="B10" s="898" t="s">
        <v>857</v>
      </c>
      <c r="C10" s="899" t="s">
        <v>771</v>
      </c>
      <c r="D10" s="768">
        <v>70</v>
      </c>
      <c r="E10" s="768">
        <v>72.2</v>
      </c>
      <c r="F10" s="768">
        <v>72.3</v>
      </c>
      <c r="G10" s="900">
        <v>71.5</v>
      </c>
      <c r="H10" s="1033"/>
    </row>
    <row r="11" spans="1:26" ht="22.5" customHeight="1">
      <c r="A11" s="897" t="s">
        <v>766</v>
      </c>
      <c r="B11" s="898" t="s">
        <v>616</v>
      </c>
      <c r="C11" s="899" t="s">
        <v>771</v>
      </c>
      <c r="D11" s="901">
        <v>10.7</v>
      </c>
      <c r="E11" s="901">
        <v>11.4</v>
      </c>
      <c r="F11" s="901">
        <v>8.1</v>
      </c>
      <c r="G11" s="902">
        <v>11.1</v>
      </c>
      <c r="H11" s="1033"/>
    </row>
    <row r="12" spans="1:26" s="895" customFormat="1" ht="22.5" customHeight="1">
      <c r="A12" s="2210" t="s">
        <v>767</v>
      </c>
      <c r="B12" s="898" t="s">
        <v>604</v>
      </c>
      <c r="C12" s="899" t="s">
        <v>771</v>
      </c>
      <c r="D12" s="901">
        <v>56.7</v>
      </c>
      <c r="E12" s="901">
        <v>64.099999999999994</v>
      </c>
      <c r="F12" s="901">
        <v>80</v>
      </c>
      <c r="G12" s="902">
        <v>62.1</v>
      </c>
      <c r="H12" s="1033"/>
    </row>
    <row r="13" spans="1:26" s="895" customFormat="1" ht="22.5" customHeight="1">
      <c r="A13" s="2211"/>
      <c r="B13" s="898" t="s">
        <v>605</v>
      </c>
      <c r="C13" s="899" t="s">
        <v>771</v>
      </c>
      <c r="D13" s="901">
        <v>55</v>
      </c>
      <c r="E13" s="901">
        <v>55.6</v>
      </c>
      <c r="F13" s="901">
        <v>57.9</v>
      </c>
      <c r="G13" s="902">
        <v>55.4</v>
      </c>
      <c r="H13" s="1033"/>
    </row>
    <row r="14" spans="1:26" s="895" customFormat="1" ht="22.5" customHeight="1">
      <c r="A14" s="918" t="s">
        <v>484</v>
      </c>
      <c r="B14" s="919" t="s">
        <v>307</v>
      </c>
      <c r="C14" s="920" t="s">
        <v>771</v>
      </c>
      <c r="D14" s="952">
        <v>247</v>
      </c>
      <c r="E14" s="952">
        <v>264.8</v>
      </c>
      <c r="F14" s="952">
        <v>287.10000000000002</v>
      </c>
      <c r="G14" s="953">
        <v>258.89999999999998</v>
      </c>
      <c r="H14" s="1033"/>
    </row>
    <row r="15" spans="1:26" s="895" customFormat="1" ht="12">
      <c r="A15" s="903"/>
      <c r="B15" s="904"/>
      <c r="C15" s="905"/>
      <c r="D15" s="904"/>
      <c r="E15" s="906"/>
      <c r="F15" s="907"/>
      <c r="G15" s="907"/>
    </row>
    <row r="16" spans="1:26" s="895" customFormat="1" ht="12">
      <c r="A16" s="903"/>
      <c r="B16" s="904"/>
      <c r="C16" s="905"/>
      <c r="D16" s="904"/>
      <c r="E16" s="906"/>
      <c r="F16" s="907"/>
      <c r="G16" s="907"/>
    </row>
    <row r="17" spans="1:7" s="808" customFormat="1" ht="20.25" customHeight="1">
      <c r="A17" s="2203" t="s">
        <v>858</v>
      </c>
      <c r="B17" s="2203"/>
      <c r="C17" s="908"/>
      <c r="D17" s="909"/>
      <c r="E17" s="910"/>
      <c r="F17" s="911"/>
      <c r="G17" s="912"/>
    </row>
    <row r="18" spans="1:7" s="913" customFormat="1" ht="22.5" customHeight="1">
      <c r="A18" s="2212" t="s">
        <v>601</v>
      </c>
      <c r="B18" s="2213"/>
      <c r="C18" s="2214"/>
      <c r="D18" s="893" t="s">
        <v>865</v>
      </c>
      <c r="E18" s="893" t="s">
        <v>866</v>
      </c>
      <c r="F18" s="893" t="s">
        <v>867</v>
      </c>
      <c r="G18" s="894" t="s">
        <v>602</v>
      </c>
    </row>
    <row r="19" spans="1:7" s="913" customFormat="1" ht="22.5" customHeight="1">
      <c r="A19" s="2215" t="s">
        <v>606</v>
      </c>
      <c r="B19" s="2216"/>
      <c r="C19" s="2217"/>
      <c r="D19" s="914">
        <v>373</v>
      </c>
      <c r="E19" s="914">
        <v>882</v>
      </c>
      <c r="F19" s="914">
        <v>33</v>
      </c>
      <c r="G19" s="915">
        <v>1288</v>
      </c>
    </row>
    <row r="20" spans="1:7" s="913" customFormat="1" ht="22.5" customHeight="1">
      <c r="A20" s="2215" t="s">
        <v>607</v>
      </c>
      <c r="B20" s="2216"/>
      <c r="C20" s="2217"/>
      <c r="D20" s="914">
        <v>373</v>
      </c>
      <c r="E20" s="914">
        <v>882</v>
      </c>
      <c r="F20" s="914">
        <v>33</v>
      </c>
      <c r="G20" s="915">
        <v>1288</v>
      </c>
    </row>
    <row r="21" spans="1:7" s="913" customFormat="1" ht="22.5" customHeight="1">
      <c r="A21" s="2215" t="s">
        <v>859</v>
      </c>
      <c r="B21" s="2216"/>
      <c r="C21" s="2217"/>
      <c r="D21" s="914">
        <v>369</v>
      </c>
      <c r="E21" s="914">
        <v>892</v>
      </c>
      <c r="F21" s="914">
        <v>34</v>
      </c>
      <c r="G21" s="915">
        <v>1295</v>
      </c>
    </row>
    <row r="22" spans="1:7" s="913" customFormat="1" ht="22.5" customHeight="1">
      <c r="A22" s="2215" t="s">
        <v>608</v>
      </c>
      <c r="B22" s="2216"/>
      <c r="C22" s="2217"/>
      <c r="D22" s="914">
        <v>370</v>
      </c>
      <c r="E22" s="914">
        <v>896</v>
      </c>
      <c r="F22" s="914">
        <v>34</v>
      </c>
      <c r="G22" s="915">
        <v>1300</v>
      </c>
    </row>
    <row r="23" spans="1:7" s="895" customFormat="1" ht="22.5" customHeight="1">
      <c r="A23" s="897" t="s">
        <v>763</v>
      </c>
      <c r="B23" s="898" t="s">
        <v>615</v>
      </c>
      <c r="C23" s="899" t="s">
        <v>771</v>
      </c>
      <c r="D23" s="901">
        <v>1.9</v>
      </c>
      <c r="E23" s="901">
        <v>0.3</v>
      </c>
      <c r="F23" s="901">
        <v>-2</v>
      </c>
      <c r="G23" s="902">
        <v>0.8</v>
      </c>
    </row>
    <row r="24" spans="1:7" ht="22.5" customHeight="1">
      <c r="A24" s="897" t="s">
        <v>764</v>
      </c>
      <c r="B24" s="898" t="s">
        <v>871</v>
      </c>
      <c r="C24" s="899" t="s">
        <v>771</v>
      </c>
      <c r="D24" s="901">
        <v>61.7</v>
      </c>
      <c r="E24" s="901">
        <v>64</v>
      </c>
      <c r="F24" s="901">
        <v>59.8</v>
      </c>
      <c r="G24" s="902">
        <v>63.2</v>
      </c>
    </row>
    <row r="25" spans="1:7" ht="22.5" customHeight="1">
      <c r="A25" s="897" t="s">
        <v>765</v>
      </c>
      <c r="B25" s="898" t="s">
        <v>860</v>
      </c>
      <c r="C25" s="899" t="s">
        <v>611</v>
      </c>
      <c r="D25" s="916">
        <v>2.74</v>
      </c>
      <c r="E25" s="916">
        <v>2.58</v>
      </c>
      <c r="F25" s="916">
        <v>1.88</v>
      </c>
      <c r="G25" s="917">
        <v>2.62</v>
      </c>
    </row>
    <row r="26" spans="1:7" ht="22.5" customHeight="1">
      <c r="A26" s="897" t="s">
        <v>766</v>
      </c>
      <c r="B26" s="898" t="s">
        <v>325</v>
      </c>
      <c r="C26" s="899" t="s">
        <v>771</v>
      </c>
      <c r="D26" s="768">
        <v>92.7</v>
      </c>
      <c r="E26" s="768">
        <v>90.4</v>
      </c>
      <c r="F26" s="768">
        <v>96.4</v>
      </c>
      <c r="G26" s="900">
        <v>91.3</v>
      </c>
    </row>
    <row r="27" spans="1:7" ht="22.5" customHeight="1">
      <c r="A27" s="897" t="s">
        <v>767</v>
      </c>
      <c r="B27" s="898" t="s">
        <v>861</v>
      </c>
      <c r="C27" s="899" t="s">
        <v>771</v>
      </c>
      <c r="D27" s="768">
        <v>33.299999999999997</v>
      </c>
      <c r="E27" s="768">
        <v>38.1</v>
      </c>
      <c r="F27" s="768">
        <v>43.7</v>
      </c>
      <c r="G27" s="900">
        <v>36.6</v>
      </c>
    </row>
    <row r="28" spans="1:7" ht="22.5" customHeight="1">
      <c r="A28" s="897" t="s">
        <v>816</v>
      </c>
      <c r="B28" s="898" t="s">
        <v>436</v>
      </c>
      <c r="C28" s="899" t="s">
        <v>771</v>
      </c>
      <c r="D28" s="768">
        <v>44.7</v>
      </c>
      <c r="E28" s="768">
        <v>42</v>
      </c>
      <c r="F28" s="768">
        <v>37.799999999999997</v>
      </c>
      <c r="G28" s="900">
        <v>42.8</v>
      </c>
    </row>
    <row r="29" spans="1:7" ht="22.5" customHeight="1">
      <c r="A29" s="897" t="s">
        <v>817</v>
      </c>
      <c r="B29" s="898" t="s">
        <v>319</v>
      </c>
      <c r="C29" s="899" t="s">
        <v>771</v>
      </c>
      <c r="D29" s="768">
        <v>82.2</v>
      </c>
      <c r="E29" s="768">
        <v>86.8</v>
      </c>
      <c r="F29" s="768">
        <v>78.599999999999994</v>
      </c>
      <c r="G29" s="900">
        <v>85.2</v>
      </c>
    </row>
    <row r="30" spans="1:7" ht="22.5" customHeight="1">
      <c r="A30" s="897" t="s">
        <v>768</v>
      </c>
      <c r="B30" s="898" t="s">
        <v>862</v>
      </c>
      <c r="C30" s="899" t="s">
        <v>771</v>
      </c>
      <c r="D30" s="768">
        <v>78.7</v>
      </c>
      <c r="E30" s="768">
        <v>84.3</v>
      </c>
      <c r="F30" s="768">
        <v>74.599999999999994</v>
      </c>
      <c r="G30" s="900">
        <v>82.3</v>
      </c>
    </row>
    <row r="31" spans="1:7" ht="22.5" customHeight="1">
      <c r="A31" s="897" t="s">
        <v>863</v>
      </c>
      <c r="B31" s="898" t="s">
        <v>326</v>
      </c>
      <c r="C31" s="899" t="s">
        <v>771</v>
      </c>
      <c r="D31" s="901">
        <v>11.2</v>
      </c>
      <c r="E31" s="901">
        <v>6.3</v>
      </c>
      <c r="F31" s="901">
        <v>15.2</v>
      </c>
      <c r="G31" s="902">
        <v>7.8</v>
      </c>
    </row>
    <row r="32" spans="1:7" ht="22.5" customHeight="1">
      <c r="A32" s="897" t="s">
        <v>818</v>
      </c>
      <c r="B32" s="898" t="s">
        <v>1175</v>
      </c>
      <c r="C32" s="899" t="s">
        <v>612</v>
      </c>
      <c r="D32" s="901">
        <v>15.2</v>
      </c>
      <c r="E32" s="901">
        <v>16.5</v>
      </c>
      <c r="F32" s="901">
        <v>13.1</v>
      </c>
      <c r="G32" s="902">
        <v>16</v>
      </c>
    </row>
    <row r="33" spans="1:7" ht="22.5" customHeight="1">
      <c r="A33" s="897" t="s">
        <v>819</v>
      </c>
      <c r="B33" s="898" t="s">
        <v>321</v>
      </c>
      <c r="C33" s="899" t="s">
        <v>771</v>
      </c>
      <c r="D33" s="901">
        <v>48.1</v>
      </c>
      <c r="E33" s="901">
        <v>44.8</v>
      </c>
      <c r="F33" s="901">
        <v>57.4</v>
      </c>
      <c r="G33" s="902">
        <v>46.1</v>
      </c>
    </row>
    <row r="34" spans="1:7" ht="22.5" customHeight="1">
      <c r="A34" s="897" t="s">
        <v>820</v>
      </c>
      <c r="B34" s="898" t="s">
        <v>1176</v>
      </c>
      <c r="C34" s="899" t="s">
        <v>612</v>
      </c>
      <c r="D34" s="901">
        <v>77.099999999999994</v>
      </c>
      <c r="E34" s="901">
        <v>88.2</v>
      </c>
      <c r="F34" s="901">
        <v>53.6</v>
      </c>
      <c r="G34" s="902">
        <v>83.7</v>
      </c>
    </row>
    <row r="35" spans="1:7" ht="22.5" customHeight="1">
      <c r="A35" s="897" t="s">
        <v>821</v>
      </c>
      <c r="B35" s="898" t="s">
        <v>327</v>
      </c>
      <c r="C35" s="899" t="s">
        <v>771</v>
      </c>
      <c r="D35" s="901">
        <v>19.7</v>
      </c>
      <c r="E35" s="901">
        <v>18.7</v>
      </c>
      <c r="F35" s="901">
        <v>24.4</v>
      </c>
      <c r="G35" s="902">
        <v>19.2</v>
      </c>
    </row>
    <row r="36" spans="1:7" ht="22.5" customHeight="1">
      <c r="A36" s="897" t="s">
        <v>822</v>
      </c>
      <c r="B36" s="898" t="s">
        <v>1177</v>
      </c>
      <c r="C36" s="899" t="s">
        <v>613</v>
      </c>
      <c r="D36" s="901">
        <v>7.4</v>
      </c>
      <c r="E36" s="901">
        <v>8.8000000000000007</v>
      </c>
      <c r="F36" s="901">
        <v>6.9</v>
      </c>
      <c r="G36" s="902">
        <v>8.3000000000000007</v>
      </c>
    </row>
    <row r="37" spans="1:7" ht="22.5" customHeight="1">
      <c r="A37" s="897" t="s">
        <v>823</v>
      </c>
      <c r="B37" s="898" t="s">
        <v>1192</v>
      </c>
      <c r="C37" s="899" t="s">
        <v>613</v>
      </c>
      <c r="D37" s="901">
        <v>5.8</v>
      </c>
      <c r="E37" s="901">
        <v>7</v>
      </c>
      <c r="F37" s="901">
        <v>5.6</v>
      </c>
      <c r="G37" s="902">
        <v>6.5</v>
      </c>
    </row>
    <row r="38" spans="1:7" ht="22.5" customHeight="1">
      <c r="A38" s="918" t="s">
        <v>824</v>
      </c>
      <c r="B38" s="919" t="s">
        <v>1193</v>
      </c>
      <c r="C38" s="920" t="s">
        <v>614</v>
      </c>
      <c r="D38" s="770">
        <v>272</v>
      </c>
      <c r="E38" s="770">
        <v>275</v>
      </c>
      <c r="F38" s="770">
        <v>368</v>
      </c>
      <c r="G38" s="921">
        <v>275</v>
      </c>
    </row>
  </sheetData>
  <mergeCells count="10">
    <mergeCell ref="A18:C18"/>
    <mergeCell ref="A19:C19"/>
    <mergeCell ref="A20:C20"/>
    <mergeCell ref="A21:C21"/>
    <mergeCell ref="A22:C22"/>
    <mergeCell ref="A17:B17"/>
    <mergeCell ref="A5:B5"/>
    <mergeCell ref="A6:C6"/>
    <mergeCell ref="A7:C7"/>
    <mergeCell ref="A12:A13"/>
  </mergeCells>
  <phoneticPr fontId="1"/>
  <printOptions horizontalCentered="1"/>
  <pageMargins left="0.23622047244094491" right="0.23622047244094491" top="0.74803149606299213" bottom="0.74803149606299213" header="0.31496062992125984" footer="0.31496062992125984"/>
  <pageSetup paperSize="9" scale="68" orientation="landscape" r:id="rId1"/>
  <headerFooter alignWithMargins="0">
    <oddFooter>&amp;P / &amp;N ページ</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CC"/>
    <pageSetUpPr fitToPage="1"/>
  </sheetPr>
  <dimension ref="A1:K108"/>
  <sheetViews>
    <sheetView showGridLines="0" zoomScaleNormal="100" workbookViewId="0"/>
  </sheetViews>
  <sheetFormatPr defaultColWidth="9" defaultRowHeight="13.2"/>
  <cols>
    <col min="1" max="1" width="13.77734375" style="140" customWidth="1"/>
    <col min="2" max="2" width="7.109375" style="178" customWidth="1"/>
    <col min="3" max="3" width="8.33203125" style="294" customWidth="1"/>
    <col min="4" max="6" width="8.33203125" style="178" customWidth="1"/>
    <col min="7" max="9" width="8.33203125" style="141" customWidth="1"/>
    <col min="10" max="16384" width="9" style="178"/>
  </cols>
  <sheetData>
    <row r="1" spans="1:11" ht="9.75" customHeight="1">
      <c r="A1" s="759"/>
      <c r="B1" s="760"/>
      <c r="C1" s="760"/>
      <c r="D1" s="760"/>
      <c r="E1" s="760"/>
      <c r="F1" s="760"/>
      <c r="G1" s="760"/>
      <c r="H1" s="760"/>
      <c r="I1" s="760"/>
    </row>
    <row r="2" spans="1:11" ht="19.5" customHeight="1">
      <c r="A2" s="659" t="s">
        <v>760</v>
      </c>
      <c r="B2" s="761"/>
      <c r="C2" s="761"/>
      <c r="D2" s="761"/>
      <c r="E2" s="761"/>
    </row>
    <row r="3" spans="1:11" s="150" customFormat="1" ht="9.75" customHeight="1">
      <c r="A3" s="2218" t="s">
        <v>761</v>
      </c>
      <c r="B3" s="2220" t="s">
        <v>762</v>
      </c>
      <c r="C3" s="762" t="s">
        <v>763</v>
      </c>
      <c r="D3" s="762" t="s">
        <v>764</v>
      </c>
      <c r="E3" s="762" t="s">
        <v>765</v>
      </c>
      <c r="F3" s="762" t="s">
        <v>766</v>
      </c>
      <c r="G3" s="2222" t="s">
        <v>767</v>
      </c>
      <c r="H3" s="2223"/>
      <c r="I3" s="996" t="s">
        <v>311</v>
      </c>
    </row>
    <row r="4" spans="1:11" s="150" customFormat="1" ht="42.75" customHeight="1">
      <c r="A4" s="2219"/>
      <c r="B4" s="2221"/>
      <c r="C4" s="763" t="s">
        <v>874</v>
      </c>
      <c r="D4" s="763" t="s">
        <v>609</v>
      </c>
      <c r="E4" s="764" t="s">
        <v>769</v>
      </c>
      <c r="F4" s="764" t="s">
        <v>911</v>
      </c>
      <c r="G4" s="764" t="s">
        <v>604</v>
      </c>
      <c r="H4" s="764" t="s">
        <v>770</v>
      </c>
      <c r="I4" s="997" t="s">
        <v>307</v>
      </c>
    </row>
    <row r="5" spans="1:11" s="150" customFormat="1" ht="12.75" customHeight="1">
      <c r="A5" s="2219"/>
      <c r="B5" s="765"/>
      <c r="C5" s="765" t="s">
        <v>771</v>
      </c>
      <c r="D5" s="765" t="s">
        <v>771</v>
      </c>
      <c r="E5" s="765" t="s">
        <v>771</v>
      </c>
      <c r="F5" s="765" t="s">
        <v>771</v>
      </c>
      <c r="G5" s="765" t="s">
        <v>771</v>
      </c>
      <c r="H5" s="765" t="s">
        <v>771</v>
      </c>
      <c r="I5" s="998" t="s">
        <v>771</v>
      </c>
    </row>
    <row r="6" spans="1:11" s="150" customFormat="1" ht="15.75" customHeight="1">
      <c r="A6" s="766" t="s">
        <v>772</v>
      </c>
      <c r="B6" s="767">
        <v>25</v>
      </c>
      <c r="C6" s="768">
        <v>-2.5</v>
      </c>
      <c r="D6" s="768">
        <v>67.400000000000006</v>
      </c>
      <c r="E6" s="768">
        <v>76.599999999999994</v>
      </c>
      <c r="F6" s="768">
        <v>7.3</v>
      </c>
      <c r="G6" s="768">
        <v>25.7</v>
      </c>
      <c r="H6" s="768">
        <v>57.2</v>
      </c>
      <c r="I6" s="900">
        <v>114.3</v>
      </c>
      <c r="K6" s="1073"/>
    </row>
    <row r="7" spans="1:11" s="150" customFormat="1" ht="15.75" customHeight="1">
      <c r="A7" s="766" t="s">
        <v>773</v>
      </c>
      <c r="B7" s="767">
        <v>8</v>
      </c>
      <c r="C7" s="768">
        <v>-13.3</v>
      </c>
      <c r="D7" s="768">
        <v>75.400000000000006</v>
      </c>
      <c r="E7" s="768">
        <v>85.2</v>
      </c>
      <c r="F7" s="768">
        <v>-2</v>
      </c>
      <c r="G7" s="768">
        <v>28.6</v>
      </c>
      <c r="H7" s="768">
        <v>67.599999999999994</v>
      </c>
      <c r="I7" s="900">
        <v>314.8</v>
      </c>
      <c r="K7" s="1073"/>
    </row>
    <row r="8" spans="1:11" s="150" customFormat="1" ht="15.75" customHeight="1">
      <c r="A8" s="766" t="s">
        <v>774</v>
      </c>
      <c r="B8" s="767">
        <v>9</v>
      </c>
      <c r="C8" s="768">
        <v>0</v>
      </c>
      <c r="D8" s="768">
        <v>59.7</v>
      </c>
      <c r="E8" s="768">
        <v>68.400000000000006</v>
      </c>
      <c r="F8" s="768">
        <v>8.5</v>
      </c>
      <c r="G8" s="768">
        <v>50.2</v>
      </c>
      <c r="H8" s="768">
        <v>58.7</v>
      </c>
      <c r="I8" s="900">
        <v>274.8</v>
      </c>
      <c r="K8" s="1073"/>
    </row>
    <row r="9" spans="1:11" s="150" customFormat="1" ht="15.75" customHeight="1">
      <c r="A9" s="766" t="s">
        <v>775</v>
      </c>
      <c r="B9" s="767">
        <v>8</v>
      </c>
      <c r="C9" s="768">
        <v>-10.5</v>
      </c>
      <c r="D9" s="768">
        <v>58.5</v>
      </c>
      <c r="E9" s="768">
        <v>65.7</v>
      </c>
      <c r="F9" s="768">
        <v>2.1</v>
      </c>
      <c r="G9" s="768">
        <v>17.3</v>
      </c>
      <c r="H9" s="768">
        <v>56.4</v>
      </c>
      <c r="I9" s="900">
        <v>55.9</v>
      </c>
      <c r="K9" s="1073"/>
    </row>
    <row r="10" spans="1:11" s="150" customFormat="1" ht="15.75" customHeight="1">
      <c r="A10" s="766" t="s">
        <v>776</v>
      </c>
      <c r="B10" s="767">
        <v>3</v>
      </c>
      <c r="C10" s="768">
        <v>9.6999999999999993</v>
      </c>
      <c r="D10" s="768">
        <v>61.8</v>
      </c>
      <c r="E10" s="768">
        <v>65.400000000000006</v>
      </c>
      <c r="F10" s="768">
        <v>17.5</v>
      </c>
      <c r="G10" s="768">
        <v>180</v>
      </c>
      <c r="H10" s="768">
        <v>46</v>
      </c>
      <c r="I10" s="900">
        <v>1075.2</v>
      </c>
      <c r="K10" s="1073"/>
    </row>
    <row r="11" spans="1:11" s="150" customFormat="1" ht="15.75" customHeight="1">
      <c r="A11" s="766" t="s">
        <v>777</v>
      </c>
      <c r="B11" s="767">
        <v>12</v>
      </c>
      <c r="C11" s="768">
        <v>-4.2</v>
      </c>
      <c r="D11" s="768">
        <v>60.6</v>
      </c>
      <c r="E11" s="768">
        <v>68.900000000000006</v>
      </c>
      <c r="F11" s="768">
        <v>8.9</v>
      </c>
      <c r="G11" s="768">
        <v>35.9</v>
      </c>
      <c r="H11" s="768">
        <v>50</v>
      </c>
      <c r="I11" s="900">
        <v>157.69999999999999</v>
      </c>
      <c r="K11" s="1073"/>
    </row>
    <row r="12" spans="1:11" s="150" customFormat="1" ht="15.75" customHeight="1">
      <c r="A12" s="766" t="s">
        <v>778</v>
      </c>
      <c r="B12" s="767">
        <v>11</v>
      </c>
      <c r="C12" s="768">
        <v>-2.9</v>
      </c>
      <c r="D12" s="768">
        <v>68.7</v>
      </c>
      <c r="E12" s="768">
        <v>77.7</v>
      </c>
      <c r="F12" s="768">
        <v>7.7</v>
      </c>
      <c r="G12" s="768">
        <v>36.6</v>
      </c>
      <c r="H12" s="768">
        <v>54.6</v>
      </c>
      <c r="I12" s="900">
        <v>294.39999999999998</v>
      </c>
      <c r="K12" s="1073"/>
    </row>
    <row r="13" spans="1:11" s="150" customFormat="1" ht="15.75" customHeight="1">
      <c r="A13" s="766" t="s">
        <v>779</v>
      </c>
      <c r="B13" s="767">
        <v>13</v>
      </c>
      <c r="C13" s="768">
        <v>1.3</v>
      </c>
      <c r="D13" s="768">
        <v>61.3</v>
      </c>
      <c r="E13" s="768">
        <v>69.900000000000006</v>
      </c>
      <c r="F13" s="768">
        <v>10.8</v>
      </c>
      <c r="G13" s="768">
        <v>22.5</v>
      </c>
      <c r="H13" s="768">
        <v>57.7</v>
      </c>
      <c r="I13" s="900">
        <v>118.4</v>
      </c>
      <c r="K13" s="1073"/>
    </row>
    <row r="14" spans="1:11" s="150" customFormat="1" ht="15.75" customHeight="1">
      <c r="A14" s="766" t="s">
        <v>780</v>
      </c>
      <c r="B14" s="767">
        <v>6</v>
      </c>
      <c r="C14" s="768">
        <v>-0.2</v>
      </c>
      <c r="D14" s="768">
        <v>53.5</v>
      </c>
      <c r="E14" s="768">
        <v>73</v>
      </c>
      <c r="F14" s="768">
        <v>15.8</v>
      </c>
      <c r="G14" s="768">
        <v>90.7</v>
      </c>
      <c r="H14" s="768">
        <v>53.7</v>
      </c>
      <c r="I14" s="900">
        <v>1140.2</v>
      </c>
      <c r="K14" s="1073"/>
    </row>
    <row r="15" spans="1:11" s="150" customFormat="1" ht="15.75" customHeight="1">
      <c r="A15" s="766" t="s">
        <v>781</v>
      </c>
      <c r="B15" s="767">
        <v>4</v>
      </c>
      <c r="C15" s="768">
        <v>0.3</v>
      </c>
      <c r="D15" s="768">
        <v>64.400000000000006</v>
      </c>
      <c r="E15" s="768">
        <v>76.2</v>
      </c>
      <c r="F15" s="768">
        <v>9.6</v>
      </c>
      <c r="G15" s="768">
        <v>77.3</v>
      </c>
      <c r="H15" s="768">
        <v>58.2</v>
      </c>
      <c r="I15" s="900">
        <v>430.5</v>
      </c>
      <c r="K15" s="1073"/>
    </row>
    <row r="16" spans="1:11" s="150" customFormat="1" ht="15.75" customHeight="1">
      <c r="A16" s="766" t="s">
        <v>782</v>
      </c>
      <c r="B16" s="767">
        <v>17</v>
      </c>
      <c r="C16" s="768">
        <v>4.9000000000000004</v>
      </c>
      <c r="D16" s="768">
        <v>56.9</v>
      </c>
      <c r="E16" s="768">
        <v>68.8</v>
      </c>
      <c r="F16" s="768">
        <v>14.7</v>
      </c>
      <c r="G16" s="768">
        <v>41.4</v>
      </c>
      <c r="H16" s="768">
        <v>55.9</v>
      </c>
      <c r="I16" s="900">
        <v>198.6</v>
      </c>
      <c r="K16" s="1073"/>
    </row>
    <row r="17" spans="1:11" s="150" customFormat="1" ht="15.75" customHeight="1">
      <c r="A17" s="766" t="s">
        <v>783</v>
      </c>
      <c r="B17" s="767">
        <v>22</v>
      </c>
      <c r="C17" s="768">
        <v>0.5</v>
      </c>
      <c r="D17" s="768">
        <v>68.400000000000006</v>
      </c>
      <c r="E17" s="768">
        <v>76.900000000000006</v>
      </c>
      <c r="F17" s="768">
        <v>10.6</v>
      </c>
      <c r="G17" s="768">
        <v>56.2</v>
      </c>
      <c r="H17" s="768">
        <v>62</v>
      </c>
      <c r="I17" s="900">
        <v>324.5</v>
      </c>
      <c r="K17" s="1073"/>
    </row>
    <row r="18" spans="1:11" s="150" customFormat="1" ht="15.75" customHeight="1">
      <c r="A18" s="766" t="s">
        <v>784</v>
      </c>
      <c r="B18" s="767">
        <v>113</v>
      </c>
      <c r="C18" s="768">
        <v>1.1000000000000001</v>
      </c>
      <c r="D18" s="768">
        <v>63</v>
      </c>
      <c r="E18" s="768">
        <v>70.099999999999994</v>
      </c>
      <c r="F18" s="768">
        <v>11.2</v>
      </c>
      <c r="G18" s="768">
        <v>94</v>
      </c>
      <c r="H18" s="768">
        <v>56</v>
      </c>
      <c r="I18" s="900">
        <v>361.3</v>
      </c>
      <c r="K18" s="1073"/>
    </row>
    <row r="19" spans="1:11" s="150" customFormat="1" ht="15.75" customHeight="1">
      <c r="A19" s="766" t="s">
        <v>785</v>
      </c>
      <c r="B19" s="767">
        <v>48</v>
      </c>
      <c r="C19" s="768">
        <v>2.7</v>
      </c>
      <c r="D19" s="768">
        <v>64.8</v>
      </c>
      <c r="E19" s="768">
        <v>74</v>
      </c>
      <c r="F19" s="768">
        <v>14.8</v>
      </c>
      <c r="G19" s="768">
        <v>67.900000000000006</v>
      </c>
      <c r="H19" s="768">
        <v>55.1</v>
      </c>
      <c r="I19" s="900">
        <v>374.9</v>
      </c>
      <c r="K19" s="1073"/>
    </row>
    <row r="20" spans="1:11" s="150" customFormat="1" ht="15.75" customHeight="1">
      <c r="A20" s="766" t="s">
        <v>786</v>
      </c>
      <c r="B20" s="767">
        <v>10</v>
      </c>
      <c r="C20" s="768">
        <v>-2</v>
      </c>
      <c r="D20" s="768">
        <v>61.3</v>
      </c>
      <c r="E20" s="768">
        <v>73.7</v>
      </c>
      <c r="F20" s="768">
        <v>11.9</v>
      </c>
      <c r="G20" s="768">
        <v>30.2</v>
      </c>
      <c r="H20" s="768">
        <v>44.2</v>
      </c>
      <c r="I20" s="900">
        <v>138.9</v>
      </c>
      <c r="K20" s="1073"/>
    </row>
    <row r="21" spans="1:11" s="150" customFormat="1" ht="15.75" customHeight="1">
      <c r="A21" s="766" t="s">
        <v>787</v>
      </c>
      <c r="B21" s="767">
        <v>7</v>
      </c>
      <c r="C21" s="768">
        <v>-5.2</v>
      </c>
      <c r="D21" s="768">
        <v>64.7</v>
      </c>
      <c r="E21" s="768">
        <v>74</v>
      </c>
      <c r="F21" s="768">
        <v>5.7</v>
      </c>
      <c r="G21" s="768">
        <v>50</v>
      </c>
      <c r="H21" s="768">
        <v>54</v>
      </c>
      <c r="I21" s="900">
        <v>323.3</v>
      </c>
      <c r="K21" s="1073"/>
    </row>
    <row r="22" spans="1:11" s="150" customFormat="1" ht="15.75" customHeight="1">
      <c r="A22" s="766" t="s">
        <v>788</v>
      </c>
      <c r="B22" s="767">
        <v>4</v>
      </c>
      <c r="C22" s="768">
        <v>-0.9</v>
      </c>
      <c r="D22" s="768">
        <v>62.2</v>
      </c>
      <c r="E22" s="768">
        <v>68.900000000000006</v>
      </c>
      <c r="F22" s="768">
        <v>12.3</v>
      </c>
      <c r="G22" s="768">
        <v>39.299999999999997</v>
      </c>
      <c r="H22" s="768">
        <v>57.6</v>
      </c>
      <c r="I22" s="900">
        <v>120.2</v>
      </c>
      <c r="K22" s="1073"/>
    </row>
    <row r="23" spans="1:11" s="150" customFormat="1" ht="15.75" customHeight="1">
      <c r="A23" s="766" t="s">
        <v>789</v>
      </c>
      <c r="B23" s="767">
        <v>5</v>
      </c>
      <c r="C23" s="768">
        <v>1.8</v>
      </c>
      <c r="D23" s="768">
        <v>65.3</v>
      </c>
      <c r="E23" s="768">
        <v>72.900000000000006</v>
      </c>
      <c r="F23" s="768">
        <v>11.3</v>
      </c>
      <c r="G23" s="768">
        <v>44.8</v>
      </c>
      <c r="H23" s="768">
        <v>46.2</v>
      </c>
      <c r="I23" s="900">
        <v>220.4</v>
      </c>
      <c r="K23" s="1073"/>
    </row>
    <row r="24" spans="1:11" s="150" customFormat="1" ht="15.75" customHeight="1">
      <c r="A24" s="766" t="s">
        <v>790</v>
      </c>
      <c r="B24" s="767">
        <v>6</v>
      </c>
      <c r="C24" s="768">
        <v>6.4</v>
      </c>
      <c r="D24" s="768">
        <v>46.4</v>
      </c>
      <c r="E24" s="768">
        <v>58</v>
      </c>
      <c r="F24" s="768">
        <v>15.2</v>
      </c>
      <c r="G24" s="768">
        <v>54.2</v>
      </c>
      <c r="H24" s="768">
        <v>61.5</v>
      </c>
      <c r="I24" s="900">
        <v>96.1</v>
      </c>
      <c r="K24" s="1073"/>
    </row>
    <row r="25" spans="1:11" s="150" customFormat="1" ht="15.75" customHeight="1">
      <c r="A25" s="766" t="s">
        <v>791</v>
      </c>
      <c r="B25" s="767">
        <v>9</v>
      </c>
      <c r="C25" s="768">
        <v>15.2</v>
      </c>
      <c r="D25" s="768">
        <v>50.4</v>
      </c>
      <c r="E25" s="768">
        <v>67.900000000000006</v>
      </c>
      <c r="F25" s="768">
        <v>25.5</v>
      </c>
      <c r="G25" s="768">
        <v>68.599999999999994</v>
      </c>
      <c r="H25" s="768">
        <v>47.9</v>
      </c>
      <c r="I25" s="900">
        <v>322.2</v>
      </c>
      <c r="K25" s="1073"/>
    </row>
    <row r="26" spans="1:11" s="150" customFormat="1" ht="15.75" customHeight="1">
      <c r="A26" s="766" t="s">
        <v>792</v>
      </c>
      <c r="B26" s="767">
        <v>9</v>
      </c>
      <c r="C26" s="768">
        <v>0.4</v>
      </c>
      <c r="D26" s="768">
        <v>65</v>
      </c>
      <c r="E26" s="768">
        <v>73.7</v>
      </c>
      <c r="F26" s="768">
        <v>9.6999999999999993</v>
      </c>
      <c r="G26" s="768">
        <v>65.099999999999994</v>
      </c>
      <c r="H26" s="768">
        <v>59.4</v>
      </c>
      <c r="I26" s="900">
        <v>407</v>
      </c>
      <c r="K26" s="1073"/>
    </row>
    <row r="27" spans="1:11" s="150" customFormat="1" ht="15.75" customHeight="1">
      <c r="A27" s="766" t="s">
        <v>793</v>
      </c>
      <c r="B27" s="767">
        <v>25</v>
      </c>
      <c r="C27" s="768">
        <v>0.3</v>
      </c>
      <c r="D27" s="768">
        <v>62.1</v>
      </c>
      <c r="E27" s="768">
        <v>69.599999999999994</v>
      </c>
      <c r="F27" s="768">
        <v>11.7</v>
      </c>
      <c r="G27" s="768">
        <v>54.8</v>
      </c>
      <c r="H27" s="768">
        <v>58.3</v>
      </c>
      <c r="I27" s="900">
        <v>285.8</v>
      </c>
      <c r="K27" s="1073"/>
    </row>
    <row r="28" spans="1:11" s="150" customFormat="1" ht="15.75" customHeight="1">
      <c r="A28" s="766" t="s">
        <v>794</v>
      </c>
      <c r="B28" s="767">
        <v>16</v>
      </c>
      <c r="C28" s="768">
        <v>2.7</v>
      </c>
      <c r="D28" s="768">
        <v>68.900000000000006</v>
      </c>
      <c r="E28" s="768">
        <v>75.7</v>
      </c>
      <c r="F28" s="768">
        <v>10.5</v>
      </c>
      <c r="G28" s="768">
        <v>64.5</v>
      </c>
      <c r="H28" s="768">
        <v>57.1</v>
      </c>
      <c r="I28" s="900">
        <v>224.5</v>
      </c>
      <c r="K28" s="1073"/>
    </row>
    <row r="29" spans="1:11" s="150" customFormat="1" ht="15.75" customHeight="1">
      <c r="A29" s="766" t="s">
        <v>795</v>
      </c>
      <c r="B29" s="767">
        <v>9</v>
      </c>
      <c r="C29" s="768">
        <v>3.2</v>
      </c>
      <c r="D29" s="768">
        <v>63.8</v>
      </c>
      <c r="E29" s="768">
        <v>74.2</v>
      </c>
      <c r="F29" s="768">
        <v>13.6</v>
      </c>
      <c r="G29" s="768">
        <v>27.3</v>
      </c>
      <c r="H29" s="768">
        <v>61.6</v>
      </c>
      <c r="I29" s="900">
        <v>179.6</v>
      </c>
      <c r="K29" s="1073"/>
    </row>
    <row r="30" spans="1:11" s="150" customFormat="1" ht="15.75" customHeight="1">
      <c r="A30" s="766" t="s">
        <v>796</v>
      </c>
      <c r="B30" s="767">
        <v>6</v>
      </c>
      <c r="C30" s="768">
        <v>6.6</v>
      </c>
      <c r="D30" s="768">
        <v>64.099999999999994</v>
      </c>
      <c r="E30" s="768">
        <v>71.7</v>
      </c>
      <c r="F30" s="768">
        <v>16.3</v>
      </c>
      <c r="G30" s="768">
        <v>52.5</v>
      </c>
      <c r="H30" s="768">
        <v>51.5</v>
      </c>
      <c r="I30" s="900">
        <v>303.7</v>
      </c>
      <c r="K30" s="1073"/>
    </row>
    <row r="31" spans="1:11" s="150" customFormat="1" ht="15.75" customHeight="1">
      <c r="A31" s="766" t="s">
        <v>797</v>
      </c>
      <c r="B31" s="767">
        <v>15</v>
      </c>
      <c r="C31" s="768">
        <v>3.9</v>
      </c>
      <c r="D31" s="768">
        <v>59.6</v>
      </c>
      <c r="E31" s="768">
        <v>66</v>
      </c>
      <c r="F31" s="768">
        <v>11.7</v>
      </c>
      <c r="G31" s="768">
        <v>54.1</v>
      </c>
      <c r="H31" s="768">
        <v>62</v>
      </c>
      <c r="I31" s="900">
        <v>237.9</v>
      </c>
      <c r="K31" s="1073"/>
    </row>
    <row r="32" spans="1:11" s="150" customFormat="1" ht="15.75" customHeight="1">
      <c r="A32" s="766" t="s">
        <v>798</v>
      </c>
      <c r="B32" s="767">
        <v>38</v>
      </c>
      <c r="C32" s="768">
        <v>0.8</v>
      </c>
      <c r="D32" s="768">
        <v>63.7</v>
      </c>
      <c r="E32" s="768">
        <v>70.099999999999994</v>
      </c>
      <c r="F32" s="768">
        <v>8.4</v>
      </c>
      <c r="G32" s="768">
        <v>53.3</v>
      </c>
      <c r="H32" s="768">
        <v>53.1</v>
      </c>
      <c r="I32" s="900">
        <v>240.6</v>
      </c>
      <c r="K32" s="1073"/>
    </row>
    <row r="33" spans="1:11" s="150" customFormat="1" ht="15.75" customHeight="1">
      <c r="A33" s="766" t="s">
        <v>799</v>
      </c>
      <c r="B33" s="767">
        <v>26</v>
      </c>
      <c r="C33" s="768">
        <v>0</v>
      </c>
      <c r="D33" s="768">
        <v>69.2</v>
      </c>
      <c r="E33" s="768">
        <v>76.8</v>
      </c>
      <c r="F33" s="768">
        <v>8.4</v>
      </c>
      <c r="G33" s="768">
        <v>77.099999999999994</v>
      </c>
      <c r="H33" s="768">
        <v>52.8</v>
      </c>
      <c r="I33" s="900">
        <v>372.7</v>
      </c>
      <c r="K33" s="1073"/>
    </row>
    <row r="34" spans="1:11" s="150" customFormat="1" ht="15.75" customHeight="1">
      <c r="A34" s="766" t="s">
        <v>1013</v>
      </c>
      <c r="B34" s="767">
        <v>6</v>
      </c>
      <c r="C34" s="768">
        <v>0.3</v>
      </c>
      <c r="D34" s="768">
        <v>69.7</v>
      </c>
      <c r="E34" s="768">
        <v>75.900000000000006</v>
      </c>
      <c r="F34" s="768">
        <v>11.6</v>
      </c>
      <c r="G34" s="768">
        <v>98.8</v>
      </c>
      <c r="H34" s="768">
        <v>58.6</v>
      </c>
      <c r="I34" s="900">
        <v>376.1</v>
      </c>
      <c r="K34" s="1073"/>
    </row>
    <row r="35" spans="1:11" s="150" customFormat="1" ht="15.75" customHeight="1">
      <c r="A35" s="766" t="s">
        <v>800</v>
      </c>
      <c r="B35" s="767">
        <v>7</v>
      </c>
      <c r="C35" s="768">
        <v>1.2</v>
      </c>
      <c r="D35" s="768">
        <v>66.3</v>
      </c>
      <c r="E35" s="768">
        <v>74.5</v>
      </c>
      <c r="F35" s="768">
        <v>11.9</v>
      </c>
      <c r="G35" s="768">
        <v>23.9</v>
      </c>
      <c r="H35" s="768">
        <v>47.9</v>
      </c>
      <c r="I35" s="900">
        <v>181.5</v>
      </c>
      <c r="K35" s="1073"/>
    </row>
    <row r="36" spans="1:11" s="150" customFormat="1" ht="15.75" customHeight="1">
      <c r="A36" s="766" t="s">
        <v>801</v>
      </c>
      <c r="B36" s="767">
        <v>8</v>
      </c>
      <c r="C36" s="768">
        <v>-10</v>
      </c>
      <c r="D36" s="768">
        <v>66.3</v>
      </c>
      <c r="E36" s="768">
        <v>75</v>
      </c>
      <c r="F36" s="768">
        <v>2.6</v>
      </c>
      <c r="G36" s="768">
        <v>8.6999999999999993</v>
      </c>
      <c r="H36" s="768">
        <v>65.5</v>
      </c>
      <c r="I36" s="900">
        <v>86.9</v>
      </c>
      <c r="K36" s="1073"/>
    </row>
    <row r="37" spans="1:11" s="150" customFormat="1" ht="15.75" customHeight="1">
      <c r="A37" s="766" t="s">
        <v>802</v>
      </c>
      <c r="B37" s="767">
        <v>12</v>
      </c>
      <c r="C37" s="768">
        <v>1.9</v>
      </c>
      <c r="D37" s="768">
        <v>63</v>
      </c>
      <c r="E37" s="768">
        <v>72.3</v>
      </c>
      <c r="F37" s="768">
        <v>10.8</v>
      </c>
      <c r="G37" s="768">
        <v>54.1</v>
      </c>
      <c r="H37" s="768">
        <v>54.8</v>
      </c>
      <c r="I37" s="900">
        <v>262.10000000000002</v>
      </c>
      <c r="K37" s="1073"/>
    </row>
    <row r="38" spans="1:11" s="150" customFormat="1" ht="15.75" customHeight="1">
      <c r="A38" s="766" t="s">
        <v>803</v>
      </c>
      <c r="B38" s="767">
        <v>16</v>
      </c>
      <c r="C38" s="768">
        <v>1.9</v>
      </c>
      <c r="D38" s="768">
        <v>62.3</v>
      </c>
      <c r="E38" s="768">
        <v>70.2</v>
      </c>
      <c r="F38" s="768">
        <v>14.8</v>
      </c>
      <c r="G38" s="768">
        <v>43.3</v>
      </c>
      <c r="H38" s="768">
        <v>52</v>
      </c>
      <c r="I38" s="900">
        <v>116.2</v>
      </c>
      <c r="K38" s="1073"/>
    </row>
    <row r="39" spans="1:11" s="150" customFormat="1" ht="15.75" customHeight="1">
      <c r="A39" s="766" t="s">
        <v>804</v>
      </c>
      <c r="B39" s="767">
        <v>13</v>
      </c>
      <c r="C39" s="768">
        <v>-5.3</v>
      </c>
      <c r="D39" s="768">
        <v>65.599999999999994</v>
      </c>
      <c r="E39" s="768">
        <v>73.599999999999994</v>
      </c>
      <c r="F39" s="768">
        <v>7.3</v>
      </c>
      <c r="G39" s="768">
        <v>28.2</v>
      </c>
      <c r="H39" s="768">
        <v>48.6</v>
      </c>
      <c r="I39" s="900">
        <v>243.9</v>
      </c>
      <c r="K39" s="1073"/>
    </row>
    <row r="40" spans="1:11" s="150" customFormat="1" ht="15.75" customHeight="1">
      <c r="A40" s="766" t="s">
        <v>1014</v>
      </c>
      <c r="B40" s="767">
        <v>6</v>
      </c>
      <c r="C40" s="768">
        <v>0.4</v>
      </c>
      <c r="D40" s="768">
        <v>64.8</v>
      </c>
      <c r="E40" s="768">
        <v>73</v>
      </c>
      <c r="F40" s="768">
        <v>10.8</v>
      </c>
      <c r="G40" s="768">
        <v>25</v>
      </c>
      <c r="H40" s="768">
        <v>57.4</v>
      </c>
      <c r="I40" s="900">
        <v>553.1</v>
      </c>
      <c r="K40" s="1073"/>
    </row>
    <row r="41" spans="1:11" s="150" customFormat="1" ht="15.75" customHeight="1">
      <c r="A41" s="766" t="s">
        <v>805</v>
      </c>
      <c r="B41" s="767">
        <v>6</v>
      </c>
      <c r="C41" s="768">
        <v>-1.9</v>
      </c>
      <c r="D41" s="768">
        <v>69.2</v>
      </c>
      <c r="E41" s="768">
        <v>74.8</v>
      </c>
      <c r="F41" s="768">
        <v>8</v>
      </c>
      <c r="G41" s="768">
        <v>45.7</v>
      </c>
      <c r="H41" s="768">
        <v>43.5</v>
      </c>
      <c r="I41" s="900">
        <v>89.8</v>
      </c>
      <c r="K41" s="1073"/>
    </row>
    <row r="42" spans="1:11" s="150" customFormat="1" ht="15.75" customHeight="1">
      <c r="A42" s="766" t="s">
        <v>806</v>
      </c>
      <c r="B42" s="767">
        <v>7</v>
      </c>
      <c r="C42" s="768">
        <v>-3</v>
      </c>
      <c r="D42" s="768">
        <v>61.1</v>
      </c>
      <c r="E42" s="768">
        <v>75.400000000000006</v>
      </c>
      <c r="F42" s="768">
        <v>8.8000000000000007</v>
      </c>
      <c r="G42" s="768">
        <v>38.200000000000003</v>
      </c>
      <c r="H42" s="768">
        <v>59.4</v>
      </c>
      <c r="I42" s="900">
        <v>250.7</v>
      </c>
      <c r="K42" s="1073"/>
    </row>
    <row r="43" spans="1:11" s="150" customFormat="1" ht="15.75" customHeight="1">
      <c r="A43" s="766" t="s">
        <v>807</v>
      </c>
      <c r="B43" s="767">
        <v>32</v>
      </c>
      <c r="C43" s="768">
        <v>0.5</v>
      </c>
      <c r="D43" s="768">
        <v>62.8</v>
      </c>
      <c r="E43" s="768">
        <v>67.5</v>
      </c>
      <c r="F43" s="768">
        <v>9.9</v>
      </c>
      <c r="G43" s="768">
        <v>60.9</v>
      </c>
      <c r="H43" s="768">
        <v>55.4</v>
      </c>
      <c r="I43" s="900">
        <v>190.3</v>
      </c>
      <c r="K43" s="1073"/>
    </row>
    <row r="44" spans="1:11" s="150" customFormat="1" ht="15.75" customHeight="1">
      <c r="A44" s="766" t="s">
        <v>808</v>
      </c>
      <c r="B44" s="767">
        <v>7</v>
      </c>
      <c r="C44" s="768">
        <v>1.6</v>
      </c>
      <c r="D44" s="768">
        <v>55.3</v>
      </c>
      <c r="E44" s="768">
        <v>73.900000000000006</v>
      </c>
      <c r="F44" s="768">
        <v>13.9</v>
      </c>
      <c r="G44" s="768">
        <v>33.200000000000003</v>
      </c>
      <c r="H44" s="768">
        <v>48.9</v>
      </c>
      <c r="I44" s="900">
        <v>125.7</v>
      </c>
      <c r="K44" s="1073"/>
    </row>
    <row r="45" spans="1:11" s="150" customFormat="1" ht="15.75" customHeight="1">
      <c r="A45" s="766" t="s">
        <v>809</v>
      </c>
      <c r="B45" s="767">
        <v>16</v>
      </c>
      <c r="C45" s="768">
        <v>-3.9</v>
      </c>
      <c r="D45" s="768">
        <v>65.3</v>
      </c>
      <c r="E45" s="768">
        <v>75.099999999999994</v>
      </c>
      <c r="F45" s="768">
        <v>6.2</v>
      </c>
      <c r="G45" s="768">
        <v>46.8</v>
      </c>
      <c r="H45" s="768">
        <v>56</v>
      </c>
      <c r="I45" s="900">
        <v>72.8</v>
      </c>
      <c r="K45" s="1073"/>
    </row>
    <row r="46" spans="1:11" s="150" customFormat="1" ht="15.75" customHeight="1">
      <c r="A46" s="766" t="s">
        <v>810</v>
      </c>
      <c r="B46" s="767">
        <v>14</v>
      </c>
      <c r="C46" s="768">
        <v>-1.1000000000000001</v>
      </c>
      <c r="D46" s="768">
        <v>66.7</v>
      </c>
      <c r="E46" s="768">
        <v>71.2</v>
      </c>
      <c r="F46" s="768">
        <v>10.3</v>
      </c>
      <c r="G46" s="768">
        <v>37.5</v>
      </c>
      <c r="H46" s="768">
        <v>48.5</v>
      </c>
      <c r="I46" s="900">
        <v>422.4</v>
      </c>
      <c r="K46" s="1073"/>
    </row>
    <row r="47" spans="1:11" s="150" customFormat="1" ht="15.75" customHeight="1">
      <c r="A47" s="766" t="s">
        <v>811</v>
      </c>
      <c r="B47" s="767">
        <v>9</v>
      </c>
      <c r="C47" s="768">
        <v>-2.5</v>
      </c>
      <c r="D47" s="768">
        <v>65.400000000000006</v>
      </c>
      <c r="E47" s="768">
        <v>74.900000000000006</v>
      </c>
      <c r="F47" s="768">
        <v>6.4</v>
      </c>
      <c r="G47" s="768">
        <v>38.5</v>
      </c>
      <c r="H47" s="768">
        <v>53.1</v>
      </c>
      <c r="I47" s="900">
        <v>146</v>
      </c>
      <c r="K47" s="1073"/>
    </row>
    <row r="48" spans="1:11" s="150" customFormat="1" ht="15.75" customHeight="1">
      <c r="A48" s="766" t="s">
        <v>1007</v>
      </c>
      <c r="B48" s="767">
        <v>11</v>
      </c>
      <c r="C48" s="768">
        <v>2</v>
      </c>
      <c r="D48" s="768">
        <v>58.8</v>
      </c>
      <c r="E48" s="768">
        <v>65</v>
      </c>
      <c r="F48" s="768">
        <v>12.2</v>
      </c>
      <c r="G48" s="768">
        <v>27.7</v>
      </c>
      <c r="H48" s="768">
        <v>56.9</v>
      </c>
      <c r="I48" s="900">
        <v>187.1</v>
      </c>
      <c r="K48" s="1073"/>
    </row>
    <row r="49" spans="1:11" s="150" customFormat="1" ht="15.75" customHeight="1">
      <c r="A49" s="925" t="s">
        <v>872</v>
      </c>
      <c r="B49" s="926">
        <v>10</v>
      </c>
      <c r="C49" s="927">
        <v>1.4</v>
      </c>
      <c r="D49" s="927">
        <v>56.7</v>
      </c>
      <c r="E49" s="927">
        <v>66.7</v>
      </c>
      <c r="F49" s="927">
        <v>11</v>
      </c>
      <c r="G49" s="927">
        <v>33.4</v>
      </c>
      <c r="H49" s="927">
        <v>53.2</v>
      </c>
      <c r="I49" s="999">
        <v>185.5</v>
      </c>
      <c r="K49" s="1073"/>
    </row>
    <row r="50" spans="1:11" ht="15.75" customHeight="1">
      <c r="A50" s="769" t="s">
        <v>1008</v>
      </c>
      <c r="B50" s="770">
        <v>3</v>
      </c>
      <c r="C50" s="771">
        <v>5.9</v>
      </c>
      <c r="D50" s="771">
        <v>64.900000000000006</v>
      </c>
      <c r="E50" s="771">
        <v>72</v>
      </c>
      <c r="F50" s="771">
        <v>13.9</v>
      </c>
      <c r="G50" s="771">
        <v>71.400000000000006</v>
      </c>
      <c r="H50" s="771">
        <v>46.3</v>
      </c>
      <c r="I50" s="1000">
        <v>184.9</v>
      </c>
      <c r="K50" s="1073"/>
    </row>
    <row r="51" spans="1:11" ht="15.75" customHeight="1">
      <c r="A51" s="772" t="s">
        <v>813</v>
      </c>
      <c r="B51" s="773">
        <v>667</v>
      </c>
      <c r="C51" s="774">
        <v>1</v>
      </c>
      <c r="D51" s="774">
        <v>63.1</v>
      </c>
      <c r="E51" s="774">
        <v>71.5</v>
      </c>
      <c r="F51" s="774">
        <v>11.1</v>
      </c>
      <c r="G51" s="774">
        <v>62.1</v>
      </c>
      <c r="H51" s="774">
        <v>55.4</v>
      </c>
      <c r="I51" s="1001">
        <v>258.89999999999998</v>
      </c>
      <c r="K51" s="1073"/>
    </row>
    <row r="52" spans="1:11" ht="9.75" customHeight="1">
      <c r="K52" s="1073"/>
    </row>
    <row r="53" spans="1:11" ht="9.75" customHeight="1">
      <c r="K53" s="1073"/>
    </row>
    <row r="54" spans="1:11" ht="9.75" customHeight="1"/>
    <row r="55" spans="1:11" ht="9.75" customHeight="1"/>
    <row r="56" spans="1:11" ht="9.75" customHeight="1"/>
    <row r="57" spans="1:11" ht="9.75" customHeight="1"/>
    <row r="58" spans="1:11" ht="9.75" customHeight="1"/>
    <row r="59" spans="1:11" ht="9.75" customHeight="1"/>
    <row r="60" spans="1:11" ht="9.75" customHeight="1"/>
    <row r="61" spans="1:11" ht="9.75" customHeight="1"/>
    <row r="62" spans="1:11" ht="9.75" customHeight="1"/>
    <row r="63" spans="1:11" ht="9.75" customHeight="1"/>
    <row r="64" spans="1:11" ht="9.75" customHeight="1"/>
    <row r="65" ht="9.75" customHeight="1"/>
    <row r="66" ht="9.75" customHeight="1"/>
    <row r="67" ht="9.75" customHeight="1"/>
    <row r="68" ht="9.75" customHeight="1"/>
    <row r="69" ht="9.75" customHeight="1"/>
    <row r="70" ht="9.75" customHeight="1"/>
    <row r="71" ht="9.75" customHeight="1"/>
    <row r="72" ht="9.75" customHeight="1"/>
    <row r="73" ht="9.75" customHeight="1"/>
    <row r="74" ht="9.75" customHeight="1"/>
    <row r="75" ht="9.75" customHeight="1"/>
    <row r="76" ht="9.75" customHeight="1"/>
    <row r="77" ht="9.75" customHeight="1"/>
    <row r="78" ht="9.75" customHeight="1"/>
    <row r="79" ht="9.75" customHeight="1"/>
    <row r="80" ht="9.75" customHeight="1"/>
    <row r="81" ht="9.75" customHeight="1"/>
    <row r="82" ht="9.75" customHeight="1"/>
    <row r="83" ht="9.75" customHeight="1"/>
    <row r="84" ht="9.75" customHeight="1"/>
    <row r="102" spans="2:9">
      <c r="B102" s="373"/>
      <c r="C102" s="775"/>
      <c r="D102" s="373"/>
      <c r="E102" s="373"/>
      <c r="F102" s="373"/>
      <c r="G102" s="776"/>
      <c r="H102" s="776"/>
      <c r="I102" s="776"/>
    </row>
    <row r="103" spans="2:9">
      <c r="B103" s="373"/>
      <c r="C103" s="775"/>
      <c r="D103" s="373"/>
      <c r="E103" s="373"/>
      <c r="F103" s="373"/>
      <c r="G103" s="776"/>
      <c r="H103" s="776"/>
      <c r="I103" s="776"/>
    </row>
    <row r="104" spans="2:9">
      <c r="B104" s="373"/>
      <c r="C104" s="775"/>
      <c r="D104" s="373"/>
      <c r="E104" s="373"/>
      <c r="F104" s="373"/>
      <c r="G104" s="776"/>
      <c r="H104" s="776"/>
      <c r="I104" s="776"/>
    </row>
    <row r="105" spans="2:9">
      <c r="B105" s="373"/>
      <c r="C105" s="775"/>
      <c r="D105" s="373"/>
      <c r="E105" s="373"/>
      <c r="F105" s="373"/>
      <c r="G105" s="776"/>
      <c r="H105" s="776"/>
      <c r="I105" s="776"/>
    </row>
    <row r="106" spans="2:9">
      <c r="B106" s="373"/>
      <c r="C106" s="775"/>
      <c r="D106" s="373"/>
      <c r="E106" s="373"/>
      <c r="F106" s="373"/>
      <c r="G106" s="776"/>
      <c r="H106" s="776"/>
      <c r="I106" s="776"/>
    </row>
    <row r="107" spans="2:9">
      <c r="B107" s="373"/>
      <c r="C107" s="775"/>
      <c r="D107" s="373"/>
      <c r="E107" s="373"/>
      <c r="F107" s="373"/>
      <c r="G107" s="776"/>
      <c r="H107" s="776"/>
      <c r="I107" s="776"/>
    </row>
    <row r="108" spans="2:9">
      <c r="B108" s="373"/>
      <c r="C108" s="775"/>
      <c r="D108" s="373"/>
      <c r="E108" s="373"/>
      <c r="F108" s="373"/>
      <c r="G108" s="776"/>
      <c r="H108" s="776"/>
      <c r="I108" s="776"/>
    </row>
  </sheetData>
  <mergeCells count="3">
    <mergeCell ref="A3:A5"/>
    <mergeCell ref="B3:B4"/>
    <mergeCell ref="G3:H3"/>
  </mergeCells>
  <phoneticPr fontId="1"/>
  <printOptions horizontalCentered="1"/>
  <pageMargins left="0.39370078740157483" right="0.39370078740157483" top="0.78740157480314965" bottom="0.39370078740157483" header="0" footer="0.19685039370078741"/>
  <pageSetup paperSize="9" scale="69" orientation="landscape" r:id="rId1"/>
  <headerFooter alignWithMargins="0">
    <oddFooter>&amp;P / &amp;N ページ</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CC"/>
    <pageSetUpPr fitToPage="1"/>
  </sheetPr>
  <dimension ref="A1:AA110"/>
  <sheetViews>
    <sheetView showGridLines="0" zoomScaleNormal="100" workbookViewId="0">
      <selection activeCell="Y5" sqref="Y5"/>
    </sheetView>
  </sheetViews>
  <sheetFormatPr defaultColWidth="9" defaultRowHeight="13.2"/>
  <cols>
    <col min="1" max="1" width="5" style="178" customWidth="1"/>
    <col min="2" max="5" width="3.33203125" style="372" customWidth="1"/>
    <col min="6" max="21" width="4.88671875" style="372" customWidth="1"/>
    <col min="22" max="22" width="1.44140625" style="178" customWidth="1"/>
    <col min="23" max="16384" width="9" style="178"/>
  </cols>
  <sheetData>
    <row r="1" spans="1:27">
      <c r="A1" s="2224" t="s">
        <v>958</v>
      </c>
      <c r="B1" s="2224"/>
      <c r="C1" s="2224"/>
      <c r="D1" s="2224"/>
      <c r="E1" s="2224"/>
      <c r="F1" s="2224"/>
      <c r="G1" s="2224"/>
      <c r="H1" s="2224"/>
      <c r="I1" s="2224"/>
      <c r="J1" s="2224"/>
      <c r="K1" s="2224"/>
      <c r="L1" s="2224"/>
      <c r="M1" s="2224"/>
      <c r="N1" s="2224"/>
      <c r="O1" s="2224"/>
      <c r="P1" s="2224"/>
      <c r="Q1" s="2224"/>
      <c r="R1" s="2224"/>
      <c r="S1" s="2224"/>
      <c r="T1" s="2224"/>
      <c r="U1" s="2224"/>
    </row>
    <row r="2" spans="1:27" ht="19.5" customHeight="1">
      <c r="A2" s="659" t="s">
        <v>814</v>
      </c>
      <c r="B2" s="777"/>
      <c r="C2" s="777"/>
      <c r="D2" s="777"/>
      <c r="E2" s="777"/>
      <c r="F2" s="777"/>
      <c r="H2" s="778"/>
      <c r="I2" s="778"/>
      <c r="J2" s="778"/>
      <c r="K2" s="778"/>
    </row>
    <row r="3" spans="1:27" s="150" customFormat="1" ht="9.75" customHeight="1">
      <c r="A3" s="779"/>
      <c r="B3" s="2225" t="s">
        <v>815</v>
      </c>
      <c r="C3" s="2226"/>
      <c r="D3" s="2226"/>
      <c r="E3" s="2227"/>
      <c r="F3" s="780" t="s">
        <v>763</v>
      </c>
      <c r="G3" s="780" t="s">
        <v>764</v>
      </c>
      <c r="H3" s="780" t="s">
        <v>765</v>
      </c>
      <c r="I3" s="780" t="s">
        <v>766</v>
      </c>
      <c r="J3" s="780" t="s">
        <v>767</v>
      </c>
      <c r="K3" s="780" t="s">
        <v>816</v>
      </c>
      <c r="L3" s="780" t="s">
        <v>817</v>
      </c>
      <c r="M3" s="780" t="s">
        <v>768</v>
      </c>
      <c r="N3" s="781">
        <v>9</v>
      </c>
      <c r="O3" s="780" t="s">
        <v>818</v>
      </c>
      <c r="P3" s="780" t="s">
        <v>819</v>
      </c>
      <c r="Q3" s="780" t="s">
        <v>820</v>
      </c>
      <c r="R3" s="780" t="s">
        <v>821</v>
      </c>
      <c r="S3" s="780" t="s">
        <v>822</v>
      </c>
      <c r="T3" s="780" t="s">
        <v>823</v>
      </c>
      <c r="U3" s="782" t="s">
        <v>824</v>
      </c>
    </row>
    <row r="4" spans="1:27" s="150" customFormat="1" ht="9.75" hidden="1" customHeight="1">
      <c r="A4" s="928"/>
      <c r="B4" s="929"/>
      <c r="C4" s="930"/>
      <c r="D4" s="930"/>
      <c r="E4" s="931"/>
      <c r="F4" s="783" t="s">
        <v>874</v>
      </c>
      <c r="G4" s="783" t="s">
        <v>609</v>
      </c>
      <c r="H4" s="783" t="s">
        <v>610</v>
      </c>
      <c r="I4" s="783" t="s">
        <v>434</v>
      </c>
      <c r="J4" s="783" t="s">
        <v>435</v>
      </c>
      <c r="K4" s="783" t="s">
        <v>436</v>
      </c>
      <c r="L4" s="783" t="s">
        <v>617</v>
      </c>
      <c r="M4" s="783" t="s">
        <v>618</v>
      </c>
      <c r="N4" s="783" t="s">
        <v>326</v>
      </c>
      <c r="O4" s="783" t="s">
        <v>834</v>
      </c>
      <c r="P4" s="783" t="s">
        <v>437</v>
      </c>
      <c r="Q4" s="783" t="s">
        <v>835</v>
      </c>
      <c r="R4" s="783" t="s">
        <v>327</v>
      </c>
      <c r="S4" s="783" t="s">
        <v>328</v>
      </c>
      <c r="T4" s="783" t="s">
        <v>329</v>
      </c>
      <c r="U4" s="784" t="s">
        <v>836</v>
      </c>
    </row>
    <row r="5" spans="1:27" s="150" customFormat="1" ht="42.75" customHeight="1">
      <c r="A5" s="2228" t="s">
        <v>825</v>
      </c>
      <c r="B5" s="2230" t="s">
        <v>826</v>
      </c>
      <c r="C5" s="2232" t="s">
        <v>827</v>
      </c>
      <c r="D5" s="2234" t="s">
        <v>828</v>
      </c>
      <c r="E5" s="2232" t="s">
        <v>829</v>
      </c>
      <c r="F5" s="783" t="s">
        <v>875</v>
      </c>
      <c r="G5" s="783" t="s">
        <v>876</v>
      </c>
      <c r="H5" s="783" t="s">
        <v>830</v>
      </c>
      <c r="I5" s="783" t="s">
        <v>434</v>
      </c>
      <c r="J5" s="783" t="s">
        <v>435</v>
      </c>
      <c r="K5" s="783" t="s">
        <v>831</v>
      </c>
      <c r="L5" s="783" t="s">
        <v>832</v>
      </c>
      <c r="M5" s="783" t="s">
        <v>833</v>
      </c>
      <c r="N5" s="783" t="s">
        <v>326</v>
      </c>
      <c r="O5" s="783" t="s">
        <v>1194</v>
      </c>
      <c r="P5" s="783" t="s">
        <v>437</v>
      </c>
      <c r="Q5" s="783" t="s">
        <v>1195</v>
      </c>
      <c r="R5" s="783" t="s">
        <v>327</v>
      </c>
      <c r="S5" s="783" t="s">
        <v>1177</v>
      </c>
      <c r="T5" s="783" t="s">
        <v>1178</v>
      </c>
      <c r="U5" s="784" t="s">
        <v>1179</v>
      </c>
    </row>
    <row r="6" spans="1:27" s="150" customFormat="1" ht="12.75" customHeight="1">
      <c r="A6" s="2229"/>
      <c r="B6" s="2231"/>
      <c r="C6" s="2233"/>
      <c r="D6" s="2235"/>
      <c r="E6" s="2233"/>
      <c r="F6" s="785" t="s">
        <v>771</v>
      </c>
      <c r="G6" s="785" t="s">
        <v>771</v>
      </c>
      <c r="H6" s="785" t="s">
        <v>611</v>
      </c>
      <c r="I6" s="785" t="s">
        <v>771</v>
      </c>
      <c r="J6" s="785" t="s">
        <v>771</v>
      </c>
      <c r="K6" s="785" t="s">
        <v>771</v>
      </c>
      <c r="L6" s="785" t="s">
        <v>771</v>
      </c>
      <c r="M6" s="785" t="s">
        <v>771</v>
      </c>
      <c r="N6" s="785" t="s">
        <v>771</v>
      </c>
      <c r="O6" s="785" t="s">
        <v>612</v>
      </c>
      <c r="P6" s="785" t="s">
        <v>771</v>
      </c>
      <c r="Q6" s="785" t="s">
        <v>612</v>
      </c>
      <c r="R6" s="785" t="s">
        <v>771</v>
      </c>
      <c r="S6" s="785" t="s">
        <v>613</v>
      </c>
      <c r="T6" s="785" t="s">
        <v>613</v>
      </c>
      <c r="U6" s="786" t="s">
        <v>614</v>
      </c>
    </row>
    <row r="7" spans="1:27" s="150" customFormat="1" ht="15.75" customHeight="1">
      <c r="A7" s="787" t="s">
        <v>772</v>
      </c>
      <c r="B7" s="788">
        <v>49</v>
      </c>
      <c r="C7" s="788">
        <v>49</v>
      </c>
      <c r="D7" s="788">
        <v>49</v>
      </c>
      <c r="E7" s="788">
        <v>50</v>
      </c>
      <c r="F7" s="789">
        <v>-6.7</v>
      </c>
      <c r="G7" s="789">
        <v>68.3</v>
      </c>
      <c r="H7" s="790">
        <v>2.95</v>
      </c>
      <c r="I7" s="789">
        <v>94.6</v>
      </c>
      <c r="J7" s="789">
        <v>32.9</v>
      </c>
      <c r="K7" s="789">
        <v>31.5</v>
      </c>
      <c r="L7" s="789">
        <v>91</v>
      </c>
      <c r="M7" s="789">
        <v>88.4</v>
      </c>
      <c r="N7" s="789">
        <v>11.6</v>
      </c>
      <c r="O7" s="789">
        <v>15</v>
      </c>
      <c r="P7" s="789">
        <v>41.7</v>
      </c>
      <c r="Q7" s="789">
        <v>77.7</v>
      </c>
      <c r="R7" s="789">
        <v>19.3</v>
      </c>
      <c r="S7" s="791">
        <v>8</v>
      </c>
      <c r="T7" s="791">
        <v>5.7</v>
      </c>
      <c r="U7" s="792">
        <v>283</v>
      </c>
      <c r="X7" s="1074"/>
      <c r="Y7" s="1074"/>
      <c r="Z7" s="1074"/>
      <c r="AA7" s="1074"/>
    </row>
    <row r="8" spans="1:27" s="150" customFormat="1" ht="15.75" customHeight="1">
      <c r="A8" s="787" t="s">
        <v>773</v>
      </c>
      <c r="B8" s="788">
        <v>17</v>
      </c>
      <c r="C8" s="788">
        <v>17</v>
      </c>
      <c r="D8" s="788">
        <v>17</v>
      </c>
      <c r="E8" s="788">
        <v>17</v>
      </c>
      <c r="F8" s="789">
        <v>-6.5</v>
      </c>
      <c r="G8" s="789">
        <v>68.599999999999994</v>
      </c>
      <c r="H8" s="790">
        <v>2.13</v>
      </c>
      <c r="I8" s="789">
        <v>99.3</v>
      </c>
      <c r="J8" s="789">
        <v>32.799999999999997</v>
      </c>
      <c r="K8" s="789">
        <v>59.6</v>
      </c>
      <c r="L8" s="789">
        <v>68.900000000000006</v>
      </c>
      <c r="M8" s="789">
        <v>66.7</v>
      </c>
      <c r="N8" s="789">
        <v>12.4</v>
      </c>
      <c r="O8" s="789">
        <v>11.8</v>
      </c>
      <c r="P8" s="789">
        <v>43.5</v>
      </c>
      <c r="Q8" s="789">
        <v>44</v>
      </c>
      <c r="R8" s="789">
        <v>26.9</v>
      </c>
      <c r="S8" s="791">
        <v>6.4</v>
      </c>
      <c r="T8" s="791">
        <v>3.5</v>
      </c>
      <c r="U8" s="792">
        <v>266</v>
      </c>
      <c r="X8" s="1074"/>
      <c r="Y8" s="1074"/>
      <c r="Z8" s="1074"/>
      <c r="AA8" s="1074"/>
    </row>
    <row r="9" spans="1:27" s="150" customFormat="1" ht="15.75" customHeight="1">
      <c r="A9" s="787" t="s">
        <v>774</v>
      </c>
      <c r="B9" s="788">
        <v>12</v>
      </c>
      <c r="C9" s="788">
        <v>12</v>
      </c>
      <c r="D9" s="788">
        <v>13</v>
      </c>
      <c r="E9" s="788">
        <v>13</v>
      </c>
      <c r="F9" s="789">
        <v>-1</v>
      </c>
      <c r="G9" s="789">
        <v>60.8</v>
      </c>
      <c r="H9" s="790">
        <v>3.49</v>
      </c>
      <c r="I9" s="789">
        <v>96</v>
      </c>
      <c r="J9" s="789">
        <v>24.5</v>
      </c>
      <c r="K9" s="789">
        <v>55.6</v>
      </c>
      <c r="L9" s="789">
        <v>81.5</v>
      </c>
      <c r="M9" s="789">
        <v>76.8</v>
      </c>
      <c r="N9" s="789">
        <v>8</v>
      </c>
      <c r="O9" s="789">
        <v>13.2</v>
      </c>
      <c r="P9" s="789">
        <v>43.4</v>
      </c>
      <c r="Q9" s="789">
        <v>71.099999999999994</v>
      </c>
      <c r="R9" s="789">
        <v>18.5</v>
      </c>
      <c r="S9" s="791">
        <v>6.5</v>
      </c>
      <c r="T9" s="791">
        <v>5.3</v>
      </c>
      <c r="U9" s="792">
        <v>307</v>
      </c>
      <c r="X9" s="1074"/>
      <c r="Y9" s="1074"/>
      <c r="Z9" s="1074"/>
      <c r="AA9" s="1074"/>
    </row>
    <row r="10" spans="1:27" s="150" customFormat="1" ht="15.75" customHeight="1">
      <c r="A10" s="787" t="s">
        <v>775</v>
      </c>
      <c r="B10" s="788">
        <v>18</v>
      </c>
      <c r="C10" s="788">
        <v>18</v>
      </c>
      <c r="D10" s="788">
        <v>18</v>
      </c>
      <c r="E10" s="788">
        <v>18</v>
      </c>
      <c r="F10" s="789">
        <v>-7</v>
      </c>
      <c r="G10" s="789">
        <v>60.3</v>
      </c>
      <c r="H10" s="790">
        <v>3.62</v>
      </c>
      <c r="I10" s="789">
        <v>92.6</v>
      </c>
      <c r="J10" s="789">
        <v>27.7</v>
      </c>
      <c r="K10" s="789">
        <v>49.4</v>
      </c>
      <c r="L10" s="789">
        <v>90.5</v>
      </c>
      <c r="M10" s="789">
        <v>83.9</v>
      </c>
      <c r="N10" s="789">
        <v>13.7</v>
      </c>
      <c r="O10" s="789">
        <v>14.5</v>
      </c>
      <c r="P10" s="789">
        <v>49.9</v>
      </c>
      <c r="Q10" s="789">
        <v>78.5</v>
      </c>
      <c r="R10" s="789">
        <v>18.399999999999999</v>
      </c>
      <c r="S10" s="791">
        <v>7.5</v>
      </c>
      <c r="T10" s="791">
        <v>5</v>
      </c>
      <c r="U10" s="792">
        <v>390</v>
      </c>
      <c r="X10" s="1074"/>
      <c r="Y10" s="1074"/>
      <c r="Z10" s="1074"/>
      <c r="AA10" s="1074"/>
    </row>
    <row r="11" spans="1:27" s="150" customFormat="1" ht="15.75" customHeight="1">
      <c r="A11" s="787" t="s">
        <v>776</v>
      </c>
      <c r="B11" s="788">
        <v>5</v>
      </c>
      <c r="C11" s="788">
        <v>5</v>
      </c>
      <c r="D11" s="788">
        <v>5</v>
      </c>
      <c r="E11" s="788">
        <v>5</v>
      </c>
      <c r="F11" s="789">
        <v>4.9000000000000004</v>
      </c>
      <c r="G11" s="789">
        <v>56</v>
      </c>
      <c r="H11" s="790">
        <v>1.3</v>
      </c>
      <c r="I11" s="789">
        <v>98.4</v>
      </c>
      <c r="J11" s="789">
        <v>34</v>
      </c>
      <c r="K11" s="789">
        <v>58</v>
      </c>
      <c r="L11" s="789">
        <v>43.3</v>
      </c>
      <c r="M11" s="789">
        <v>40.200000000000003</v>
      </c>
      <c r="N11" s="789">
        <v>9.4</v>
      </c>
      <c r="O11" s="789">
        <v>12.9</v>
      </c>
      <c r="P11" s="789">
        <v>29.7</v>
      </c>
      <c r="Q11" s="789">
        <v>60.9</v>
      </c>
      <c r="R11" s="789">
        <v>21.2</v>
      </c>
      <c r="S11" s="791">
        <v>5.9</v>
      </c>
      <c r="T11" s="791">
        <v>3.8</v>
      </c>
      <c r="U11" s="792">
        <v>288</v>
      </c>
      <c r="X11" s="1074"/>
      <c r="Y11" s="1074"/>
      <c r="Z11" s="1074"/>
      <c r="AA11" s="1074"/>
    </row>
    <row r="12" spans="1:27" s="150" customFormat="1" ht="15.75" customHeight="1">
      <c r="A12" s="787" t="s">
        <v>777</v>
      </c>
      <c r="B12" s="788">
        <v>14</v>
      </c>
      <c r="C12" s="788">
        <v>14</v>
      </c>
      <c r="D12" s="788">
        <v>14</v>
      </c>
      <c r="E12" s="788">
        <v>14</v>
      </c>
      <c r="F12" s="789">
        <v>-1.4</v>
      </c>
      <c r="G12" s="789">
        <v>59.5</v>
      </c>
      <c r="H12" s="790">
        <v>2.42</v>
      </c>
      <c r="I12" s="789">
        <v>95.8</v>
      </c>
      <c r="J12" s="789">
        <v>39.9</v>
      </c>
      <c r="K12" s="789">
        <v>57.1</v>
      </c>
      <c r="L12" s="789">
        <v>92</v>
      </c>
      <c r="M12" s="789">
        <v>84.3</v>
      </c>
      <c r="N12" s="789">
        <v>21.8</v>
      </c>
      <c r="O12" s="789">
        <v>16.100000000000001</v>
      </c>
      <c r="P12" s="789">
        <v>42.3</v>
      </c>
      <c r="Q12" s="789">
        <v>62.1</v>
      </c>
      <c r="R12" s="789">
        <v>25.9</v>
      </c>
      <c r="S12" s="791">
        <v>6.8</v>
      </c>
      <c r="T12" s="791">
        <v>5.0999999999999996</v>
      </c>
      <c r="U12" s="792">
        <v>305</v>
      </c>
      <c r="X12" s="1074"/>
      <c r="Y12" s="1074"/>
      <c r="Z12" s="1074"/>
      <c r="AA12" s="1074"/>
    </row>
    <row r="13" spans="1:27" s="150" customFormat="1" ht="15.75" customHeight="1">
      <c r="A13" s="787" t="s">
        <v>778</v>
      </c>
      <c r="B13" s="788">
        <v>16</v>
      </c>
      <c r="C13" s="788">
        <v>16</v>
      </c>
      <c r="D13" s="788">
        <v>16</v>
      </c>
      <c r="E13" s="788">
        <v>16</v>
      </c>
      <c r="F13" s="789">
        <v>-0.2</v>
      </c>
      <c r="G13" s="789">
        <v>64.8</v>
      </c>
      <c r="H13" s="790">
        <v>2.13</v>
      </c>
      <c r="I13" s="789">
        <v>96.2</v>
      </c>
      <c r="J13" s="789">
        <v>36.6</v>
      </c>
      <c r="K13" s="789">
        <v>73.099999999999994</v>
      </c>
      <c r="L13" s="789">
        <v>74.5</v>
      </c>
      <c r="M13" s="789">
        <v>77.599999999999994</v>
      </c>
      <c r="N13" s="789">
        <v>5</v>
      </c>
      <c r="O13" s="789">
        <v>13.4</v>
      </c>
      <c r="P13" s="789">
        <v>56.1</v>
      </c>
      <c r="Q13" s="789">
        <v>70.599999999999994</v>
      </c>
      <c r="R13" s="789">
        <v>19</v>
      </c>
      <c r="S13" s="791">
        <v>7.6</v>
      </c>
      <c r="T13" s="791">
        <v>5.4</v>
      </c>
      <c r="U13" s="792">
        <v>267</v>
      </c>
      <c r="X13" s="1074"/>
      <c r="Y13" s="1074"/>
      <c r="Z13" s="1074"/>
      <c r="AA13" s="1074"/>
    </row>
    <row r="14" spans="1:27" s="150" customFormat="1" ht="15.75" customHeight="1">
      <c r="A14" s="787" t="s">
        <v>779</v>
      </c>
      <c r="B14" s="788">
        <v>24</v>
      </c>
      <c r="C14" s="788">
        <v>24</v>
      </c>
      <c r="D14" s="788">
        <v>24</v>
      </c>
      <c r="E14" s="788">
        <v>24</v>
      </c>
      <c r="F14" s="789">
        <v>1.7</v>
      </c>
      <c r="G14" s="789">
        <v>60.1</v>
      </c>
      <c r="H14" s="790">
        <v>4.6100000000000003</v>
      </c>
      <c r="I14" s="789">
        <v>91.2</v>
      </c>
      <c r="J14" s="789">
        <v>22.1</v>
      </c>
      <c r="K14" s="789">
        <v>48.8</v>
      </c>
      <c r="L14" s="789">
        <v>90.8</v>
      </c>
      <c r="M14" s="789">
        <v>88.5</v>
      </c>
      <c r="N14" s="789">
        <v>8.6999999999999993</v>
      </c>
      <c r="O14" s="789">
        <v>14.4</v>
      </c>
      <c r="P14" s="789">
        <v>66.400000000000006</v>
      </c>
      <c r="Q14" s="789">
        <v>92</v>
      </c>
      <c r="R14" s="789">
        <v>15.7</v>
      </c>
      <c r="S14" s="791">
        <v>8.3000000000000007</v>
      </c>
      <c r="T14" s="791">
        <v>6.8</v>
      </c>
      <c r="U14" s="792">
        <v>345</v>
      </c>
      <c r="X14" s="1074"/>
      <c r="Y14" s="1074"/>
      <c r="Z14" s="1074"/>
      <c r="AA14" s="1074"/>
    </row>
    <row r="15" spans="1:27" s="150" customFormat="1" ht="15.75" customHeight="1">
      <c r="A15" s="787" t="s">
        <v>780</v>
      </c>
      <c r="B15" s="788">
        <v>14</v>
      </c>
      <c r="C15" s="788">
        <v>14</v>
      </c>
      <c r="D15" s="788">
        <v>14</v>
      </c>
      <c r="E15" s="788">
        <v>14</v>
      </c>
      <c r="F15" s="789">
        <v>2.2000000000000002</v>
      </c>
      <c r="G15" s="789">
        <v>60.3</v>
      </c>
      <c r="H15" s="790">
        <v>3.01</v>
      </c>
      <c r="I15" s="789">
        <v>92.7</v>
      </c>
      <c r="J15" s="789">
        <v>19.600000000000001</v>
      </c>
      <c r="K15" s="789">
        <v>49.1</v>
      </c>
      <c r="L15" s="789">
        <v>53.8</v>
      </c>
      <c r="M15" s="789">
        <v>53.6</v>
      </c>
      <c r="N15" s="789">
        <v>8.6</v>
      </c>
      <c r="O15" s="789">
        <v>17.399999999999999</v>
      </c>
      <c r="P15" s="789">
        <v>62.9</v>
      </c>
      <c r="Q15" s="789">
        <v>82.1</v>
      </c>
      <c r="R15" s="789">
        <v>21.2</v>
      </c>
      <c r="S15" s="791">
        <v>7.5</v>
      </c>
      <c r="T15" s="791">
        <v>6</v>
      </c>
      <c r="U15" s="792">
        <v>253</v>
      </c>
      <c r="X15" s="1074"/>
      <c r="Y15" s="1074"/>
      <c r="Z15" s="1074"/>
      <c r="AA15" s="1074"/>
    </row>
    <row r="16" spans="1:27" s="150" customFormat="1" ht="15.75" customHeight="1">
      <c r="A16" s="787" t="s">
        <v>781</v>
      </c>
      <c r="B16" s="788">
        <v>11</v>
      </c>
      <c r="C16" s="788">
        <v>11</v>
      </c>
      <c r="D16" s="788">
        <v>13</v>
      </c>
      <c r="E16" s="788">
        <v>13</v>
      </c>
      <c r="F16" s="789">
        <v>4.9000000000000004</v>
      </c>
      <c r="G16" s="789">
        <v>59.2</v>
      </c>
      <c r="H16" s="790">
        <v>4.74</v>
      </c>
      <c r="I16" s="789">
        <v>90.1</v>
      </c>
      <c r="J16" s="789">
        <v>22.7</v>
      </c>
      <c r="K16" s="789">
        <v>66.3</v>
      </c>
      <c r="L16" s="789">
        <v>93.5</v>
      </c>
      <c r="M16" s="789">
        <v>90.2</v>
      </c>
      <c r="N16" s="789">
        <v>11.1</v>
      </c>
      <c r="O16" s="789">
        <v>17.100000000000001</v>
      </c>
      <c r="P16" s="789">
        <v>42.5</v>
      </c>
      <c r="Q16" s="789">
        <v>95.8</v>
      </c>
      <c r="R16" s="789">
        <v>17.8</v>
      </c>
      <c r="S16" s="791">
        <v>7.3</v>
      </c>
      <c r="T16" s="791">
        <v>5.7</v>
      </c>
      <c r="U16" s="792">
        <v>248</v>
      </c>
      <c r="X16" s="1074"/>
      <c r="Y16" s="1074"/>
      <c r="Z16" s="1074"/>
      <c r="AA16" s="1074"/>
    </row>
    <row r="17" spans="1:27" s="150" customFormat="1" ht="15.75" customHeight="1">
      <c r="A17" s="787" t="s">
        <v>782</v>
      </c>
      <c r="B17" s="788">
        <v>46</v>
      </c>
      <c r="C17" s="788">
        <v>46</v>
      </c>
      <c r="D17" s="788">
        <v>46</v>
      </c>
      <c r="E17" s="788">
        <v>46</v>
      </c>
      <c r="F17" s="789">
        <v>6.4</v>
      </c>
      <c r="G17" s="789">
        <v>58.3</v>
      </c>
      <c r="H17" s="790">
        <v>3.68</v>
      </c>
      <c r="I17" s="789">
        <v>90.1</v>
      </c>
      <c r="J17" s="789">
        <v>33.4</v>
      </c>
      <c r="K17" s="789">
        <v>45.1</v>
      </c>
      <c r="L17" s="789">
        <v>107.2</v>
      </c>
      <c r="M17" s="789">
        <v>101.5</v>
      </c>
      <c r="N17" s="789">
        <v>6</v>
      </c>
      <c r="O17" s="789">
        <v>18.5</v>
      </c>
      <c r="P17" s="789">
        <v>45.1</v>
      </c>
      <c r="Q17" s="789">
        <v>109.1</v>
      </c>
      <c r="R17" s="789">
        <v>17</v>
      </c>
      <c r="S17" s="791">
        <v>8.4</v>
      </c>
      <c r="T17" s="791">
        <v>7.2</v>
      </c>
      <c r="U17" s="792">
        <v>263</v>
      </c>
      <c r="X17" s="1074"/>
      <c r="Y17" s="1074"/>
      <c r="Z17" s="1074"/>
      <c r="AA17" s="1074"/>
    </row>
    <row r="18" spans="1:27" s="150" customFormat="1" ht="15.75" customHeight="1">
      <c r="A18" s="787" t="s">
        <v>783</v>
      </c>
      <c r="B18" s="788">
        <v>53</v>
      </c>
      <c r="C18" s="788">
        <v>53</v>
      </c>
      <c r="D18" s="788">
        <v>54</v>
      </c>
      <c r="E18" s="788">
        <v>54</v>
      </c>
      <c r="F18" s="789">
        <v>1.9</v>
      </c>
      <c r="G18" s="789">
        <v>64.599999999999994</v>
      </c>
      <c r="H18" s="790">
        <v>3.07</v>
      </c>
      <c r="I18" s="789">
        <v>85.1</v>
      </c>
      <c r="J18" s="789">
        <v>36.700000000000003</v>
      </c>
      <c r="K18" s="789">
        <v>60.4</v>
      </c>
      <c r="L18" s="789">
        <v>93.9</v>
      </c>
      <c r="M18" s="789">
        <v>93</v>
      </c>
      <c r="N18" s="789">
        <v>5.4</v>
      </c>
      <c r="O18" s="789">
        <v>17.600000000000001</v>
      </c>
      <c r="P18" s="789">
        <v>41</v>
      </c>
      <c r="Q18" s="789">
        <v>107.7</v>
      </c>
      <c r="R18" s="789">
        <v>16.3</v>
      </c>
      <c r="S18" s="791">
        <v>9.1</v>
      </c>
      <c r="T18" s="791">
        <v>7.1</v>
      </c>
      <c r="U18" s="792">
        <v>244</v>
      </c>
      <c r="X18" s="1074"/>
      <c r="Y18" s="1074"/>
      <c r="Z18" s="1074"/>
      <c r="AA18" s="1074"/>
    </row>
    <row r="19" spans="1:27" s="150" customFormat="1" ht="15.75" customHeight="1">
      <c r="A19" s="787" t="s">
        <v>784</v>
      </c>
      <c r="B19" s="788">
        <v>233</v>
      </c>
      <c r="C19" s="788">
        <v>233</v>
      </c>
      <c r="D19" s="788">
        <v>233</v>
      </c>
      <c r="E19" s="788">
        <v>233</v>
      </c>
      <c r="F19" s="789">
        <v>0.6</v>
      </c>
      <c r="G19" s="789">
        <v>64.3</v>
      </c>
      <c r="H19" s="790">
        <v>1.88</v>
      </c>
      <c r="I19" s="789">
        <v>83.4</v>
      </c>
      <c r="J19" s="789">
        <v>61.4</v>
      </c>
      <c r="K19" s="789">
        <v>50.8</v>
      </c>
      <c r="L19" s="789">
        <v>88.7</v>
      </c>
      <c r="M19" s="789">
        <v>85.4</v>
      </c>
      <c r="N19" s="789">
        <v>3</v>
      </c>
      <c r="O19" s="789">
        <v>17.399999999999999</v>
      </c>
      <c r="P19" s="789">
        <v>55</v>
      </c>
      <c r="Q19" s="789">
        <v>82.8</v>
      </c>
      <c r="R19" s="789">
        <v>21</v>
      </c>
      <c r="S19" s="791">
        <v>9.9</v>
      </c>
      <c r="T19" s="791">
        <v>8.5</v>
      </c>
      <c r="U19" s="792">
        <v>292</v>
      </c>
      <c r="X19" s="1074"/>
      <c r="Y19" s="1074"/>
      <c r="Z19" s="1074"/>
      <c r="AA19" s="1074"/>
    </row>
    <row r="20" spans="1:27" s="150" customFormat="1" ht="15.75" customHeight="1">
      <c r="A20" s="787" t="s">
        <v>785</v>
      </c>
      <c r="B20" s="788">
        <v>77</v>
      </c>
      <c r="C20" s="788">
        <v>77</v>
      </c>
      <c r="D20" s="788">
        <v>77</v>
      </c>
      <c r="E20" s="788">
        <v>77</v>
      </c>
      <c r="F20" s="789">
        <v>2.8</v>
      </c>
      <c r="G20" s="789">
        <v>63.9</v>
      </c>
      <c r="H20" s="790">
        <v>2.38</v>
      </c>
      <c r="I20" s="789">
        <v>93.8</v>
      </c>
      <c r="J20" s="789">
        <v>41.3</v>
      </c>
      <c r="K20" s="789">
        <v>42.3</v>
      </c>
      <c r="L20" s="789">
        <v>91.7</v>
      </c>
      <c r="M20" s="789">
        <v>89.2</v>
      </c>
      <c r="N20" s="789">
        <v>3.1</v>
      </c>
      <c r="O20" s="789">
        <v>18.2</v>
      </c>
      <c r="P20" s="789">
        <v>47.6</v>
      </c>
      <c r="Q20" s="789">
        <v>105.3</v>
      </c>
      <c r="R20" s="789">
        <v>17.3</v>
      </c>
      <c r="S20" s="791">
        <v>9.6</v>
      </c>
      <c r="T20" s="791">
        <v>7.7</v>
      </c>
      <c r="U20" s="792">
        <v>241</v>
      </c>
      <c r="X20" s="1074"/>
      <c r="Y20" s="1074"/>
      <c r="Z20" s="1074"/>
      <c r="AA20" s="1074"/>
    </row>
    <row r="21" spans="1:27" s="150" customFormat="1" ht="15.75" customHeight="1">
      <c r="A21" s="787" t="s">
        <v>786</v>
      </c>
      <c r="B21" s="788">
        <v>16</v>
      </c>
      <c r="C21" s="788">
        <v>16</v>
      </c>
      <c r="D21" s="788">
        <v>16</v>
      </c>
      <c r="E21" s="788">
        <v>16</v>
      </c>
      <c r="F21" s="789">
        <v>-3.6</v>
      </c>
      <c r="G21" s="789">
        <v>65.7</v>
      </c>
      <c r="H21" s="790">
        <v>3.74</v>
      </c>
      <c r="I21" s="789">
        <v>93.4</v>
      </c>
      <c r="J21" s="789">
        <v>28.8</v>
      </c>
      <c r="K21" s="789">
        <v>26.5</v>
      </c>
      <c r="L21" s="789">
        <v>99.2</v>
      </c>
      <c r="M21" s="789">
        <v>93</v>
      </c>
      <c r="N21" s="789">
        <v>9</v>
      </c>
      <c r="O21" s="789">
        <v>15.2</v>
      </c>
      <c r="P21" s="789">
        <v>35.299999999999997</v>
      </c>
      <c r="Q21" s="789">
        <v>102.5</v>
      </c>
      <c r="R21" s="789">
        <v>14.8</v>
      </c>
      <c r="S21" s="791">
        <v>7.6</v>
      </c>
      <c r="T21" s="791">
        <v>5.9</v>
      </c>
      <c r="U21" s="792">
        <v>252</v>
      </c>
      <c r="X21" s="1074"/>
      <c r="Y21" s="1074"/>
      <c r="Z21" s="1074"/>
      <c r="AA21" s="1074"/>
    </row>
    <row r="22" spans="1:27" s="150" customFormat="1" ht="15.75" customHeight="1">
      <c r="A22" s="787" t="s">
        <v>787</v>
      </c>
      <c r="B22" s="788">
        <v>10</v>
      </c>
      <c r="C22" s="788">
        <v>10</v>
      </c>
      <c r="D22" s="788">
        <v>10</v>
      </c>
      <c r="E22" s="788">
        <v>10</v>
      </c>
      <c r="F22" s="789">
        <v>-0.7</v>
      </c>
      <c r="G22" s="789">
        <v>66.400000000000006</v>
      </c>
      <c r="H22" s="790">
        <v>4.57</v>
      </c>
      <c r="I22" s="789">
        <v>96.6</v>
      </c>
      <c r="J22" s="789">
        <v>21.8</v>
      </c>
      <c r="K22" s="789">
        <v>67.7</v>
      </c>
      <c r="L22" s="789">
        <v>95.9</v>
      </c>
      <c r="M22" s="789">
        <v>90.4</v>
      </c>
      <c r="N22" s="789">
        <v>9.3000000000000007</v>
      </c>
      <c r="O22" s="789">
        <v>13.7</v>
      </c>
      <c r="P22" s="789">
        <v>45</v>
      </c>
      <c r="Q22" s="789">
        <v>97.2</v>
      </c>
      <c r="R22" s="789">
        <v>14.1</v>
      </c>
      <c r="S22" s="791">
        <v>6.7</v>
      </c>
      <c r="T22" s="791">
        <v>6</v>
      </c>
      <c r="U22" s="792">
        <v>240</v>
      </c>
      <c r="X22" s="1074"/>
      <c r="Y22" s="1074"/>
      <c r="Z22" s="1074"/>
      <c r="AA22" s="1074"/>
    </row>
    <row r="23" spans="1:27" s="150" customFormat="1" ht="15.75" customHeight="1">
      <c r="A23" s="787" t="s">
        <v>788</v>
      </c>
      <c r="B23" s="788">
        <v>9</v>
      </c>
      <c r="C23" s="788">
        <v>9</v>
      </c>
      <c r="D23" s="788">
        <v>9</v>
      </c>
      <c r="E23" s="788">
        <v>9</v>
      </c>
      <c r="F23" s="789">
        <v>2.1</v>
      </c>
      <c r="G23" s="789">
        <v>53.7</v>
      </c>
      <c r="H23" s="790">
        <v>2.71</v>
      </c>
      <c r="I23" s="789">
        <v>95.3</v>
      </c>
      <c r="J23" s="789">
        <v>35.4</v>
      </c>
      <c r="K23" s="789">
        <v>42.6</v>
      </c>
      <c r="L23" s="789">
        <v>90.5</v>
      </c>
      <c r="M23" s="789">
        <v>86.4</v>
      </c>
      <c r="N23" s="789">
        <v>11.1</v>
      </c>
      <c r="O23" s="789">
        <v>17.8</v>
      </c>
      <c r="P23" s="789">
        <v>42.3</v>
      </c>
      <c r="Q23" s="789">
        <v>81.2</v>
      </c>
      <c r="R23" s="789">
        <v>21.9</v>
      </c>
      <c r="S23" s="791">
        <v>7</v>
      </c>
      <c r="T23" s="791">
        <v>4.9000000000000004</v>
      </c>
      <c r="U23" s="792">
        <v>309</v>
      </c>
      <c r="X23" s="1074"/>
      <c r="Y23" s="1074"/>
      <c r="Z23" s="1074"/>
      <c r="AA23" s="1074"/>
    </row>
    <row r="24" spans="1:27" s="150" customFormat="1" ht="15.75" customHeight="1">
      <c r="A24" s="787" t="s">
        <v>789</v>
      </c>
      <c r="B24" s="788">
        <v>7</v>
      </c>
      <c r="C24" s="788">
        <v>7</v>
      </c>
      <c r="D24" s="788">
        <v>6</v>
      </c>
      <c r="E24" s="788">
        <v>7</v>
      </c>
      <c r="F24" s="789">
        <v>0</v>
      </c>
      <c r="G24" s="789">
        <v>63.6</v>
      </c>
      <c r="H24" s="790">
        <v>1.64</v>
      </c>
      <c r="I24" s="789">
        <v>94.2</v>
      </c>
      <c r="J24" s="789">
        <v>63.2</v>
      </c>
      <c r="K24" s="789">
        <v>56.3</v>
      </c>
      <c r="L24" s="789">
        <v>97.2</v>
      </c>
      <c r="M24" s="789">
        <v>97.3</v>
      </c>
      <c r="N24" s="789">
        <v>9</v>
      </c>
      <c r="O24" s="789">
        <v>16.7</v>
      </c>
      <c r="P24" s="789">
        <v>80.5</v>
      </c>
      <c r="Q24" s="789">
        <v>87</v>
      </c>
      <c r="R24" s="789">
        <v>19.2</v>
      </c>
      <c r="S24" s="791">
        <v>7.3</v>
      </c>
      <c r="T24" s="791">
        <v>5.8</v>
      </c>
      <c r="U24" s="792">
        <v>218</v>
      </c>
      <c r="X24" s="1074"/>
      <c r="Y24" s="1074"/>
      <c r="Z24" s="1074"/>
      <c r="AA24" s="1074"/>
    </row>
    <row r="25" spans="1:27" s="150" customFormat="1" ht="15.75" customHeight="1">
      <c r="A25" s="787" t="s">
        <v>790</v>
      </c>
      <c r="B25" s="788">
        <v>11</v>
      </c>
      <c r="C25" s="788">
        <v>11</v>
      </c>
      <c r="D25" s="788">
        <v>11</v>
      </c>
      <c r="E25" s="788">
        <v>11</v>
      </c>
      <c r="F25" s="789">
        <v>11.5</v>
      </c>
      <c r="G25" s="789">
        <v>46.9</v>
      </c>
      <c r="H25" s="790">
        <v>1.91</v>
      </c>
      <c r="I25" s="789">
        <v>95.5</v>
      </c>
      <c r="J25" s="789">
        <v>46.8</v>
      </c>
      <c r="K25" s="789">
        <v>51.7</v>
      </c>
      <c r="L25" s="789">
        <v>83.1</v>
      </c>
      <c r="M25" s="789">
        <v>82.4</v>
      </c>
      <c r="N25" s="789">
        <v>8.8000000000000007</v>
      </c>
      <c r="O25" s="789">
        <v>14.9</v>
      </c>
      <c r="P25" s="789">
        <v>62.9</v>
      </c>
      <c r="Q25" s="789">
        <v>42.9</v>
      </c>
      <c r="R25" s="789">
        <v>34.700000000000003</v>
      </c>
      <c r="S25" s="791">
        <v>7.3</v>
      </c>
      <c r="T25" s="791">
        <v>5</v>
      </c>
      <c r="U25" s="792">
        <v>490</v>
      </c>
      <c r="X25" s="1074"/>
      <c r="Y25" s="1074"/>
      <c r="Z25" s="1074"/>
      <c r="AA25" s="1074"/>
    </row>
    <row r="26" spans="1:27" s="150" customFormat="1" ht="15.75" customHeight="1">
      <c r="A26" s="787" t="s">
        <v>791</v>
      </c>
      <c r="B26" s="788">
        <v>17</v>
      </c>
      <c r="C26" s="788">
        <v>17</v>
      </c>
      <c r="D26" s="788">
        <v>17</v>
      </c>
      <c r="E26" s="788">
        <v>17</v>
      </c>
      <c r="F26" s="789">
        <v>7.4</v>
      </c>
      <c r="G26" s="789">
        <v>57.8</v>
      </c>
      <c r="H26" s="790">
        <v>2.48</v>
      </c>
      <c r="I26" s="789">
        <v>89.9</v>
      </c>
      <c r="J26" s="789">
        <v>40</v>
      </c>
      <c r="K26" s="789">
        <v>74.3</v>
      </c>
      <c r="L26" s="789">
        <v>88.4</v>
      </c>
      <c r="M26" s="789">
        <v>85.2</v>
      </c>
      <c r="N26" s="789">
        <v>10.1</v>
      </c>
      <c r="O26" s="789">
        <v>14.1</v>
      </c>
      <c r="P26" s="789">
        <v>39.700000000000003</v>
      </c>
      <c r="Q26" s="789">
        <v>56.4</v>
      </c>
      <c r="R26" s="789">
        <v>25</v>
      </c>
      <c r="S26" s="791">
        <v>7.4</v>
      </c>
      <c r="T26" s="791">
        <v>5.8</v>
      </c>
      <c r="U26" s="792">
        <v>288</v>
      </c>
      <c r="X26" s="1074"/>
      <c r="Y26" s="1074"/>
      <c r="Z26" s="1074"/>
      <c r="AA26" s="1074"/>
    </row>
    <row r="27" spans="1:27" s="150" customFormat="1" ht="15.75" customHeight="1">
      <c r="A27" s="787" t="s">
        <v>792</v>
      </c>
      <c r="B27" s="788">
        <v>16</v>
      </c>
      <c r="C27" s="788">
        <v>16</v>
      </c>
      <c r="D27" s="788">
        <v>16</v>
      </c>
      <c r="E27" s="788">
        <v>16</v>
      </c>
      <c r="F27" s="789">
        <v>-6.1</v>
      </c>
      <c r="G27" s="789">
        <v>65.5</v>
      </c>
      <c r="H27" s="790">
        <v>2.48</v>
      </c>
      <c r="I27" s="789">
        <v>97.5</v>
      </c>
      <c r="J27" s="789">
        <v>25.1</v>
      </c>
      <c r="K27" s="789">
        <v>70.7</v>
      </c>
      <c r="L27" s="789">
        <v>60</v>
      </c>
      <c r="M27" s="789">
        <v>59.3</v>
      </c>
      <c r="N27" s="789">
        <v>11.5</v>
      </c>
      <c r="O27" s="789">
        <v>14.9</v>
      </c>
      <c r="P27" s="789">
        <v>49</v>
      </c>
      <c r="Q27" s="789">
        <v>71.2</v>
      </c>
      <c r="R27" s="789">
        <v>21</v>
      </c>
      <c r="S27" s="791">
        <v>7.6</v>
      </c>
      <c r="T27" s="791">
        <v>6.4</v>
      </c>
      <c r="U27" s="792">
        <v>295</v>
      </c>
      <c r="X27" s="1074"/>
      <c r="Y27" s="1074"/>
      <c r="Z27" s="1074"/>
      <c r="AA27" s="1074"/>
    </row>
    <row r="28" spans="1:27" s="150" customFormat="1" ht="15.75" customHeight="1">
      <c r="A28" s="787" t="s">
        <v>793</v>
      </c>
      <c r="B28" s="788">
        <v>42</v>
      </c>
      <c r="C28" s="788">
        <v>42</v>
      </c>
      <c r="D28" s="788">
        <v>42</v>
      </c>
      <c r="E28" s="788">
        <v>42</v>
      </c>
      <c r="F28" s="789">
        <v>4.5999999999999996</v>
      </c>
      <c r="G28" s="789">
        <v>57</v>
      </c>
      <c r="H28" s="790">
        <v>2.37</v>
      </c>
      <c r="I28" s="789">
        <v>99.7</v>
      </c>
      <c r="J28" s="789">
        <v>40.1</v>
      </c>
      <c r="K28" s="789">
        <v>4.9000000000000004</v>
      </c>
      <c r="L28" s="789">
        <v>94.5</v>
      </c>
      <c r="M28" s="789">
        <v>90.8</v>
      </c>
      <c r="N28" s="789">
        <v>13.1</v>
      </c>
      <c r="O28" s="789">
        <v>16.8</v>
      </c>
      <c r="P28" s="789">
        <v>50.5</v>
      </c>
      <c r="Q28" s="789">
        <v>92.7</v>
      </c>
      <c r="R28" s="789">
        <v>18.100000000000001</v>
      </c>
      <c r="S28" s="791">
        <v>7.6</v>
      </c>
      <c r="T28" s="791">
        <v>6</v>
      </c>
      <c r="U28" s="792">
        <v>272</v>
      </c>
      <c r="X28" s="1074"/>
      <c r="Y28" s="1074"/>
      <c r="Z28" s="1074"/>
      <c r="AA28" s="1074"/>
    </row>
    <row r="29" spans="1:27" s="150" customFormat="1" ht="15.75" customHeight="1">
      <c r="A29" s="787" t="s">
        <v>794</v>
      </c>
      <c r="B29" s="788">
        <v>54</v>
      </c>
      <c r="C29" s="788">
        <v>54</v>
      </c>
      <c r="D29" s="788">
        <v>55</v>
      </c>
      <c r="E29" s="788">
        <v>55</v>
      </c>
      <c r="F29" s="789">
        <v>0.8</v>
      </c>
      <c r="G29" s="789">
        <v>71.2</v>
      </c>
      <c r="H29" s="790">
        <v>3.62</v>
      </c>
      <c r="I29" s="789">
        <v>85.3</v>
      </c>
      <c r="J29" s="789">
        <v>29.4</v>
      </c>
      <c r="K29" s="789">
        <v>75.7</v>
      </c>
      <c r="L29" s="789">
        <v>90.2</v>
      </c>
      <c r="M29" s="789">
        <v>88.7</v>
      </c>
      <c r="N29" s="789">
        <v>4.2</v>
      </c>
      <c r="O29" s="789">
        <v>17.2</v>
      </c>
      <c r="P29" s="789">
        <v>43.3</v>
      </c>
      <c r="Q29" s="789">
        <v>128.19999999999999</v>
      </c>
      <c r="R29" s="789">
        <v>13.4</v>
      </c>
      <c r="S29" s="791">
        <v>9.3000000000000007</v>
      </c>
      <c r="T29" s="791">
        <v>8.1</v>
      </c>
      <c r="U29" s="792">
        <v>183</v>
      </c>
      <c r="X29" s="1074"/>
      <c r="Y29" s="1074"/>
      <c r="Z29" s="1074"/>
      <c r="AA29" s="1074"/>
    </row>
    <row r="30" spans="1:27" s="150" customFormat="1" ht="15.75" customHeight="1">
      <c r="A30" s="787" t="s">
        <v>795</v>
      </c>
      <c r="B30" s="788">
        <v>13</v>
      </c>
      <c r="C30" s="788">
        <v>13</v>
      </c>
      <c r="D30" s="788">
        <v>13</v>
      </c>
      <c r="E30" s="788">
        <v>13</v>
      </c>
      <c r="F30" s="789">
        <v>2.1</v>
      </c>
      <c r="G30" s="789">
        <v>66.5</v>
      </c>
      <c r="H30" s="790">
        <v>3.74</v>
      </c>
      <c r="I30" s="789">
        <v>90.1</v>
      </c>
      <c r="J30" s="789">
        <v>21.6</v>
      </c>
      <c r="K30" s="789">
        <v>32.299999999999997</v>
      </c>
      <c r="L30" s="789">
        <v>71.3</v>
      </c>
      <c r="M30" s="789">
        <v>69.2</v>
      </c>
      <c r="N30" s="789">
        <v>3.7</v>
      </c>
      <c r="O30" s="789">
        <v>14.4</v>
      </c>
      <c r="P30" s="789">
        <v>33.5</v>
      </c>
      <c r="Q30" s="789">
        <v>76.400000000000006</v>
      </c>
      <c r="R30" s="789">
        <v>18.899999999999999</v>
      </c>
      <c r="S30" s="791">
        <v>7.7</v>
      </c>
      <c r="T30" s="791">
        <v>5.9</v>
      </c>
      <c r="U30" s="792">
        <v>209</v>
      </c>
      <c r="X30" s="1074"/>
      <c r="Y30" s="1074"/>
      <c r="Z30" s="1074"/>
      <c r="AA30" s="1074"/>
    </row>
    <row r="31" spans="1:27" s="150" customFormat="1" ht="15.75" customHeight="1">
      <c r="A31" s="787" t="s">
        <v>796</v>
      </c>
      <c r="B31" s="788">
        <v>10</v>
      </c>
      <c r="C31" s="788">
        <v>10</v>
      </c>
      <c r="D31" s="788">
        <v>10</v>
      </c>
      <c r="E31" s="788">
        <v>10</v>
      </c>
      <c r="F31" s="789">
        <v>10.1</v>
      </c>
      <c r="G31" s="789">
        <v>56.8</v>
      </c>
      <c r="H31" s="790">
        <v>3.51</v>
      </c>
      <c r="I31" s="789">
        <v>97.2</v>
      </c>
      <c r="J31" s="789">
        <v>26.8</v>
      </c>
      <c r="K31" s="789">
        <v>28.7</v>
      </c>
      <c r="L31" s="789">
        <v>90.7</v>
      </c>
      <c r="M31" s="789">
        <v>89.2</v>
      </c>
      <c r="N31" s="789">
        <v>5.4</v>
      </c>
      <c r="O31" s="789">
        <v>13.9</v>
      </c>
      <c r="P31" s="789">
        <v>26.2</v>
      </c>
      <c r="Q31" s="789">
        <v>121.4</v>
      </c>
      <c r="R31" s="789">
        <v>11.4</v>
      </c>
      <c r="S31" s="791">
        <v>7.9</v>
      </c>
      <c r="T31" s="791">
        <v>6.2</v>
      </c>
      <c r="U31" s="792">
        <v>273</v>
      </c>
      <c r="X31" s="1074"/>
      <c r="Y31" s="1074"/>
      <c r="Z31" s="1074"/>
      <c r="AA31" s="1074"/>
    </row>
    <row r="32" spans="1:27" s="150" customFormat="1" ht="15.75" customHeight="1">
      <c r="A32" s="787" t="s">
        <v>797</v>
      </c>
      <c r="B32" s="788">
        <v>39</v>
      </c>
      <c r="C32" s="788">
        <v>39</v>
      </c>
      <c r="D32" s="788">
        <v>39</v>
      </c>
      <c r="E32" s="788">
        <v>39</v>
      </c>
      <c r="F32" s="789">
        <v>3</v>
      </c>
      <c r="G32" s="789">
        <v>58.8</v>
      </c>
      <c r="H32" s="790">
        <v>2.06</v>
      </c>
      <c r="I32" s="789">
        <v>94.9</v>
      </c>
      <c r="J32" s="789">
        <v>43.6</v>
      </c>
      <c r="K32" s="789">
        <v>45.9</v>
      </c>
      <c r="L32" s="789">
        <v>83</v>
      </c>
      <c r="M32" s="789">
        <v>81</v>
      </c>
      <c r="N32" s="789">
        <v>17.5</v>
      </c>
      <c r="O32" s="789">
        <v>16.2</v>
      </c>
      <c r="P32" s="789">
        <v>52.6</v>
      </c>
      <c r="Q32" s="789">
        <v>71.2</v>
      </c>
      <c r="R32" s="789">
        <v>22.7</v>
      </c>
      <c r="S32" s="791">
        <v>9.1</v>
      </c>
      <c r="T32" s="791">
        <v>6.6</v>
      </c>
      <c r="U32" s="792">
        <v>392</v>
      </c>
      <c r="X32" s="1074"/>
      <c r="Y32" s="1074"/>
      <c r="Z32" s="1074"/>
      <c r="AA32" s="1074"/>
    </row>
    <row r="33" spans="1:27" s="150" customFormat="1" ht="15.75" customHeight="1">
      <c r="A33" s="787" t="s">
        <v>798</v>
      </c>
      <c r="B33" s="788">
        <v>96</v>
      </c>
      <c r="C33" s="788">
        <v>96</v>
      </c>
      <c r="D33" s="788">
        <v>95</v>
      </c>
      <c r="E33" s="788">
        <v>96</v>
      </c>
      <c r="F33" s="789">
        <v>-0.4</v>
      </c>
      <c r="G33" s="789">
        <v>64.7</v>
      </c>
      <c r="H33" s="790">
        <v>1.81</v>
      </c>
      <c r="I33" s="789">
        <v>98.7</v>
      </c>
      <c r="J33" s="789">
        <v>44.7</v>
      </c>
      <c r="K33" s="789">
        <v>10.4</v>
      </c>
      <c r="L33" s="789">
        <v>79.099999999999994</v>
      </c>
      <c r="M33" s="789">
        <v>76.5</v>
      </c>
      <c r="N33" s="789">
        <v>7.7</v>
      </c>
      <c r="O33" s="789">
        <v>17</v>
      </c>
      <c r="P33" s="789">
        <v>45.8</v>
      </c>
      <c r="Q33" s="789">
        <v>96.8</v>
      </c>
      <c r="R33" s="789">
        <v>17.5</v>
      </c>
      <c r="S33" s="791">
        <v>8.6</v>
      </c>
      <c r="T33" s="791">
        <v>7.3</v>
      </c>
      <c r="U33" s="792">
        <v>267</v>
      </c>
      <c r="X33" s="1074"/>
      <c r="Y33" s="1074"/>
      <c r="Z33" s="1074"/>
      <c r="AA33" s="1074"/>
    </row>
    <row r="34" spans="1:27" s="150" customFormat="1" ht="15.75" customHeight="1">
      <c r="A34" s="787" t="s">
        <v>799</v>
      </c>
      <c r="B34" s="788">
        <v>51</v>
      </c>
      <c r="C34" s="788">
        <v>51</v>
      </c>
      <c r="D34" s="788">
        <v>51</v>
      </c>
      <c r="E34" s="788">
        <v>51</v>
      </c>
      <c r="F34" s="789">
        <v>-4.7</v>
      </c>
      <c r="G34" s="789">
        <v>71.3</v>
      </c>
      <c r="H34" s="790">
        <v>2.09</v>
      </c>
      <c r="I34" s="789">
        <v>99.1</v>
      </c>
      <c r="J34" s="789">
        <v>32</v>
      </c>
      <c r="K34" s="789">
        <v>20.9</v>
      </c>
      <c r="L34" s="789">
        <v>64.2</v>
      </c>
      <c r="M34" s="789">
        <v>62.1</v>
      </c>
      <c r="N34" s="789">
        <v>4.4000000000000004</v>
      </c>
      <c r="O34" s="789">
        <v>15</v>
      </c>
      <c r="P34" s="789">
        <v>38.1</v>
      </c>
      <c r="Q34" s="789">
        <v>77.7</v>
      </c>
      <c r="R34" s="789">
        <v>19.2</v>
      </c>
      <c r="S34" s="791">
        <v>9.1999999999999993</v>
      </c>
      <c r="T34" s="791">
        <v>6.9</v>
      </c>
      <c r="U34" s="792">
        <v>252</v>
      </c>
      <c r="X34" s="1074"/>
      <c r="Y34" s="1074"/>
      <c r="Z34" s="1074"/>
      <c r="AA34" s="1074"/>
    </row>
    <row r="35" spans="1:27" s="150" customFormat="1" ht="15.75" customHeight="1">
      <c r="A35" s="787" t="s">
        <v>837</v>
      </c>
      <c r="B35" s="788">
        <v>15</v>
      </c>
      <c r="C35" s="788">
        <v>15</v>
      </c>
      <c r="D35" s="788">
        <v>14</v>
      </c>
      <c r="E35" s="788">
        <v>15</v>
      </c>
      <c r="F35" s="789">
        <v>-4</v>
      </c>
      <c r="G35" s="789">
        <v>73.2</v>
      </c>
      <c r="H35" s="790">
        <v>2.81</v>
      </c>
      <c r="I35" s="789">
        <v>94.6</v>
      </c>
      <c r="J35" s="789">
        <v>30.6</v>
      </c>
      <c r="K35" s="789">
        <v>21.8</v>
      </c>
      <c r="L35" s="789">
        <v>80.8</v>
      </c>
      <c r="M35" s="789">
        <v>78.099999999999994</v>
      </c>
      <c r="N35" s="789">
        <v>2.7</v>
      </c>
      <c r="O35" s="789">
        <v>13.9</v>
      </c>
      <c r="P35" s="789">
        <v>37.1</v>
      </c>
      <c r="Q35" s="789">
        <v>68.099999999999994</v>
      </c>
      <c r="R35" s="789">
        <v>20.399999999999999</v>
      </c>
      <c r="S35" s="791">
        <v>8.9</v>
      </c>
      <c r="T35" s="791">
        <v>6.5</v>
      </c>
      <c r="U35" s="792">
        <v>234</v>
      </c>
      <c r="X35" s="1074"/>
      <c r="Y35" s="1074"/>
      <c r="Z35" s="1074"/>
      <c r="AA35" s="1074"/>
    </row>
    <row r="36" spans="1:27" s="150" customFormat="1" ht="15.75" customHeight="1">
      <c r="A36" s="787" t="s">
        <v>838</v>
      </c>
      <c r="B36" s="788">
        <v>8</v>
      </c>
      <c r="C36" s="788">
        <v>8</v>
      </c>
      <c r="D36" s="788">
        <v>8</v>
      </c>
      <c r="E36" s="788">
        <v>9</v>
      </c>
      <c r="F36" s="789">
        <v>-14.8</v>
      </c>
      <c r="G36" s="789">
        <v>74.400000000000006</v>
      </c>
      <c r="H36" s="790">
        <v>1.62</v>
      </c>
      <c r="I36" s="789">
        <v>94.5</v>
      </c>
      <c r="J36" s="789">
        <v>56.6</v>
      </c>
      <c r="K36" s="789">
        <v>18.100000000000001</v>
      </c>
      <c r="L36" s="789">
        <v>81</v>
      </c>
      <c r="M36" s="789">
        <v>80.599999999999994</v>
      </c>
      <c r="N36" s="789">
        <v>2.5</v>
      </c>
      <c r="O36" s="789">
        <v>14.3</v>
      </c>
      <c r="P36" s="789">
        <v>46.7</v>
      </c>
      <c r="Q36" s="789">
        <v>69.400000000000006</v>
      </c>
      <c r="R36" s="789">
        <v>20.7</v>
      </c>
      <c r="S36" s="791">
        <v>8.6999999999999993</v>
      </c>
      <c r="T36" s="791">
        <v>5.7</v>
      </c>
      <c r="U36" s="792">
        <v>286</v>
      </c>
      <c r="X36" s="1074"/>
      <c r="Y36" s="1074"/>
      <c r="Z36" s="1074"/>
      <c r="AA36" s="1074"/>
    </row>
    <row r="37" spans="1:27" s="150" customFormat="1" ht="15.75" customHeight="1">
      <c r="A37" s="787" t="s">
        <v>800</v>
      </c>
      <c r="B37" s="788">
        <v>8</v>
      </c>
      <c r="C37" s="788">
        <v>8</v>
      </c>
      <c r="D37" s="788">
        <v>8</v>
      </c>
      <c r="E37" s="788">
        <v>8</v>
      </c>
      <c r="F37" s="789">
        <v>5.7</v>
      </c>
      <c r="G37" s="789">
        <v>62.6</v>
      </c>
      <c r="H37" s="790">
        <v>4.1399999999999997</v>
      </c>
      <c r="I37" s="789">
        <v>87.9</v>
      </c>
      <c r="J37" s="789">
        <v>23.1</v>
      </c>
      <c r="K37" s="789">
        <v>34.299999999999997</v>
      </c>
      <c r="L37" s="789">
        <v>83</v>
      </c>
      <c r="M37" s="789">
        <v>82.3</v>
      </c>
      <c r="N37" s="789">
        <v>12.6</v>
      </c>
      <c r="O37" s="789">
        <v>11.6</v>
      </c>
      <c r="P37" s="789">
        <v>21.5</v>
      </c>
      <c r="Q37" s="789">
        <v>51.6</v>
      </c>
      <c r="R37" s="789">
        <v>22.4</v>
      </c>
      <c r="S37" s="791">
        <v>5.9</v>
      </c>
      <c r="T37" s="791">
        <v>5</v>
      </c>
      <c r="U37" s="792">
        <v>221</v>
      </c>
      <c r="X37" s="1074"/>
      <c r="Y37" s="1074"/>
      <c r="Z37" s="1074"/>
      <c r="AA37" s="1074"/>
    </row>
    <row r="38" spans="1:27" s="150" customFormat="1" ht="15.75" customHeight="1">
      <c r="A38" s="787" t="s">
        <v>801</v>
      </c>
      <c r="B38" s="788">
        <v>8</v>
      </c>
      <c r="C38" s="788">
        <v>8</v>
      </c>
      <c r="D38" s="788">
        <v>8</v>
      </c>
      <c r="E38" s="788">
        <v>8</v>
      </c>
      <c r="F38" s="789">
        <v>-4.8</v>
      </c>
      <c r="G38" s="789">
        <v>61.7</v>
      </c>
      <c r="H38" s="790">
        <v>2.5099999999999998</v>
      </c>
      <c r="I38" s="789">
        <v>98.3</v>
      </c>
      <c r="J38" s="789">
        <v>28.6</v>
      </c>
      <c r="K38" s="789">
        <v>51.3</v>
      </c>
      <c r="L38" s="789">
        <v>63.7</v>
      </c>
      <c r="M38" s="789">
        <v>62.7</v>
      </c>
      <c r="N38" s="789">
        <v>13.9</v>
      </c>
      <c r="O38" s="789">
        <v>11</v>
      </c>
      <c r="P38" s="789">
        <v>91.6</v>
      </c>
      <c r="Q38" s="789">
        <v>48.3</v>
      </c>
      <c r="R38" s="789">
        <v>22.7</v>
      </c>
      <c r="S38" s="791">
        <v>5.6</v>
      </c>
      <c r="T38" s="791">
        <v>2.1</v>
      </c>
      <c r="U38" s="792">
        <v>317</v>
      </c>
      <c r="X38" s="1074"/>
      <c r="Y38" s="1074"/>
      <c r="Z38" s="1074"/>
      <c r="AA38" s="1074"/>
    </row>
    <row r="39" spans="1:27" s="150" customFormat="1" ht="15.75" customHeight="1">
      <c r="A39" s="787" t="s">
        <v>802</v>
      </c>
      <c r="B39" s="788">
        <v>23</v>
      </c>
      <c r="C39" s="788">
        <v>23</v>
      </c>
      <c r="D39" s="788">
        <v>23</v>
      </c>
      <c r="E39" s="788">
        <v>23</v>
      </c>
      <c r="F39" s="789">
        <v>-2.7</v>
      </c>
      <c r="G39" s="789">
        <v>64.5</v>
      </c>
      <c r="H39" s="790">
        <v>4.8099999999999996</v>
      </c>
      <c r="I39" s="789">
        <v>88.2</v>
      </c>
      <c r="J39" s="789">
        <v>23.4</v>
      </c>
      <c r="K39" s="789">
        <v>8.1999999999999993</v>
      </c>
      <c r="L39" s="789">
        <v>97.6</v>
      </c>
      <c r="M39" s="789">
        <v>92.7</v>
      </c>
      <c r="N39" s="789">
        <v>9.5</v>
      </c>
      <c r="O39" s="789">
        <v>14.6</v>
      </c>
      <c r="P39" s="789">
        <v>55.5</v>
      </c>
      <c r="Q39" s="789">
        <v>75</v>
      </c>
      <c r="R39" s="789">
        <v>19.399999999999999</v>
      </c>
      <c r="S39" s="791">
        <v>7</v>
      </c>
      <c r="T39" s="791">
        <v>6</v>
      </c>
      <c r="U39" s="792">
        <v>281</v>
      </c>
      <c r="X39" s="1074"/>
      <c r="Y39" s="1074"/>
      <c r="Z39" s="1074"/>
      <c r="AA39" s="1074"/>
    </row>
    <row r="40" spans="1:27" s="150" customFormat="1" ht="15.75" customHeight="1">
      <c r="A40" s="787" t="s">
        <v>803</v>
      </c>
      <c r="B40" s="788">
        <v>34</v>
      </c>
      <c r="C40" s="788">
        <v>34</v>
      </c>
      <c r="D40" s="788">
        <v>35</v>
      </c>
      <c r="E40" s="788">
        <v>35</v>
      </c>
      <c r="F40" s="789">
        <v>0.5</v>
      </c>
      <c r="G40" s="789">
        <v>63.4</v>
      </c>
      <c r="H40" s="790">
        <v>2.17</v>
      </c>
      <c r="I40" s="789">
        <v>98</v>
      </c>
      <c r="J40" s="789">
        <v>41.8</v>
      </c>
      <c r="K40" s="789">
        <v>60.2</v>
      </c>
      <c r="L40" s="789">
        <v>88.2</v>
      </c>
      <c r="M40" s="789">
        <v>85.5</v>
      </c>
      <c r="N40" s="789">
        <v>6.7</v>
      </c>
      <c r="O40" s="789">
        <v>15.7</v>
      </c>
      <c r="P40" s="789">
        <v>40.5</v>
      </c>
      <c r="Q40" s="789">
        <v>93.5</v>
      </c>
      <c r="R40" s="789">
        <v>16.8</v>
      </c>
      <c r="S40" s="791">
        <v>8</v>
      </c>
      <c r="T40" s="791">
        <v>6</v>
      </c>
      <c r="U40" s="792">
        <v>235</v>
      </c>
      <c r="X40" s="1074"/>
      <c r="Y40" s="1074"/>
      <c r="Z40" s="1074"/>
      <c r="AA40" s="1074"/>
    </row>
    <row r="41" spans="1:27" s="150" customFormat="1" ht="15.75" customHeight="1">
      <c r="A41" s="787" t="s">
        <v>804</v>
      </c>
      <c r="B41" s="788">
        <v>20</v>
      </c>
      <c r="C41" s="788">
        <v>20</v>
      </c>
      <c r="D41" s="788">
        <v>20</v>
      </c>
      <c r="E41" s="788">
        <v>20</v>
      </c>
      <c r="F41" s="789">
        <v>-4.2</v>
      </c>
      <c r="G41" s="789">
        <v>65.5</v>
      </c>
      <c r="H41" s="790">
        <v>2.44</v>
      </c>
      <c r="I41" s="789">
        <v>96.4</v>
      </c>
      <c r="J41" s="789">
        <v>26.8</v>
      </c>
      <c r="K41" s="789">
        <v>42.9</v>
      </c>
      <c r="L41" s="789">
        <v>61.7</v>
      </c>
      <c r="M41" s="789">
        <v>59.1</v>
      </c>
      <c r="N41" s="789">
        <v>13.6</v>
      </c>
      <c r="O41" s="789">
        <v>12.9</v>
      </c>
      <c r="P41" s="789">
        <v>50.1</v>
      </c>
      <c r="Q41" s="789">
        <v>90.3</v>
      </c>
      <c r="R41" s="789">
        <v>14.3</v>
      </c>
      <c r="S41" s="791">
        <v>6.5</v>
      </c>
      <c r="T41" s="791">
        <v>5</v>
      </c>
      <c r="U41" s="792">
        <v>227</v>
      </c>
      <c r="X41" s="1074"/>
      <c r="Y41" s="1074"/>
      <c r="Z41" s="1074"/>
      <c r="AA41" s="1074"/>
    </row>
    <row r="42" spans="1:27" s="150" customFormat="1" ht="22.5" customHeight="1">
      <c r="A42" s="787" t="s">
        <v>1015</v>
      </c>
      <c r="B42" s="788">
        <v>11</v>
      </c>
      <c r="C42" s="788">
        <v>11</v>
      </c>
      <c r="D42" s="788">
        <v>11</v>
      </c>
      <c r="E42" s="788">
        <v>11</v>
      </c>
      <c r="F42" s="789">
        <v>1.7</v>
      </c>
      <c r="G42" s="789">
        <v>60.6</v>
      </c>
      <c r="H42" s="790">
        <v>3.43</v>
      </c>
      <c r="I42" s="789">
        <v>94.6</v>
      </c>
      <c r="J42" s="789">
        <v>16.3</v>
      </c>
      <c r="K42" s="789">
        <v>24.8</v>
      </c>
      <c r="L42" s="789">
        <v>52.4</v>
      </c>
      <c r="M42" s="789">
        <v>49.4</v>
      </c>
      <c r="N42" s="789">
        <v>10.9</v>
      </c>
      <c r="O42" s="789">
        <v>11</v>
      </c>
      <c r="P42" s="789">
        <v>19.5</v>
      </c>
      <c r="Q42" s="789">
        <v>55.3</v>
      </c>
      <c r="R42" s="789">
        <v>19.8</v>
      </c>
      <c r="S42" s="791">
        <v>6</v>
      </c>
      <c r="T42" s="791">
        <v>4.5</v>
      </c>
      <c r="U42" s="792">
        <v>260</v>
      </c>
      <c r="X42" s="1074"/>
      <c r="Y42" s="1074"/>
      <c r="Z42" s="1074"/>
      <c r="AA42" s="1074"/>
    </row>
    <row r="43" spans="1:27" s="150" customFormat="1" ht="15.75" customHeight="1">
      <c r="A43" s="787" t="s">
        <v>805</v>
      </c>
      <c r="B43" s="788">
        <v>11</v>
      </c>
      <c r="C43" s="788">
        <v>11</v>
      </c>
      <c r="D43" s="788">
        <v>11</v>
      </c>
      <c r="E43" s="788">
        <v>11</v>
      </c>
      <c r="F43" s="789">
        <v>4</v>
      </c>
      <c r="G43" s="789">
        <v>59.9</v>
      </c>
      <c r="H43" s="790">
        <v>2.31</v>
      </c>
      <c r="I43" s="789">
        <v>98.4</v>
      </c>
      <c r="J43" s="789">
        <v>31.3</v>
      </c>
      <c r="K43" s="789">
        <v>64.3</v>
      </c>
      <c r="L43" s="789">
        <v>70.8</v>
      </c>
      <c r="M43" s="789">
        <v>66.2</v>
      </c>
      <c r="N43" s="789">
        <v>18.399999999999999</v>
      </c>
      <c r="O43" s="789">
        <v>14.2</v>
      </c>
      <c r="P43" s="789">
        <v>51.2</v>
      </c>
      <c r="Q43" s="789">
        <v>75.400000000000006</v>
      </c>
      <c r="R43" s="789">
        <v>18.899999999999999</v>
      </c>
      <c r="S43" s="791">
        <v>6.6</v>
      </c>
      <c r="T43" s="791">
        <v>4.9000000000000004</v>
      </c>
      <c r="U43" s="792">
        <v>261</v>
      </c>
      <c r="X43" s="1074"/>
      <c r="Y43" s="1074"/>
      <c r="Z43" s="1074"/>
      <c r="AA43" s="1074"/>
    </row>
    <row r="44" spans="1:27" s="150" customFormat="1" ht="15.75" customHeight="1">
      <c r="A44" s="787" t="s">
        <v>806</v>
      </c>
      <c r="B44" s="788">
        <v>8</v>
      </c>
      <c r="C44" s="788">
        <v>8</v>
      </c>
      <c r="D44" s="788">
        <v>8</v>
      </c>
      <c r="E44" s="788">
        <v>8</v>
      </c>
      <c r="F44" s="789">
        <v>-6.4</v>
      </c>
      <c r="G44" s="789">
        <v>61.8</v>
      </c>
      <c r="H44" s="790">
        <v>0.78</v>
      </c>
      <c r="I44" s="789">
        <v>94.1</v>
      </c>
      <c r="J44" s="789">
        <v>89.1</v>
      </c>
      <c r="K44" s="789">
        <v>30.5</v>
      </c>
      <c r="L44" s="789">
        <v>65.2</v>
      </c>
      <c r="M44" s="789">
        <v>64.900000000000006</v>
      </c>
      <c r="N44" s="789">
        <v>16.600000000000001</v>
      </c>
      <c r="O44" s="789">
        <v>13.3</v>
      </c>
      <c r="P44" s="789">
        <v>16.7</v>
      </c>
      <c r="Q44" s="789">
        <v>59</v>
      </c>
      <c r="R44" s="789">
        <v>22.5</v>
      </c>
      <c r="S44" s="791">
        <v>7.6</v>
      </c>
      <c r="T44" s="791">
        <v>5.7</v>
      </c>
      <c r="U44" s="792">
        <v>386</v>
      </c>
      <c r="X44" s="1074"/>
      <c r="Y44" s="1074"/>
      <c r="Z44" s="1074"/>
      <c r="AA44" s="1074"/>
    </row>
    <row r="45" spans="1:27" s="150" customFormat="1" ht="15.75" customHeight="1">
      <c r="A45" s="787" t="s">
        <v>807</v>
      </c>
      <c r="B45" s="788">
        <v>57</v>
      </c>
      <c r="C45" s="788">
        <v>57</v>
      </c>
      <c r="D45" s="788">
        <v>59</v>
      </c>
      <c r="E45" s="788">
        <v>59</v>
      </c>
      <c r="F45" s="789">
        <v>-0.1</v>
      </c>
      <c r="G45" s="789">
        <v>61.9</v>
      </c>
      <c r="H45" s="790">
        <v>2.41</v>
      </c>
      <c r="I45" s="789">
        <v>93.4</v>
      </c>
      <c r="J45" s="789">
        <v>42.9</v>
      </c>
      <c r="K45" s="789">
        <v>37.1</v>
      </c>
      <c r="L45" s="789">
        <v>90.2</v>
      </c>
      <c r="M45" s="789">
        <v>85.8</v>
      </c>
      <c r="N45" s="789">
        <v>11.4</v>
      </c>
      <c r="O45" s="789">
        <v>16.600000000000001</v>
      </c>
      <c r="P45" s="789">
        <v>38</v>
      </c>
      <c r="Q45" s="789">
        <v>91.3</v>
      </c>
      <c r="R45" s="789">
        <v>18.2</v>
      </c>
      <c r="S45" s="791">
        <v>7.7</v>
      </c>
      <c r="T45" s="791">
        <v>5.8</v>
      </c>
      <c r="U45" s="792">
        <v>274</v>
      </c>
      <c r="X45" s="1074"/>
      <c r="Y45" s="1074"/>
      <c r="Z45" s="1074"/>
      <c r="AA45" s="1074"/>
    </row>
    <row r="46" spans="1:27" s="150" customFormat="1" ht="15.75" customHeight="1">
      <c r="A46" s="787" t="s">
        <v>808</v>
      </c>
      <c r="B46" s="788">
        <v>9</v>
      </c>
      <c r="C46" s="788">
        <v>9</v>
      </c>
      <c r="D46" s="788">
        <v>9</v>
      </c>
      <c r="E46" s="788">
        <v>9</v>
      </c>
      <c r="F46" s="789">
        <v>1.2</v>
      </c>
      <c r="G46" s="789">
        <v>57.5</v>
      </c>
      <c r="H46" s="790">
        <v>2.96</v>
      </c>
      <c r="I46" s="789">
        <v>91.7</v>
      </c>
      <c r="J46" s="789">
        <v>24.1</v>
      </c>
      <c r="K46" s="789">
        <v>42.7</v>
      </c>
      <c r="L46" s="789">
        <v>64.5</v>
      </c>
      <c r="M46" s="789">
        <v>61.5</v>
      </c>
      <c r="N46" s="789">
        <v>11</v>
      </c>
      <c r="O46" s="789">
        <v>12.6</v>
      </c>
      <c r="P46" s="789">
        <v>33.200000000000003</v>
      </c>
      <c r="Q46" s="789">
        <v>57.2</v>
      </c>
      <c r="R46" s="789">
        <v>22.1</v>
      </c>
      <c r="S46" s="791">
        <v>6.9</v>
      </c>
      <c r="T46" s="791">
        <v>6</v>
      </c>
      <c r="U46" s="792">
        <v>379</v>
      </c>
      <c r="X46" s="1074"/>
      <c r="Y46" s="1074"/>
      <c r="Z46" s="1074"/>
      <c r="AA46" s="1074"/>
    </row>
    <row r="47" spans="1:27" s="150" customFormat="1" ht="15.75" customHeight="1">
      <c r="A47" s="787" t="s">
        <v>809</v>
      </c>
      <c r="B47" s="788">
        <v>22</v>
      </c>
      <c r="C47" s="788">
        <v>22</v>
      </c>
      <c r="D47" s="788">
        <v>22</v>
      </c>
      <c r="E47" s="788">
        <v>22</v>
      </c>
      <c r="F47" s="789">
        <v>-4.9000000000000004</v>
      </c>
      <c r="G47" s="789">
        <v>61.4</v>
      </c>
      <c r="H47" s="790">
        <v>2.86</v>
      </c>
      <c r="I47" s="789">
        <v>92.9</v>
      </c>
      <c r="J47" s="789">
        <v>36.5</v>
      </c>
      <c r="K47" s="789">
        <v>61.1</v>
      </c>
      <c r="L47" s="789">
        <v>95.6</v>
      </c>
      <c r="M47" s="789">
        <v>90.5</v>
      </c>
      <c r="N47" s="789">
        <v>17.399999999999999</v>
      </c>
      <c r="O47" s="789">
        <v>13.9</v>
      </c>
      <c r="P47" s="789">
        <v>32.6</v>
      </c>
      <c r="Q47" s="789">
        <v>52.6</v>
      </c>
      <c r="R47" s="789">
        <v>26.4</v>
      </c>
      <c r="S47" s="791">
        <v>6.9</v>
      </c>
      <c r="T47" s="791">
        <v>4.9000000000000004</v>
      </c>
      <c r="U47" s="792">
        <v>352</v>
      </c>
      <c r="X47" s="1074"/>
      <c r="Y47" s="1074"/>
      <c r="Z47" s="1074"/>
      <c r="AA47" s="1074"/>
    </row>
    <row r="48" spans="1:27" s="150" customFormat="1" ht="15.75" customHeight="1">
      <c r="A48" s="787" t="s">
        <v>810</v>
      </c>
      <c r="B48" s="788">
        <v>21</v>
      </c>
      <c r="C48" s="788">
        <v>21</v>
      </c>
      <c r="D48" s="788">
        <v>21</v>
      </c>
      <c r="E48" s="788">
        <v>21</v>
      </c>
      <c r="F48" s="789">
        <v>-1.3</v>
      </c>
      <c r="G48" s="789">
        <v>63</v>
      </c>
      <c r="H48" s="790">
        <v>2.29</v>
      </c>
      <c r="I48" s="789">
        <v>82.1</v>
      </c>
      <c r="J48" s="789">
        <v>47.5</v>
      </c>
      <c r="K48" s="789">
        <v>46.2</v>
      </c>
      <c r="L48" s="789">
        <v>86.8</v>
      </c>
      <c r="M48" s="789">
        <v>84.7</v>
      </c>
      <c r="N48" s="789">
        <v>12.3</v>
      </c>
      <c r="O48" s="789">
        <v>14.8</v>
      </c>
      <c r="P48" s="789">
        <v>38.200000000000003</v>
      </c>
      <c r="Q48" s="789">
        <v>68</v>
      </c>
      <c r="R48" s="789">
        <v>21.8</v>
      </c>
      <c r="S48" s="791">
        <v>7.1</v>
      </c>
      <c r="T48" s="791">
        <v>4.9000000000000004</v>
      </c>
      <c r="U48" s="792">
        <v>254</v>
      </c>
      <c r="X48" s="1074"/>
      <c r="Y48" s="1074"/>
      <c r="Z48" s="1074"/>
      <c r="AA48" s="1074"/>
    </row>
    <row r="49" spans="1:27" s="150" customFormat="1" ht="15.75" customHeight="1">
      <c r="A49" s="787" t="s">
        <v>811</v>
      </c>
      <c r="B49" s="788">
        <v>14</v>
      </c>
      <c r="C49" s="788">
        <v>14</v>
      </c>
      <c r="D49" s="788">
        <v>14</v>
      </c>
      <c r="E49" s="788">
        <v>14</v>
      </c>
      <c r="F49" s="789">
        <v>3.9</v>
      </c>
      <c r="G49" s="789">
        <v>59.2</v>
      </c>
      <c r="H49" s="790">
        <v>4.5599999999999996</v>
      </c>
      <c r="I49" s="789">
        <v>72.5</v>
      </c>
      <c r="J49" s="789">
        <v>26.9</v>
      </c>
      <c r="K49" s="789">
        <v>47.7</v>
      </c>
      <c r="L49" s="789">
        <v>85</v>
      </c>
      <c r="M49" s="789">
        <v>84.7</v>
      </c>
      <c r="N49" s="789">
        <v>14.8</v>
      </c>
      <c r="O49" s="789">
        <v>13.8</v>
      </c>
      <c r="P49" s="789">
        <v>69.8</v>
      </c>
      <c r="Q49" s="789">
        <v>70.8</v>
      </c>
      <c r="R49" s="789">
        <v>19.399999999999999</v>
      </c>
      <c r="S49" s="791">
        <v>6.3</v>
      </c>
      <c r="T49" s="791">
        <v>4.7</v>
      </c>
      <c r="U49" s="792">
        <v>288</v>
      </c>
      <c r="X49" s="1074"/>
      <c r="Y49" s="1074"/>
      <c r="Z49" s="1074"/>
      <c r="AA49" s="1074"/>
    </row>
    <row r="50" spans="1:27" s="150" customFormat="1" ht="15.75" customHeight="1">
      <c r="A50" s="787" t="s">
        <v>1005</v>
      </c>
      <c r="B50" s="788">
        <v>15</v>
      </c>
      <c r="C50" s="788">
        <v>15</v>
      </c>
      <c r="D50" s="788">
        <v>15</v>
      </c>
      <c r="E50" s="788">
        <v>15</v>
      </c>
      <c r="F50" s="789">
        <v>4.4000000000000004</v>
      </c>
      <c r="G50" s="789">
        <v>57.2</v>
      </c>
      <c r="H50" s="790">
        <v>2.4700000000000002</v>
      </c>
      <c r="I50" s="789">
        <v>98.3</v>
      </c>
      <c r="J50" s="789">
        <v>35.6</v>
      </c>
      <c r="K50" s="789">
        <v>35.1</v>
      </c>
      <c r="L50" s="789">
        <v>85.8</v>
      </c>
      <c r="M50" s="789">
        <v>80.900000000000006</v>
      </c>
      <c r="N50" s="789">
        <v>18.899999999999999</v>
      </c>
      <c r="O50" s="789">
        <v>12.7</v>
      </c>
      <c r="P50" s="789">
        <v>36.200000000000003</v>
      </c>
      <c r="Q50" s="789">
        <v>49.1</v>
      </c>
      <c r="R50" s="789">
        <v>26</v>
      </c>
      <c r="S50" s="791">
        <v>5.4</v>
      </c>
      <c r="T50" s="791">
        <v>4.2</v>
      </c>
      <c r="U50" s="792">
        <v>280</v>
      </c>
      <c r="X50" s="1074"/>
      <c r="Y50" s="1074"/>
      <c r="Z50" s="1074"/>
      <c r="AA50" s="1074"/>
    </row>
    <row r="51" spans="1:27" s="150" customFormat="1" ht="15.75" customHeight="1">
      <c r="A51" s="766" t="s">
        <v>873</v>
      </c>
      <c r="B51" s="793">
        <v>20</v>
      </c>
      <c r="C51" s="793">
        <v>20</v>
      </c>
      <c r="D51" s="793">
        <v>21</v>
      </c>
      <c r="E51" s="793">
        <v>21</v>
      </c>
      <c r="F51" s="794">
        <v>7.7</v>
      </c>
      <c r="G51" s="794">
        <v>51.7</v>
      </c>
      <c r="H51" s="795">
        <v>3.93</v>
      </c>
      <c r="I51" s="794">
        <v>83.8</v>
      </c>
      <c r="J51" s="794">
        <v>27.9</v>
      </c>
      <c r="K51" s="794">
        <v>19.7</v>
      </c>
      <c r="L51" s="794">
        <v>90.1</v>
      </c>
      <c r="M51" s="794">
        <v>88.1</v>
      </c>
      <c r="N51" s="794">
        <v>21.6</v>
      </c>
      <c r="O51" s="794">
        <v>12.2</v>
      </c>
      <c r="P51" s="794">
        <v>24.9</v>
      </c>
      <c r="Q51" s="794">
        <v>47.1</v>
      </c>
      <c r="R51" s="794">
        <v>26</v>
      </c>
      <c r="S51" s="796">
        <v>6.1</v>
      </c>
      <c r="T51" s="796">
        <v>4.4000000000000004</v>
      </c>
      <c r="U51" s="797">
        <v>397</v>
      </c>
      <c r="W51" s="178"/>
      <c r="X51" s="1074"/>
      <c r="Y51" s="1074"/>
      <c r="Z51" s="1074"/>
      <c r="AA51" s="1074"/>
    </row>
    <row r="52" spans="1:27" ht="15.75" customHeight="1">
      <c r="A52" s="769" t="s">
        <v>1006</v>
      </c>
      <c r="B52" s="793">
        <v>4</v>
      </c>
      <c r="C52" s="793">
        <v>4</v>
      </c>
      <c r="D52" s="793">
        <v>5</v>
      </c>
      <c r="E52" s="793">
        <v>5</v>
      </c>
      <c r="F52" s="794">
        <v>1.8</v>
      </c>
      <c r="G52" s="794">
        <v>67.5</v>
      </c>
      <c r="H52" s="795">
        <v>1.71</v>
      </c>
      <c r="I52" s="794">
        <v>73.400000000000006</v>
      </c>
      <c r="J52" s="794">
        <v>74.3</v>
      </c>
      <c r="K52" s="794">
        <v>40.9</v>
      </c>
      <c r="L52" s="794">
        <v>93.1</v>
      </c>
      <c r="M52" s="794">
        <v>91.7</v>
      </c>
      <c r="N52" s="794">
        <v>4.8</v>
      </c>
      <c r="O52" s="794">
        <v>16.600000000000001</v>
      </c>
      <c r="P52" s="794">
        <v>36</v>
      </c>
      <c r="Q52" s="794">
        <v>60.4</v>
      </c>
      <c r="R52" s="794">
        <v>27.4</v>
      </c>
      <c r="S52" s="796">
        <v>6.3</v>
      </c>
      <c r="T52" s="796">
        <v>3.7</v>
      </c>
      <c r="U52" s="797">
        <v>193</v>
      </c>
      <c r="X52" s="1074"/>
      <c r="Y52" s="1074"/>
      <c r="Z52" s="1074"/>
      <c r="AA52" s="1074"/>
    </row>
    <row r="53" spans="1:27" ht="15.75" customHeight="1">
      <c r="A53" s="798" t="s">
        <v>813</v>
      </c>
      <c r="B53" s="799">
        <v>1288</v>
      </c>
      <c r="C53" s="799">
        <v>1288</v>
      </c>
      <c r="D53" s="799">
        <v>1295</v>
      </c>
      <c r="E53" s="799">
        <v>1300</v>
      </c>
      <c r="F53" s="800">
        <v>0.8</v>
      </c>
      <c r="G53" s="800">
        <v>63.2</v>
      </c>
      <c r="H53" s="801">
        <v>2.62</v>
      </c>
      <c r="I53" s="800">
        <v>91.3</v>
      </c>
      <c r="J53" s="800">
        <v>36.6</v>
      </c>
      <c r="K53" s="800">
        <v>42.8</v>
      </c>
      <c r="L53" s="800">
        <v>85.2</v>
      </c>
      <c r="M53" s="800">
        <v>82.3</v>
      </c>
      <c r="N53" s="800">
        <v>7.8</v>
      </c>
      <c r="O53" s="800">
        <v>16</v>
      </c>
      <c r="P53" s="800">
        <v>46.1</v>
      </c>
      <c r="Q53" s="800">
        <v>83.7</v>
      </c>
      <c r="R53" s="800">
        <v>19.2</v>
      </c>
      <c r="S53" s="802">
        <v>8.3000000000000007</v>
      </c>
      <c r="T53" s="802">
        <v>6.5</v>
      </c>
      <c r="U53" s="803">
        <v>275</v>
      </c>
      <c r="X53" s="1074"/>
      <c r="Y53" s="1074"/>
      <c r="Z53" s="1074"/>
      <c r="AA53" s="1074"/>
    </row>
    <row r="54" spans="1:27" ht="9.75" customHeight="1">
      <c r="X54" s="1074"/>
      <c r="Y54" s="1074"/>
      <c r="Z54" s="1074"/>
      <c r="AA54" s="1074"/>
    </row>
    <row r="55" spans="1:27" ht="9.75" customHeight="1"/>
    <row r="56" spans="1:27" ht="9.75" customHeight="1"/>
    <row r="57" spans="1:27" ht="9.75" customHeight="1"/>
    <row r="58" spans="1:27" ht="9.75" customHeight="1"/>
    <row r="59" spans="1:27" ht="9.75" customHeight="1"/>
    <row r="60" spans="1:27" ht="9.75" customHeight="1"/>
    <row r="61" spans="1:27" ht="9.75" customHeight="1"/>
    <row r="62" spans="1:27" ht="9.75" customHeight="1"/>
    <row r="63" spans="1:27" ht="9.75" customHeight="1"/>
    <row r="64" spans="1:27" ht="9.75" customHeight="1"/>
    <row r="65" spans="10:10" ht="9.75" customHeight="1"/>
    <row r="66" spans="10:10" ht="9.75" customHeight="1">
      <c r="J66" s="804"/>
    </row>
    <row r="67" spans="10:10" ht="9.75" customHeight="1"/>
    <row r="68" spans="10:10" ht="9.75" customHeight="1"/>
    <row r="69" spans="10:10" ht="9.75" customHeight="1"/>
    <row r="70" spans="10:10" ht="9.75" customHeight="1"/>
    <row r="71" spans="10:10" ht="9.75" customHeight="1"/>
    <row r="72" spans="10:10" ht="9.75" customHeight="1"/>
    <row r="73" spans="10:10" ht="9.75" customHeight="1"/>
    <row r="74" spans="10:10" ht="9.75" customHeight="1"/>
    <row r="75" spans="10:10" ht="9.75" customHeight="1"/>
    <row r="76" spans="10:10" ht="9.75" customHeight="1"/>
    <row r="77" spans="10:10" ht="9.75" customHeight="1"/>
    <row r="78" spans="10:10" ht="9.75" customHeight="1"/>
    <row r="79" spans="10:10" ht="9.75" customHeight="1"/>
    <row r="80" spans="10:10" ht="9.75" customHeight="1"/>
    <row r="81" spans="10:10" ht="9.75" customHeight="1"/>
    <row r="82" spans="10:10" ht="9.75" customHeight="1"/>
    <row r="83" spans="10:10" ht="9.75" customHeight="1"/>
    <row r="84" spans="10:10" ht="9.75" customHeight="1"/>
    <row r="85" spans="10:10" ht="9.75" customHeight="1"/>
    <row r="86" spans="10:10" ht="9.75" customHeight="1">
      <c r="J86" s="804"/>
    </row>
    <row r="102" spans="1:10">
      <c r="J102" s="804"/>
    </row>
    <row r="104" spans="1:10">
      <c r="A104" s="373"/>
      <c r="B104" s="805"/>
      <c r="D104" s="805"/>
    </row>
    <row r="105" spans="1:10">
      <c r="A105" s="373"/>
      <c r="B105" s="805"/>
      <c r="D105" s="805"/>
    </row>
    <row r="106" spans="1:10">
      <c r="A106" s="373"/>
      <c r="B106" s="805"/>
      <c r="D106" s="805"/>
    </row>
    <row r="107" spans="1:10">
      <c r="A107" s="373"/>
      <c r="B107" s="805"/>
      <c r="D107" s="805"/>
    </row>
    <row r="108" spans="1:10">
      <c r="A108" s="373"/>
      <c r="B108" s="805"/>
      <c r="D108" s="805"/>
    </row>
    <row r="109" spans="1:10">
      <c r="A109" s="373"/>
      <c r="B109" s="805"/>
      <c r="D109" s="805"/>
    </row>
    <row r="110" spans="1:10">
      <c r="A110" s="373"/>
      <c r="B110" s="805"/>
      <c r="D110" s="805"/>
    </row>
  </sheetData>
  <mergeCells count="7">
    <mergeCell ref="A1:U1"/>
    <mergeCell ref="B3:E3"/>
    <mergeCell ref="A5:A6"/>
    <mergeCell ref="B5:B6"/>
    <mergeCell ref="C5:C6"/>
    <mergeCell ref="D5:D6"/>
    <mergeCell ref="E5:E6"/>
  </mergeCells>
  <phoneticPr fontId="1"/>
  <printOptions horizontalCentered="1"/>
  <pageMargins left="0.39370078740157483" right="0.39370078740157483" top="0.78740157480314965" bottom="0.39370078740157483" header="0" footer="0.19685039370078741"/>
  <pageSetup paperSize="9" scale="66" orientation="landscape" r:id="rId1"/>
  <headerFooter alignWithMargins="0">
    <oddFooter>&amp;P / &amp;N ページ</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CC"/>
    <pageSetUpPr fitToPage="1"/>
  </sheetPr>
  <dimension ref="A1:AU67"/>
  <sheetViews>
    <sheetView showGridLines="0" zoomScaleNormal="100" workbookViewId="0"/>
  </sheetViews>
  <sheetFormatPr defaultRowHeight="9"/>
  <cols>
    <col min="1" max="1" width="7.77734375" style="604" customWidth="1"/>
    <col min="2" max="2" width="3.44140625" style="605" customWidth="1"/>
    <col min="3" max="4" width="4.21875" style="607" bestFit="1" customWidth="1"/>
    <col min="5" max="5" width="1.6640625" style="605" customWidth="1"/>
    <col min="6" max="6" width="4.21875" style="607" bestFit="1" customWidth="1"/>
    <col min="7" max="7" width="4.21875" style="605" bestFit="1" customWidth="1"/>
    <col min="8" max="8" width="1.6640625" style="605" customWidth="1"/>
    <col min="9" max="9" width="4.21875" style="607" bestFit="1" customWidth="1"/>
    <col min="10" max="10" width="4.21875" style="605" bestFit="1" customWidth="1"/>
    <col min="11" max="11" width="1.6640625" style="605" customWidth="1"/>
    <col min="12" max="12" width="3.44140625" style="605" bestFit="1" customWidth="1"/>
    <col min="13" max="13" width="3.44140625" style="606" bestFit="1" customWidth="1"/>
    <col min="14" max="14" width="1.6640625" style="605" customWidth="1"/>
    <col min="15" max="16" width="3.44140625" style="605" bestFit="1" customWidth="1"/>
    <col min="17" max="17" width="1.6640625" style="605" customWidth="1"/>
    <col min="18" max="18" width="3.44140625" style="606" bestFit="1" customWidth="1"/>
    <col min="19" max="19" width="3.44140625" style="605" bestFit="1" customWidth="1"/>
    <col min="20" max="20" width="1.6640625" style="605" customWidth="1"/>
    <col min="21" max="21" width="3.44140625" style="605" bestFit="1" customWidth="1"/>
    <col min="22" max="22" width="3.44140625" style="606" bestFit="1" customWidth="1"/>
    <col min="23" max="23" width="1.6640625" style="604" customWidth="1"/>
    <col min="24" max="25" width="3.44140625" style="605" bestFit="1" customWidth="1"/>
    <col min="26" max="26" width="1.6640625" style="605" customWidth="1"/>
    <col min="27" max="28" width="3.44140625" style="605" bestFit="1" customWidth="1"/>
    <col min="29" max="29" width="3.77734375" style="605" customWidth="1"/>
    <col min="30" max="30" width="0.44140625" style="604" customWidth="1"/>
    <col min="31" max="34" width="1.109375" style="604" customWidth="1"/>
    <col min="35" max="35" width="1.33203125" style="604" customWidth="1"/>
    <col min="36" max="36" width="1.21875" style="604" customWidth="1"/>
    <col min="37" max="37" width="1" style="604" customWidth="1"/>
    <col min="38" max="38" width="1.109375" style="604" customWidth="1"/>
    <col min="39" max="256" width="9" style="604"/>
    <col min="257" max="257" width="7.77734375" style="604" customWidth="1"/>
    <col min="258" max="258" width="3.44140625" style="604" customWidth="1"/>
    <col min="259" max="260" width="4.21875" style="604" bestFit="1" customWidth="1"/>
    <col min="261" max="261" width="1.6640625" style="604" customWidth="1"/>
    <col min="262" max="263" width="4.21875" style="604" bestFit="1" customWidth="1"/>
    <col min="264" max="264" width="1.6640625" style="604" customWidth="1"/>
    <col min="265" max="266" width="4.21875" style="604" bestFit="1" customWidth="1"/>
    <col min="267" max="267" width="1.6640625" style="604" customWidth="1"/>
    <col min="268" max="269" width="3.44140625" style="604" bestFit="1" customWidth="1"/>
    <col min="270" max="270" width="1.6640625" style="604" customWidth="1"/>
    <col min="271" max="272" width="3.44140625" style="604" bestFit="1" customWidth="1"/>
    <col min="273" max="273" width="1.6640625" style="604" customWidth="1"/>
    <col min="274" max="275" width="3.44140625" style="604" bestFit="1" customWidth="1"/>
    <col min="276" max="276" width="1.6640625" style="604" customWidth="1"/>
    <col min="277" max="278" width="3.44140625" style="604" bestFit="1" customWidth="1"/>
    <col min="279" max="279" width="1.6640625" style="604" customWidth="1"/>
    <col min="280" max="281" width="3.44140625" style="604" bestFit="1" customWidth="1"/>
    <col min="282" max="282" width="1.6640625" style="604" customWidth="1"/>
    <col min="283" max="284" width="3.44140625" style="604" bestFit="1" customWidth="1"/>
    <col min="285" max="285" width="3.77734375" style="604" customWidth="1"/>
    <col min="286" max="286" width="0.44140625" style="604" customWidth="1"/>
    <col min="287" max="290" width="1.109375" style="604" customWidth="1"/>
    <col min="291" max="291" width="1.33203125" style="604" customWidth="1"/>
    <col min="292" max="292" width="1.21875" style="604" customWidth="1"/>
    <col min="293" max="293" width="1" style="604" customWidth="1"/>
    <col min="294" max="294" width="1.109375" style="604" customWidth="1"/>
    <col min="295" max="512" width="9" style="604"/>
    <col min="513" max="513" width="7.77734375" style="604" customWidth="1"/>
    <col min="514" max="514" width="3.44140625" style="604" customWidth="1"/>
    <col min="515" max="516" width="4.21875" style="604" bestFit="1" customWidth="1"/>
    <col min="517" max="517" width="1.6640625" style="604" customWidth="1"/>
    <col min="518" max="519" width="4.21875" style="604" bestFit="1" customWidth="1"/>
    <col min="520" max="520" width="1.6640625" style="604" customWidth="1"/>
    <col min="521" max="522" width="4.21875" style="604" bestFit="1" customWidth="1"/>
    <col min="523" max="523" width="1.6640625" style="604" customWidth="1"/>
    <col min="524" max="525" width="3.44140625" style="604" bestFit="1" customWidth="1"/>
    <col min="526" max="526" width="1.6640625" style="604" customWidth="1"/>
    <col min="527" max="528" width="3.44140625" style="604" bestFit="1" customWidth="1"/>
    <col min="529" max="529" width="1.6640625" style="604" customWidth="1"/>
    <col min="530" max="531" width="3.44140625" style="604" bestFit="1" customWidth="1"/>
    <col min="532" max="532" width="1.6640625" style="604" customWidth="1"/>
    <col min="533" max="534" width="3.44140625" style="604" bestFit="1" customWidth="1"/>
    <col min="535" max="535" width="1.6640625" style="604" customWidth="1"/>
    <col min="536" max="537" width="3.44140625" style="604" bestFit="1" customWidth="1"/>
    <col min="538" max="538" width="1.6640625" style="604" customWidth="1"/>
    <col min="539" max="540" width="3.44140625" style="604" bestFit="1" customWidth="1"/>
    <col min="541" max="541" width="3.77734375" style="604" customWidth="1"/>
    <col min="542" max="542" width="0.44140625" style="604" customWidth="1"/>
    <col min="543" max="546" width="1.109375" style="604" customWidth="1"/>
    <col min="547" max="547" width="1.33203125" style="604" customWidth="1"/>
    <col min="548" max="548" width="1.21875" style="604" customWidth="1"/>
    <col min="549" max="549" width="1" style="604" customWidth="1"/>
    <col min="550" max="550" width="1.109375" style="604" customWidth="1"/>
    <col min="551" max="768" width="9" style="604"/>
    <col min="769" max="769" width="7.77734375" style="604" customWidth="1"/>
    <col min="770" max="770" width="3.44140625" style="604" customWidth="1"/>
    <col min="771" max="772" width="4.21875" style="604" bestFit="1" customWidth="1"/>
    <col min="773" max="773" width="1.6640625" style="604" customWidth="1"/>
    <col min="774" max="775" width="4.21875" style="604" bestFit="1" customWidth="1"/>
    <col min="776" max="776" width="1.6640625" style="604" customWidth="1"/>
    <col min="777" max="778" width="4.21875" style="604" bestFit="1" customWidth="1"/>
    <col min="779" max="779" width="1.6640625" style="604" customWidth="1"/>
    <col min="780" max="781" width="3.44140625" style="604" bestFit="1" customWidth="1"/>
    <col min="782" max="782" width="1.6640625" style="604" customWidth="1"/>
    <col min="783" max="784" width="3.44140625" style="604" bestFit="1" customWidth="1"/>
    <col min="785" max="785" width="1.6640625" style="604" customWidth="1"/>
    <col min="786" max="787" width="3.44140625" style="604" bestFit="1" customWidth="1"/>
    <col min="788" max="788" width="1.6640625" style="604" customWidth="1"/>
    <col min="789" max="790" width="3.44140625" style="604" bestFit="1" customWidth="1"/>
    <col min="791" max="791" width="1.6640625" style="604" customWidth="1"/>
    <col min="792" max="793" width="3.44140625" style="604" bestFit="1" customWidth="1"/>
    <col min="794" max="794" width="1.6640625" style="604" customWidth="1"/>
    <col min="795" max="796" width="3.44140625" style="604" bestFit="1" customWidth="1"/>
    <col min="797" max="797" width="3.77734375" style="604" customWidth="1"/>
    <col min="798" max="798" width="0.44140625" style="604" customWidth="1"/>
    <col min="799" max="802" width="1.109375" style="604" customWidth="1"/>
    <col min="803" max="803" width="1.33203125" style="604" customWidth="1"/>
    <col min="804" max="804" width="1.21875" style="604" customWidth="1"/>
    <col min="805" max="805" width="1" style="604" customWidth="1"/>
    <col min="806" max="806" width="1.109375" style="604" customWidth="1"/>
    <col min="807" max="1024" width="9" style="604"/>
    <col min="1025" max="1025" width="7.77734375" style="604" customWidth="1"/>
    <col min="1026" max="1026" width="3.44140625" style="604" customWidth="1"/>
    <col min="1027" max="1028" width="4.21875" style="604" bestFit="1" customWidth="1"/>
    <col min="1029" max="1029" width="1.6640625" style="604" customWidth="1"/>
    <col min="1030" max="1031" width="4.21875" style="604" bestFit="1" customWidth="1"/>
    <col min="1032" max="1032" width="1.6640625" style="604" customWidth="1"/>
    <col min="1033" max="1034" width="4.21875" style="604" bestFit="1" customWidth="1"/>
    <col min="1035" max="1035" width="1.6640625" style="604" customWidth="1"/>
    <col min="1036" max="1037" width="3.44140625" style="604" bestFit="1" customWidth="1"/>
    <col min="1038" max="1038" width="1.6640625" style="604" customWidth="1"/>
    <col min="1039" max="1040" width="3.44140625" style="604" bestFit="1" customWidth="1"/>
    <col min="1041" max="1041" width="1.6640625" style="604" customWidth="1"/>
    <col min="1042" max="1043" width="3.44140625" style="604" bestFit="1" customWidth="1"/>
    <col min="1044" max="1044" width="1.6640625" style="604" customWidth="1"/>
    <col min="1045" max="1046" width="3.44140625" style="604" bestFit="1" customWidth="1"/>
    <col min="1047" max="1047" width="1.6640625" style="604" customWidth="1"/>
    <col min="1048" max="1049" width="3.44140625" style="604" bestFit="1" customWidth="1"/>
    <col min="1050" max="1050" width="1.6640625" style="604" customWidth="1"/>
    <col min="1051" max="1052" width="3.44140625" style="604" bestFit="1" customWidth="1"/>
    <col min="1053" max="1053" width="3.77734375" style="604" customWidth="1"/>
    <col min="1054" max="1054" width="0.44140625" style="604" customWidth="1"/>
    <col min="1055" max="1058" width="1.109375" style="604" customWidth="1"/>
    <col min="1059" max="1059" width="1.33203125" style="604" customWidth="1"/>
    <col min="1060" max="1060" width="1.21875" style="604" customWidth="1"/>
    <col min="1061" max="1061" width="1" style="604" customWidth="1"/>
    <col min="1062" max="1062" width="1.109375" style="604" customWidth="1"/>
    <col min="1063" max="1280" width="9" style="604"/>
    <col min="1281" max="1281" width="7.77734375" style="604" customWidth="1"/>
    <col min="1282" max="1282" width="3.44140625" style="604" customWidth="1"/>
    <col min="1283" max="1284" width="4.21875" style="604" bestFit="1" customWidth="1"/>
    <col min="1285" max="1285" width="1.6640625" style="604" customWidth="1"/>
    <col min="1286" max="1287" width="4.21875" style="604" bestFit="1" customWidth="1"/>
    <col min="1288" max="1288" width="1.6640625" style="604" customWidth="1"/>
    <col min="1289" max="1290" width="4.21875" style="604" bestFit="1" customWidth="1"/>
    <col min="1291" max="1291" width="1.6640625" style="604" customWidth="1"/>
    <col min="1292" max="1293" width="3.44140625" style="604" bestFit="1" customWidth="1"/>
    <col min="1294" max="1294" width="1.6640625" style="604" customWidth="1"/>
    <col min="1295" max="1296" width="3.44140625" style="604" bestFit="1" customWidth="1"/>
    <col min="1297" max="1297" width="1.6640625" style="604" customWidth="1"/>
    <col min="1298" max="1299" width="3.44140625" style="604" bestFit="1" customWidth="1"/>
    <col min="1300" max="1300" width="1.6640625" style="604" customWidth="1"/>
    <col min="1301" max="1302" width="3.44140625" style="604" bestFit="1" customWidth="1"/>
    <col min="1303" max="1303" width="1.6640625" style="604" customWidth="1"/>
    <col min="1304" max="1305" width="3.44140625" style="604" bestFit="1" customWidth="1"/>
    <col min="1306" max="1306" width="1.6640625" style="604" customWidth="1"/>
    <col min="1307" max="1308" width="3.44140625" style="604" bestFit="1" customWidth="1"/>
    <col min="1309" max="1309" width="3.77734375" style="604" customWidth="1"/>
    <col min="1310" max="1310" width="0.44140625" style="604" customWidth="1"/>
    <col min="1311" max="1314" width="1.109375" style="604" customWidth="1"/>
    <col min="1315" max="1315" width="1.33203125" style="604" customWidth="1"/>
    <col min="1316" max="1316" width="1.21875" style="604" customWidth="1"/>
    <col min="1317" max="1317" width="1" style="604" customWidth="1"/>
    <col min="1318" max="1318" width="1.109375" style="604" customWidth="1"/>
    <col min="1319" max="1536" width="9" style="604"/>
    <col min="1537" max="1537" width="7.77734375" style="604" customWidth="1"/>
    <col min="1538" max="1538" width="3.44140625" style="604" customWidth="1"/>
    <col min="1539" max="1540" width="4.21875" style="604" bestFit="1" customWidth="1"/>
    <col min="1541" max="1541" width="1.6640625" style="604" customWidth="1"/>
    <col min="1542" max="1543" width="4.21875" style="604" bestFit="1" customWidth="1"/>
    <col min="1544" max="1544" width="1.6640625" style="604" customWidth="1"/>
    <col min="1545" max="1546" width="4.21875" style="604" bestFit="1" customWidth="1"/>
    <col min="1547" max="1547" width="1.6640625" style="604" customWidth="1"/>
    <col min="1548" max="1549" width="3.44140625" style="604" bestFit="1" customWidth="1"/>
    <col min="1550" max="1550" width="1.6640625" style="604" customWidth="1"/>
    <col min="1551" max="1552" width="3.44140625" style="604" bestFit="1" customWidth="1"/>
    <col min="1553" max="1553" width="1.6640625" style="604" customWidth="1"/>
    <col min="1554" max="1555" width="3.44140625" style="604" bestFit="1" customWidth="1"/>
    <col min="1556" max="1556" width="1.6640625" style="604" customWidth="1"/>
    <col min="1557" max="1558" width="3.44140625" style="604" bestFit="1" customWidth="1"/>
    <col min="1559" max="1559" width="1.6640625" style="604" customWidth="1"/>
    <col min="1560" max="1561" width="3.44140625" style="604" bestFit="1" customWidth="1"/>
    <col min="1562" max="1562" width="1.6640625" style="604" customWidth="1"/>
    <col min="1563" max="1564" width="3.44140625" style="604" bestFit="1" customWidth="1"/>
    <col min="1565" max="1565" width="3.77734375" style="604" customWidth="1"/>
    <col min="1566" max="1566" width="0.44140625" style="604" customWidth="1"/>
    <col min="1567" max="1570" width="1.109375" style="604" customWidth="1"/>
    <col min="1571" max="1571" width="1.33203125" style="604" customWidth="1"/>
    <col min="1572" max="1572" width="1.21875" style="604" customWidth="1"/>
    <col min="1573" max="1573" width="1" style="604" customWidth="1"/>
    <col min="1574" max="1574" width="1.109375" style="604" customWidth="1"/>
    <col min="1575" max="1792" width="9" style="604"/>
    <col min="1793" max="1793" width="7.77734375" style="604" customWidth="1"/>
    <col min="1794" max="1794" width="3.44140625" style="604" customWidth="1"/>
    <col min="1795" max="1796" width="4.21875" style="604" bestFit="1" customWidth="1"/>
    <col min="1797" max="1797" width="1.6640625" style="604" customWidth="1"/>
    <col min="1798" max="1799" width="4.21875" style="604" bestFit="1" customWidth="1"/>
    <col min="1800" max="1800" width="1.6640625" style="604" customWidth="1"/>
    <col min="1801" max="1802" width="4.21875" style="604" bestFit="1" customWidth="1"/>
    <col min="1803" max="1803" width="1.6640625" style="604" customWidth="1"/>
    <col min="1804" max="1805" width="3.44140625" style="604" bestFit="1" customWidth="1"/>
    <col min="1806" max="1806" width="1.6640625" style="604" customWidth="1"/>
    <col min="1807" max="1808" width="3.44140625" style="604" bestFit="1" customWidth="1"/>
    <col min="1809" max="1809" width="1.6640625" style="604" customWidth="1"/>
    <col min="1810" max="1811" width="3.44140625" style="604" bestFit="1" customWidth="1"/>
    <col min="1812" max="1812" width="1.6640625" style="604" customWidth="1"/>
    <col min="1813" max="1814" width="3.44140625" style="604" bestFit="1" customWidth="1"/>
    <col min="1815" max="1815" width="1.6640625" style="604" customWidth="1"/>
    <col min="1816" max="1817" width="3.44140625" style="604" bestFit="1" customWidth="1"/>
    <col min="1818" max="1818" width="1.6640625" style="604" customWidth="1"/>
    <col min="1819" max="1820" width="3.44140625" style="604" bestFit="1" customWidth="1"/>
    <col min="1821" max="1821" width="3.77734375" style="604" customWidth="1"/>
    <col min="1822" max="1822" width="0.44140625" style="604" customWidth="1"/>
    <col min="1823" max="1826" width="1.109375" style="604" customWidth="1"/>
    <col min="1827" max="1827" width="1.33203125" style="604" customWidth="1"/>
    <col min="1828" max="1828" width="1.21875" style="604" customWidth="1"/>
    <col min="1829" max="1829" width="1" style="604" customWidth="1"/>
    <col min="1830" max="1830" width="1.109375" style="604" customWidth="1"/>
    <col min="1831" max="2048" width="9" style="604"/>
    <col min="2049" max="2049" width="7.77734375" style="604" customWidth="1"/>
    <col min="2050" max="2050" width="3.44140625" style="604" customWidth="1"/>
    <col min="2051" max="2052" width="4.21875" style="604" bestFit="1" customWidth="1"/>
    <col min="2053" max="2053" width="1.6640625" style="604" customWidth="1"/>
    <col min="2054" max="2055" width="4.21875" style="604" bestFit="1" customWidth="1"/>
    <col min="2056" max="2056" width="1.6640625" style="604" customWidth="1"/>
    <col min="2057" max="2058" width="4.21875" style="604" bestFit="1" customWidth="1"/>
    <col min="2059" max="2059" width="1.6640625" style="604" customWidth="1"/>
    <col min="2060" max="2061" width="3.44140625" style="604" bestFit="1" customWidth="1"/>
    <col min="2062" max="2062" width="1.6640625" style="604" customWidth="1"/>
    <col min="2063" max="2064" width="3.44140625" style="604" bestFit="1" customWidth="1"/>
    <col min="2065" max="2065" width="1.6640625" style="604" customWidth="1"/>
    <col min="2066" max="2067" width="3.44140625" style="604" bestFit="1" customWidth="1"/>
    <col min="2068" max="2068" width="1.6640625" style="604" customWidth="1"/>
    <col min="2069" max="2070" width="3.44140625" style="604" bestFit="1" customWidth="1"/>
    <col min="2071" max="2071" width="1.6640625" style="604" customWidth="1"/>
    <col min="2072" max="2073" width="3.44140625" style="604" bestFit="1" customWidth="1"/>
    <col min="2074" max="2074" width="1.6640625" style="604" customWidth="1"/>
    <col min="2075" max="2076" width="3.44140625" style="604" bestFit="1" customWidth="1"/>
    <col min="2077" max="2077" width="3.77734375" style="604" customWidth="1"/>
    <col min="2078" max="2078" width="0.44140625" style="604" customWidth="1"/>
    <col min="2079" max="2082" width="1.109375" style="604" customWidth="1"/>
    <col min="2083" max="2083" width="1.33203125" style="604" customWidth="1"/>
    <col min="2084" max="2084" width="1.21875" style="604" customWidth="1"/>
    <col min="2085" max="2085" width="1" style="604" customWidth="1"/>
    <col min="2086" max="2086" width="1.109375" style="604" customWidth="1"/>
    <col min="2087" max="2304" width="9" style="604"/>
    <col min="2305" max="2305" width="7.77734375" style="604" customWidth="1"/>
    <col min="2306" max="2306" width="3.44140625" style="604" customWidth="1"/>
    <col min="2307" max="2308" width="4.21875" style="604" bestFit="1" customWidth="1"/>
    <col min="2309" max="2309" width="1.6640625" style="604" customWidth="1"/>
    <col min="2310" max="2311" width="4.21875" style="604" bestFit="1" customWidth="1"/>
    <col min="2312" max="2312" width="1.6640625" style="604" customWidth="1"/>
    <col min="2313" max="2314" width="4.21875" style="604" bestFit="1" customWidth="1"/>
    <col min="2315" max="2315" width="1.6640625" style="604" customWidth="1"/>
    <col min="2316" max="2317" width="3.44140625" style="604" bestFit="1" customWidth="1"/>
    <col min="2318" max="2318" width="1.6640625" style="604" customWidth="1"/>
    <col min="2319" max="2320" width="3.44140625" style="604" bestFit="1" customWidth="1"/>
    <col min="2321" max="2321" width="1.6640625" style="604" customWidth="1"/>
    <col min="2322" max="2323" width="3.44140625" style="604" bestFit="1" customWidth="1"/>
    <col min="2324" max="2324" width="1.6640625" style="604" customWidth="1"/>
    <col min="2325" max="2326" width="3.44140625" style="604" bestFit="1" customWidth="1"/>
    <col min="2327" max="2327" width="1.6640625" style="604" customWidth="1"/>
    <col min="2328" max="2329" width="3.44140625" style="604" bestFit="1" customWidth="1"/>
    <col min="2330" max="2330" width="1.6640625" style="604" customWidth="1"/>
    <col min="2331" max="2332" width="3.44140625" style="604" bestFit="1" customWidth="1"/>
    <col min="2333" max="2333" width="3.77734375" style="604" customWidth="1"/>
    <col min="2334" max="2334" width="0.44140625" style="604" customWidth="1"/>
    <col min="2335" max="2338" width="1.109375" style="604" customWidth="1"/>
    <col min="2339" max="2339" width="1.33203125" style="604" customWidth="1"/>
    <col min="2340" max="2340" width="1.21875" style="604" customWidth="1"/>
    <col min="2341" max="2341" width="1" style="604" customWidth="1"/>
    <col min="2342" max="2342" width="1.109375" style="604" customWidth="1"/>
    <col min="2343" max="2560" width="9" style="604"/>
    <col min="2561" max="2561" width="7.77734375" style="604" customWidth="1"/>
    <col min="2562" max="2562" width="3.44140625" style="604" customWidth="1"/>
    <col min="2563" max="2564" width="4.21875" style="604" bestFit="1" customWidth="1"/>
    <col min="2565" max="2565" width="1.6640625" style="604" customWidth="1"/>
    <col min="2566" max="2567" width="4.21875" style="604" bestFit="1" customWidth="1"/>
    <col min="2568" max="2568" width="1.6640625" style="604" customWidth="1"/>
    <col min="2569" max="2570" width="4.21875" style="604" bestFit="1" customWidth="1"/>
    <col min="2571" max="2571" width="1.6640625" style="604" customWidth="1"/>
    <col min="2572" max="2573" width="3.44140625" style="604" bestFit="1" customWidth="1"/>
    <col min="2574" max="2574" width="1.6640625" style="604" customWidth="1"/>
    <col min="2575" max="2576" width="3.44140625" style="604" bestFit="1" customWidth="1"/>
    <col min="2577" max="2577" width="1.6640625" style="604" customWidth="1"/>
    <col min="2578" max="2579" width="3.44140625" style="604" bestFit="1" customWidth="1"/>
    <col min="2580" max="2580" width="1.6640625" style="604" customWidth="1"/>
    <col min="2581" max="2582" width="3.44140625" style="604" bestFit="1" customWidth="1"/>
    <col min="2583" max="2583" width="1.6640625" style="604" customWidth="1"/>
    <col min="2584" max="2585" width="3.44140625" style="604" bestFit="1" customWidth="1"/>
    <col min="2586" max="2586" width="1.6640625" style="604" customWidth="1"/>
    <col min="2587" max="2588" width="3.44140625" style="604" bestFit="1" customWidth="1"/>
    <col min="2589" max="2589" width="3.77734375" style="604" customWidth="1"/>
    <col min="2590" max="2590" width="0.44140625" style="604" customWidth="1"/>
    <col min="2591" max="2594" width="1.109375" style="604" customWidth="1"/>
    <col min="2595" max="2595" width="1.33203125" style="604" customWidth="1"/>
    <col min="2596" max="2596" width="1.21875" style="604" customWidth="1"/>
    <col min="2597" max="2597" width="1" style="604" customWidth="1"/>
    <col min="2598" max="2598" width="1.109375" style="604" customWidth="1"/>
    <col min="2599" max="2816" width="9" style="604"/>
    <col min="2817" max="2817" width="7.77734375" style="604" customWidth="1"/>
    <col min="2818" max="2818" width="3.44140625" style="604" customWidth="1"/>
    <col min="2819" max="2820" width="4.21875" style="604" bestFit="1" customWidth="1"/>
    <col min="2821" max="2821" width="1.6640625" style="604" customWidth="1"/>
    <col min="2822" max="2823" width="4.21875" style="604" bestFit="1" customWidth="1"/>
    <col min="2824" max="2824" width="1.6640625" style="604" customWidth="1"/>
    <col min="2825" max="2826" width="4.21875" style="604" bestFit="1" customWidth="1"/>
    <col min="2827" max="2827" width="1.6640625" style="604" customWidth="1"/>
    <col min="2828" max="2829" width="3.44140625" style="604" bestFit="1" customWidth="1"/>
    <col min="2830" max="2830" width="1.6640625" style="604" customWidth="1"/>
    <col min="2831" max="2832" width="3.44140625" style="604" bestFit="1" customWidth="1"/>
    <col min="2833" max="2833" width="1.6640625" style="604" customWidth="1"/>
    <col min="2834" max="2835" width="3.44140625" style="604" bestFit="1" customWidth="1"/>
    <col min="2836" max="2836" width="1.6640625" style="604" customWidth="1"/>
    <col min="2837" max="2838" width="3.44140625" style="604" bestFit="1" customWidth="1"/>
    <col min="2839" max="2839" width="1.6640625" style="604" customWidth="1"/>
    <col min="2840" max="2841" width="3.44140625" style="604" bestFit="1" customWidth="1"/>
    <col min="2842" max="2842" width="1.6640625" style="604" customWidth="1"/>
    <col min="2843" max="2844" width="3.44140625" style="604" bestFit="1" customWidth="1"/>
    <col min="2845" max="2845" width="3.77734375" style="604" customWidth="1"/>
    <col min="2846" max="2846" width="0.44140625" style="604" customWidth="1"/>
    <col min="2847" max="2850" width="1.109375" style="604" customWidth="1"/>
    <col min="2851" max="2851" width="1.33203125" style="604" customWidth="1"/>
    <col min="2852" max="2852" width="1.21875" style="604" customWidth="1"/>
    <col min="2853" max="2853" width="1" style="604" customWidth="1"/>
    <col min="2854" max="2854" width="1.109375" style="604" customWidth="1"/>
    <col min="2855" max="3072" width="9" style="604"/>
    <col min="3073" max="3073" width="7.77734375" style="604" customWidth="1"/>
    <col min="3074" max="3074" width="3.44140625" style="604" customWidth="1"/>
    <col min="3075" max="3076" width="4.21875" style="604" bestFit="1" customWidth="1"/>
    <col min="3077" max="3077" width="1.6640625" style="604" customWidth="1"/>
    <col min="3078" max="3079" width="4.21875" style="604" bestFit="1" customWidth="1"/>
    <col min="3080" max="3080" width="1.6640625" style="604" customWidth="1"/>
    <col min="3081" max="3082" width="4.21875" style="604" bestFit="1" customWidth="1"/>
    <col min="3083" max="3083" width="1.6640625" style="604" customWidth="1"/>
    <col min="3084" max="3085" width="3.44140625" style="604" bestFit="1" customWidth="1"/>
    <col min="3086" max="3086" width="1.6640625" style="604" customWidth="1"/>
    <col min="3087" max="3088" width="3.44140625" style="604" bestFit="1" customWidth="1"/>
    <col min="3089" max="3089" width="1.6640625" style="604" customWidth="1"/>
    <col min="3090" max="3091" width="3.44140625" style="604" bestFit="1" customWidth="1"/>
    <col min="3092" max="3092" width="1.6640625" style="604" customWidth="1"/>
    <col min="3093" max="3094" width="3.44140625" style="604" bestFit="1" customWidth="1"/>
    <col min="3095" max="3095" width="1.6640625" style="604" customWidth="1"/>
    <col min="3096" max="3097" width="3.44140625" style="604" bestFit="1" customWidth="1"/>
    <col min="3098" max="3098" width="1.6640625" style="604" customWidth="1"/>
    <col min="3099" max="3100" width="3.44140625" style="604" bestFit="1" customWidth="1"/>
    <col min="3101" max="3101" width="3.77734375" style="604" customWidth="1"/>
    <col min="3102" max="3102" width="0.44140625" style="604" customWidth="1"/>
    <col min="3103" max="3106" width="1.109375" style="604" customWidth="1"/>
    <col min="3107" max="3107" width="1.33203125" style="604" customWidth="1"/>
    <col min="3108" max="3108" width="1.21875" style="604" customWidth="1"/>
    <col min="3109" max="3109" width="1" style="604" customWidth="1"/>
    <col min="3110" max="3110" width="1.109375" style="604" customWidth="1"/>
    <col min="3111" max="3328" width="9" style="604"/>
    <col min="3329" max="3329" width="7.77734375" style="604" customWidth="1"/>
    <col min="3330" max="3330" width="3.44140625" style="604" customWidth="1"/>
    <col min="3331" max="3332" width="4.21875" style="604" bestFit="1" customWidth="1"/>
    <col min="3333" max="3333" width="1.6640625" style="604" customWidth="1"/>
    <col min="3334" max="3335" width="4.21875" style="604" bestFit="1" customWidth="1"/>
    <col min="3336" max="3336" width="1.6640625" style="604" customWidth="1"/>
    <col min="3337" max="3338" width="4.21875" style="604" bestFit="1" customWidth="1"/>
    <col min="3339" max="3339" width="1.6640625" style="604" customWidth="1"/>
    <col min="3340" max="3341" width="3.44140625" style="604" bestFit="1" customWidth="1"/>
    <col min="3342" max="3342" width="1.6640625" style="604" customWidth="1"/>
    <col min="3343" max="3344" width="3.44140625" style="604" bestFit="1" customWidth="1"/>
    <col min="3345" max="3345" width="1.6640625" style="604" customWidth="1"/>
    <col min="3346" max="3347" width="3.44140625" style="604" bestFit="1" customWidth="1"/>
    <col min="3348" max="3348" width="1.6640625" style="604" customWidth="1"/>
    <col min="3349" max="3350" width="3.44140625" style="604" bestFit="1" customWidth="1"/>
    <col min="3351" max="3351" width="1.6640625" style="604" customWidth="1"/>
    <col min="3352" max="3353" width="3.44140625" style="604" bestFit="1" customWidth="1"/>
    <col min="3354" max="3354" width="1.6640625" style="604" customWidth="1"/>
    <col min="3355" max="3356" width="3.44140625" style="604" bestFit="1" customWidth="1"/>
    <col min="3357" max="3357" width="3.77734375" style="604" customWidth="1"/>
    <col min="3358" max="3358" width="0.44140625" style="604" customWidth="1"/>
    <col min="3359" max="3362" width="1.109375" style="604" customWidth="1"/>
    <col min="3363" max="3363" width="1.33203125" style="604" customWidth="1"/>
    <col min="3364" max="3364" width="1.21875" style="604" customWidth="1"/>
    <col min="3365" max="3365" width="1" style="604" customWidth="1"/>
    <col min="3366" max="3366" width="1.109375" style="604" customWidth="1"/>
    <col min="3367" max="3584" width="9" style="604"/>
    <col min="3585" max="3585" width="7.77734375" style="604" customWidth="1"/>
    <col min="3586" max="3586" width="3.44140625" style="604" customWidth="1"/>
    <col min="3587" max="3588" width="4.21875" style="604" bestFit="1" customWidth="1"/>
    <col min="3589" max="3589" width="1.6640625" style="604" customWidth="1"/>
    <col min="3590" max="3591" width="4.21875" style="604" bestFit="1" customWidth="1"/>
    <col min="3592" max="3592" width="1.6640625" style="604" customWidth="1"/>
    <col min="3593" max="3594" width="4.21875" style="604" bestFit="1" customWidth="1"/>
    <col min="3595" max="3595" width="1.6640625" style="604" customWidth="1"/>
    <col min="3596" max="3597" width="3.44140625" style="604" bestFit="1" customWidth="1"/>
    <col min="3598" max="3598" width="1.6640625" style="604" customWidth="1"/>
    <col min="3599" max="3600" width="3.44140625" style="604" bestFit="1" customWidth="1"/>
    <col min="3601" max="3601" width="1.6640625" style="604" customWidth="1"/>
    <col min="3602" max="3603" width="3.44140625" style="604" bestFit="1" customWidth="1"/>
    <col min="3604" max="3604" width="1.6640625" style="604" customWidth="1"/>
    <col min="3605" max="3606" width="3.44140625" style="604" bestFit="1" customWidth="1"/>
    <col min="3607" max="3607" width="1.6640625" style="604" customWidth="1"/>
    <col min="3608" max="3609" width="3.44140625" style="604" bestFit="1" customWidth="1"/>
    <col min="3610" max="3610" width="1.6640625" style="604" customWidth="1"/>
    <col min="3611" max="3612" width="3.44140625" style="604" bestFit="1" customWidth="1"/>
    <col min="3613" max="3613" width="3.77734375" style="604" customWidth="1"/>
    <col min="3614" max="3614" width="0.44140625" style="604" customWidth="1"/>
    <col min="3615" max="3618" width="1.109375" style="604" customWidth="1"/>
    <col min="3619" max="3619" width="1.33203125" style="604" customWidth="1"/>
    <col min="3620" max="3620" width="1.21875" style="604" customWidth="1"/>
    <col min="3621" max="3621" width="1" style="604" customWidth="1"/>
    <col min="3622" max="3622" width="1.109375" style="604" customWidth="1"/>
    <col min="3623" max="3840" width="9" style="604"/>
    <col min="3841" max="3841" width="7.77734375" style="604" customWidth="1"/>
    <col min="3842" max="3842" width="3.44140625" style="604" customWidth="1"/>
    <col min="3843" max="3844" width="4.21875" style="604" bestFit="1" customWidth="1"/>
    <col min="3845" max="3845" width="1.6640625" style="604" customWidth="1"/>
    <col min="3846" max="3847" width="4.21875" style="604" bestFit="1" customWidth="1"/>
    <col min="3848" max="3848" width="1.6640625" style="604" customWidth="1"/>
    <col min="3849" max="3850" width="4.21875" style="604" bestFit="1" customWidth="1"/>
    <col min="3851" max="3851" width="1.6640625" style="604" customWidth="1"/>
    <col min="3852" max="3853" width="3.44140625" style="604" bestFit="1" customWidth="1"/>
    <col min="3854" max="3854" width="1.6640625" style="604" customWidth="1"/>
    <col min="3855" max="3856" width="3.44140625" style="604" bestFit="1" customWidth="1"/>
    <col min="3857" max="3857" width="1.6640625" style="604" customWidth="1"/>
    <col min="3858" max="3859" width="3.44140625" style="604" bestFit="1" customWidth="1"/>
    <col min="3860" max="3860" width="1.6640625" style="604" customWidth="1"/>
    <col min="3861" max="3862" width="3.44140625" style="604" bestFit="1" customWidth="1"/>
    <col min="3863" max="3863" width="1.6640625" style="604" customWidth="1"/>
    <col min="3864" max="3865" width="3.44140625" style="604" bestFit="1" customWidth="1"/>
    <col min="3866" max="3866" width="1.6640625" style="604" customWidth="1"/>
    <col min="3867" max="3868" width="3.44140625" style="604" bestFit="1" customWidth="1"/>
    <col min="3869" max="3869" width="3.77734375" style="604" customWidth="1"/>
    <col min="3870" max="3870" width="0.44140625" style="604" customWidth="1"/>
    <col min="3871" max="3874" width="1.109375" style="604" customWidth="1"/>
    <col min="3875" max="3875" width="1.33203125" style="604" customWidth="1"/>
    <col min="3876" max="3876" width="1.21875" style="604" customWidth="1"/>
    <col min="3877" max="3877" width="1" style="604" customWidth="1"/>
    <col min="3878" max="3878" width="1.109375" style="604" customWidth="1"/>
    <col min="3879" max="4096" width="9" style="604"/>
    <col min="4097" max="4097" width="7.77734375" style="604" customWidth="1"/>
    <col min="4098" max="4098" width="3.44140625" style="604" customWidth="1"/>
    <col min="4099" max="4100" width="4.21875" style="604" bestFit="1" customWidth="1"/>
    <col min="4101" max="4101" width="1.6640625" style="604" customWidth="1"/>
    <col min="4102" max="4103" width="4.21875" style="604" bestFit="1" customWidth="1"/>
    <col min="4104" max="4104" width="1.6640625" style="604" customWidth="1"/>
    <col min="4105" max="4106" width="4.21875" style="604" bestFit="1" customWidth="1"/>
    <col min="4107" max="4107" width="1.6640625" style="604" customWidth="1"/>
    <col min="4108" max="4109" width="3.44140625" style="604" bestFit="1" customWidth="1"/>
    <col min="4110" max="4110" width="1.6640625" style="604" customWidth="1"/>
    <col min="4111" max="4112" width="3.44140625" style="604" bestFit="1" customWidth="1"/>
    <col min="4113" max="4113" width="1.6640625" style="604" customWidth="1"/>
    <col min="4114" max="4115" width="3.44140625" style="604" bestFit="1" customWidth="1"/>
    <col min="4116" max="4116" width="1.6640625" style="604" customWidth="1"/>
    <col min="4117" max="4118" width="3.44140625" style="604" bestFit="1" customWidth="1"/>
    <col min="4119" max="4119" width="1.6640625" style="604" customWidth="1"/>
    <col min="4120" max="4121" width="3.44140625" style="604" bestFit="1" customWidth="1"/>
    <col min="4122" max="4122" width="1.6640625" style="604" customWidth="1"/>
    <col min="4123" max="4124" width="3.44140625" style="604" bestFit="1" customWidth="1"/>
    <col min="4125" max="4125" width="3.77734375" style="604" customWidth="1"/>
    <col min="4126" max="4126" width="0.44140625" style="604" customWidth="1"/>
    <col min="4127" max="4130" width="1.109375" style="604" customWidth="1"/>
    <col min="4131" max="4131" width="1.33203125" style="604" customWidth="1"/>
    <col min="4132" max="4132" width="1.21875" style="604" customWidth="1"/>
    <col min="4133" max="4133" width="1" style="604" customWidth="1"/>
    <col min="4134" max="4134" width="1.109375" style="604" customWidth="1"/>
    <col min="4135" max="4352" width="9" style="604"/>
    <col min="4353" max="4353" width="7.77734375" style="604" customWidth="1"/>
    <col min="4354" max="4354" width="3.44140625" style="604" customWidth="1"/>
    <col min="4355" max="4356" width="4.21875" style="604" bestFit="1" customWidth="1"/>
    <col min="4357" max="4357" width="1.6640625" style="604" customWidth="1"/>
    <col min="4358" max="4359" width="4.21875" style="604" bestFit="1" customWidth="1"/>
    <col min="4360" max="4360" width="1.6640625" style="604" customWidth="1"/>
    <col min="4361" max="4362" width="4.21875" style="604" bestFit="1" customWidth="1"/>
    <col min="4363" max="4363" width="1.6640625" style="604" customWidth="1"/>
    <col min="4364" max="4365" width="3.44140625" style="604" bestFit="1" customWidth="1"/>
    <col min="4366" max="4366" width="1.6640625" style="604" customWidth="1"/>
    <col min="4367" max="4368" width="3.44140625" style="604" bestFit="1" customWidth="1"/>
    <col min="4369" max="4369" width="1.6640625" style="604" customWidth="1"/>
    <col min="4370" max="4371" width="3.44140625" style="604" bestFit="1" customWidth="1"/>
    <col min="4372" max="4372" width="1.6640625" style="604" customWidth="1"/>
    <col min="4373" max="4374" width="3.44140625" style="604" bestFit="1" customWidth="1"/>
    <col min="4375" max="4375" width="1.6640625" style="604" customWidth="1"/>
    <col min="4376" max="4377" width="3.44140625" style="604" bestFit="1" customWidth="1"/>
    <col min="4378" max="4378" width="1.6640625" style="604" customWidth="1"/>
    <col min="4379" max="4380" width="3.44140625" style="604" bestFit="1" customWidth="1"/>
    <col min="4381" max="4381" width="3.77734375" style="604" customWidth="1"/>
    <col min="4382" max="4382" width="0.44140625" style="604" customWidth="1"/>
    <col min="4383" max="4386" width="1.109375" style="604" customWidth="1"/>
    <col min="4387" max="4387" width="1.33203125" style="604" customWidth="1"/>
    <col min="4388" max="4388" width="1.21875" style="604" customWidth="1"/>
    <col min="4389" max="4389" width="1" style="604" customWidth="1"/>
    <col min="4390" max="4390" width="1.109375" style="604" customWidth="1"/>
    <col min="4391" max="4608" width="9" style="604"/>
    <col min="4609" max="4609" width="7.77734375" style="604" customWidth="1"/>
    <col min="4610" max="4610" width="3.44140625" style="604" customWidth="1"/>
    <col min="4611" max="4612" width="4.21875" style="604" bestFit="1" customWidth="1"/>
    <col min="4613" max="4613" width="1.6640625" style="604" customWidth="1"/>
    <col min="4614" max="4615" width="4.21875" style="604" bestFit="1" customWidth="1"/>
    <col min="4616" max="4616" width="1.6640625" style="604" customWidth="1"/>
    <col min="4617" max="4618" width="4.21875" style="604" bestFit="1" customWidth="1"/>
    <col min="4619" max="4619" width="1.6640625" style="604" customWidth="1"/>
    <col min="4620" max="4621" width="3.44140625" style="604" bestFit="1" customWidth="1"/>
    <col min="4622" max="4622" width="1.6640625" style="604" customWidth="1"/>
    <col min="4623" max="4624" width="3.44140625" style="604" bestFit="1" customWidth="1"/>
    <col min="4625" max="4625" width="1.6640625" style="604" customWidth="1"/>
    <col min="4626" max="4627" width="3.44140625" style="604" bestFit="1" customWidth="1"/>
    <col min="4628" max="4628" width="1.6640625" style="604" customWidth="1"/>
    <col min="4629" max="4630" width="3.44140625" style="604" bestFit="1" customWidth="1"/>
    <col min="4631" max="4631" width="1.6640625" style="604" customWidth="1"/>
    <col min="4632" max="4633" width="3.44140625" style="604" bestFit="1" customWidth="1"/>
    <col min="4634" max="4634" width="1.6640625" style="604" customWidth="1"/>
    <col min="4635" max="4636" width="3.44140625" style="604" bestFit="1" customWidth="1"/>
    <col min="4637" max="4637" width="3.77734375" style="604" customWidth="1"/>
    <col min="4638" max="4638" width="0.44140625" style="604" customWidth="1"/>
    <col min="4639" max="4642" width="1.109375" style="604" customWidth="1"/>
    <col min="4643" max="4643" width="1.33203125" style="604" customWidth="1"/>
    <col min="4644" max="4644" width="1.21875" style="604" customWidth="1"/>
    <col min="4645" max="4645" width="1" style="604" customWidth="1"/>
    <col min="4646" max="4646" width="1.109375" style="604" customWidth="1"/>
    <col min="4647" max="4864" width="9" style="604"/>
    <col min="4865" max="4865" width="7.77734375" style="604" customWidth="1"/>
    <col min="4866" max="4866" width="3.44140625" style="604" customWidth="1"/>
    <col min="4867" max="4868" width="4.21875" style="604" bestFit="1" customWidth="1"/>
    <col min="4869" max="4869" width="1.6640625" style="604" customWidth="1"/>
    <col min="4870" max="4871" width="4.21875" style="604" bestFit="1" customWidth="1"/>
    <col min="4872" max="4872" width="1.6640625" style="604" customWidth="1"/>
    <col min="4873" max="4874" width="4.21875" style="604" bestFit="1" customWidth="1"/>
    <col min="4875" max="4875" width="1.6640625" style="604" customWidth="1"/>
    <col min="4876" max="4877" width="3.44140625" style="604" bestFit="1" customWidth="1"/>
    <col min="4878" max="4878" width="1.6640625" style="604" customWidth="1"/>
    <col min="4879" max="4880" width="3.44140625" style="604" bestFit="1" customWidth="1"/>
    <col min="4881" max="4881" width="1.6640625" style="604" customWidth="1"/>
    <col min="4882" max="4883" width="3.44140625" style="604" bestFit="1" customWidth="1"/>
    <col min="4884" max="4884" width="1.6640625" style="604" customWidth="1"/>
    <col min="4885" max="4886" width="3.44140625" style="604" bestFit="1" customWidth="1"/>
    <col min="4887" max="4887" width="1.6640625" style="604" customWidth="1"/>
    <col min="4888" max="4889" width="3.44140625" style="604" bestFit="1" customWidth="1"/>
    <col min="4890" max="4890" width="1.6640625" style="604" customWidth="1"/>
    <col min="4891" max="4892" width="3.44140625" style="604" bestFit="1" customWidth="1"/>
    <col min="4893" max="4893" width="3.77734375" style="604" customWidth="1"/>
    <col min="4894" max="4894" width="0.44140625" style="604" customWidth="1"/>
    <col min="4895" max="4898" width="1.109375" style="604" customWidth="1"/>
    <col min="4899" max="4899" width="1.33203125" style="604" customWidth="1"/>
    <col min="4900" max="4900" width="1.21875" style="604" customWidth="1"/>
    <col min="4901" max="4901" width="1" style="604" customWidth="1"/>
    <col min="4902" max="4902" width="1.109375" style="604" customWidth="1"/>
    <col min="4903" max="5120" width="9" style="604"/>
    <col min="5121" max="5121" width="7.77734375" style="604" customWidth="1"/>
    <col min="5122" max="5122" width="3.44140625" style="604" customWidth="1"/>
    <col min="5123" max="5124" width="4.21875" style="604" bestFit="1" customWidth="1"/>
    <col min="5125" max="5125" width="1.6640625" style="604" customWidth="1"/>
    <col min="5126" max="5127" width="4.21875" style="604" bestFit="1" customWidth="1"/>
    <col min="5128" max="5128" width="1.6640625" style="604" customWidth="1"/>
    <col min="5129" max="5130" width="4.21875" style="604" bestFit="1" customWidth="1"/>
    <col min="5131" max="5131" width="1.6640625" style="604" customWidth="1"/>
    <col min="5132" max="5133" width="3.44140625" style="604" bestFit="1" customWidth="1"/>
    <col min="5134" max="5134" width="1.6640625" style="604" customWidth="1"/>
    <col min="5135" max="5136" width="3.44140625" style="604" bestFit="1" customWidth="1"/>
    <col min="5137" max="5137" width="1.6640625" style="604" customWidth="1"/>
    <col min="5138" max="5139" width="3.44140625" style="604" bestFit="1" customWidth="1"/>
    <col min="5140" max="5140" width="1.6640625" style="604" customWidth="1"/>
    <col min="5141" max="5142" width="3.44140625" style="604" bestFit="1" customWidth="1"/>
    <col min="5143" max="5143" width="1.6640625" style="604" customWidth="1"/>
    <col min="5144" max="5145" width="3.44140625" style="604" bestFit="1" customWidth="1"/>
    <col min="5146" max="5146" width="1.6640625" style="604" customWidth="1"/>
    <col min="5147" max="5148" width="3.44140625" style="604" bestFit="1" customWidth="1"/>
    <col min="5149" max="5149" width="3.77734375" style="604" customWidth="1"/>
    <col min="5150" max="5150" width="0.44140625" style="604" customWidth="1"/>
    <col min="5151" max="5154" width="1.109375" style="604" customWidth="1"/>
    <col min="5155" max="5155" width="1.33203125" style="604" customWidth="1"/>
    <col min="5156" max="5156" width="1.21875" style="604" customWidth="1"/>
    <col min="5157" max="5157" width="1" style="604" customWidth="1"/>
    <col min="5158" max="5158" width="1.109375" style="604" customWidth="1"/>
    <col min="5159" max="5376" width="9" style="604"/>
    <col min="5377" max="5377" width="7.77734375" style="604" customWidth="1"/>
    <col min="5378" max="5378" width="3.44140625" style="604" customWidth="1"/>
    <col min="5379" max="5380" width="4.21875" style="604" bestFit="1" customWidth="1"/>
    <col min="5381" max="5381" width="1.6640625" style="604" customWidth="1"/>
    <col min="5382" max="5383" width="4.21875" style="604" bestFit="1" customWidth="1"/>
    <col min="5384" max="5384" width="1.6640625" style="604" customWidth="1"/>
    <col min="5385" max="5386" width="4.21875" style="604" bestFit="1" customWidth="1"/>
    <col min="5387" max="5387" width="1.6640625" style="604" customWidth="1"/>
    <col min="5388" max="5389" width="3.44140625" style="604" bestFit="1" customWidth="1"/>
    <col min="5390" max="5390" width="1.6640625" style="604" customWidth="1"/>
    <col min="5391" max="5392" width="3.44140625" style="604" bestFit="1" customWidth="1"/>
    <col min="5393" max="5393" width="1.6640625" style="604" customWidth="1"/>
    <col min="5394" max="5395" width="3.44140625" style="604" bestFit="1" customWidth="1"/>
    <col min="5396" max="5396" width="1.6640625" style="604" customWidth="1"/>
    <col min="5397" max="5398" width="3.44140625" style="604" bestFit="1" customWidth="1"/>
    <col min="5399" max="5399" width="1.6640625" style="604" customWidth="1"/>
    <col min="5400" max="5401" width="3.44140625" style="604" bestFit="1" customWidth="1"/>
    <col min="5402" max="5402" width="1.6640625" style="604" customWidth="1"/>
    <col min="5403" max="5404" width="3.44140625" style="604" bestFit="1" customWidth="1"/>
    <col min="5405" max="5405" width="3.77734375" style="604" customWidth="1"/>
    <col min="5406" max="5406" width="0.44140625" style="604" customWidth="1"/>
    <col min="5407" max="5410" width="1.109375" style="604" customWidth="1"/>
    <col min="5411" max="5411" width="1.33203125" style="604" customWidth="1"/>
    <col min="5412" max="5412" width="1.21875" style="604" customWidth="1"/>
    <col min="5413" max="5413" width="1" style="604" customWidth="1"/>
    <col min="5414" max="5414" width="1.109375" style="604" customWidth="1"/>
    <col min="5415" max="5632" width="9" style="604"/>
    <col min="5633" max="5633" width="7.77734375" style="604" customWidth="1"/>
    <col min="5634" max="5634" width="3.44140625" style="604" customWidth="1"/>
    <col min="5635" max="5636" width="4.21875" style="604" bestFit="1" customWidth="1"/>
    <col min="5637" max="5637" width="1.6640625" style="604" customWidth="1"/>
    <col min="5638" max="5639" width="4.21875" style="604" bestFit="1" customWidth="1"/>
    <col min="5640" max="5640" width="1.6640625" style="604" customWidth="1"/>
    <col min="5641" max="5642" width="4.21875" style="604" bestFit="1" customWidth="1"/>
    <col min="5643" max="5643" width="1.6640625" style="604" customWidth="1"/>
    <col min="5644" max="5645" width="3.44140625" style="604" bestFit="1" customWidth="1"/>
    <col min="5646" max="5646" width="1.6640625" style="604" customWidth="1"/>
    <col min="5647" max="5648" width="3.44140625" style="604" bestFit="1" customWidth="1"/>
    <col min="5649" max="5649" width="1.6640625" style="604" customWidth="1"/>
    <col min="5650" max="5651" width="3.44140625" style="604" bestFit="1" customWidth="1"/>
    <col min="5652" max="5652" width="1.6640625" style="604" customWidth="1"/>
    <col min="5653" max="5654" width="3.44140625" style="604" bestFit="1" customWidth="1"/>
    <col min="5655" max="5655" width="1.6640625" style="604" customWidth="1"/>
    <col min="5656" max="5657" width="3.44140625" style="604" bestFit="1" customWidth="1"/>
    <col min="5658" max="5658" width="1.6640625" style="604" customWidth="1"/>
    <col min="5659" max="5660" width="3.44140625" style="604" bestFit="1" customWidth="1"/>
    <col min="5661" max="5661" width="3.77734375" style="604" customWidth="1"/>
    <col min="5662" max="5662" width="0.44140625" style="604" customWidth="1"/>
    <col min="5663" max="5666" width="1.109375" style="604" customWidth="1"/>
    <col min="5667" max="5667" width="1.33203125" style="604" customWidth="1"/>
    <col min="5668" max="5668" width="1.21875" style="604" customWidth="1"/>
    <col min="5669" max="5669" width="1" style="604" customWidth="1"/>
    <col min="5670" max="5670" width="1.109375" style="604" customWidth="1"/>
    <col min="5671" max="5888" width="9" style="604"/>
    <col min="5889" max="5889" width="7.77734375" style="604" customWidth="1"/>
    <col min="5890" max="5890" width="3.44140625" style="604" customWidth="1"/>
    <col min="5891" max="5892" width="4.21875" style="604" bestFit="1" customWidth="1"/>
    <col min="5893" max="5893" width="1.6640625" style="604" customWidth="1"/>
    <col min="5894" max="5895" width="4.21875" style="604" bestFit="1" customWidth="1"/>
    <col min="5896" max="5896" width="1.6640625" style="604" customWidth="1"/>
    <col min="5897" max="5898" width="4.21875" style="604" bestFit="1" customWidth="1"/>
    <col min="5899" max="5899" width="1.6640625" style="604" customWidth="1"/>
    <col min="5900" max="5901" width="3.44140625" style="604" bestFit="1" customWidth="1"/>
    <col min="5902" max="5902" width="1.6640625" style="604" customWidth="1"/>
    <col min="5903" max="5904" width="3.44140625" style="604" bestFit="1" customWidth="1"/>
    <col min="5905" max="5905" width="1.6640625" style="604" customWidth="1"/>
    <col min="5906" max="5907" width="3.44140625" style="604" bestFit="1" customWidth="1"/>
    <col min="5908" max="5908" width="1.6640625" style="604" customWidth="1"/>
    <col min="5909" max="5910" width="3.44140625" style="604" bestFit="1" customWidth="1"/>
    <col min="5911" max="5911" width="1.6640625" style="604" customWidth="1"/>
    <col min="5912" max="5913" width="3.44140625" style="604" bestFit="1" customWidth="1"/>
    <col min="5914" max="5914" width="1.6640625" style="604" customWidth="1"/>
    <col min="5915" max="5916" width="3.44140625" style="604" bestFit="1" customWidth="1"/>
    <col min="5917" max="5917" width="3.77734375" style="604" customWidth="1"/>
    <col min="5918" max="5918" width="0.44140625" style="604" customWidth="1"/>
    <col min="5919" max="5922" width="1.109375" style="604" customWidth="1"/>
    <col min="5923" max="5923" width="1.33203125" style="604" customWidth="1"/>
    <col min="5924" max="5924" width="1.21875" style="604" customWidth="1"/>
    <col min="5925" max="5925" width="1" style="604" customWidth="1"/>
    <col min="5926" max="5926" width="1.109375" style="604" customWidth="1"/>
    <col min="5927" max="6144" width="9" style="604"/>
    <col min="6145" max="6145" width="7.77734375" style="604" customWidth="1"/>
    <col min="6146" max="6146" width="3.44140625" style="604" customWidth="1"/>
    <col min="6147" max="6148" width="4.21875" style="604" bestFit="1" customWidth="1"/>
    <col min="6149" max="6149" width="1.6640625" style="604" customWidth="1"/>
    <col min="6150" max="6151" width="4.21875" style="604" bestFit="1" customWidth="1"/>
    <col min="6152" max="6152" width="1.6640625" style="604" customWidth="1"/>
    <col min="6153" max="6154" width="4.21875" style="604" bestFit="1" customWidth="1"/>
    <col min="6155" max="6155" width="1.6640625" style="604" customWidth="1"/>
    <col min="6156" max="6157" width="3.44140625" style="604" bestFit="1" customWidth="1"/>
    <col min="6158" max="6158" width="1.6640625" style="604" customWidth="1"/>
    <col min="6159" max="6160" width="3.44140625" style="604" bestFit="1" customWidth="1"/>
    <col min="6161" max="6161" width="1.6640625" style="604" customWidth="1"/>
    <col min="6162" max="6163" width="3.44140625" style="604" bestFit="1" customWidth="1"/>
    <col min="6164" max="6164" width="1.6640625" style="604" customWidth="1"/>
    <col min="6165" max="6166" width="3.44140625" style="604" bestFit="1" customWidth="1"/>
    <col min="6167" max="6167" width="1.6640625" style="604" customWidth="1"/>
    <col min="6168" max="6169" width="3.44140625" style="604" bestFit="1" customWidth="1"/>
    <col min="6170" max="6170" width="1.6640625" style="604" customWidth="1"/>
    <col min="6171" max="6172" width="3.44140625" style="604" bestFit="1" customWidth="1"/>
    <col min="6173" max="6173" width="3.77734375" style="604" customWidth="1"/>
    <col min="6174" max="6174" width="0.44140625" style="604" customWidth="1"/>
    <col min="6175" max="6178" width="1.109375" style="604" customWidth="1"/>
    <col min="6179" max="6179" width="1.33203125" style="604" customWidth="1"/>
    <col min="6180" max="6180" width="1.21875" style="604" customWidth="1"/>
    <col min="6181" max="6181" width="1" style="604" customWidth="1"/>
    <col min="6182" max="6182" width="1.109375" style="604" customWidth="1"/>
    <col min="6183" max="6400" width="9" style="604"/>
    <col min="6401" max="6401" width="7.77734375" style="604" customWidth="1"/>
    <col min="6402" max="6402" width="3.44140625" style="604" customWidth="1"/>
    <col min="6403" max="6404" width="4.21875" style="604" bestFit="1" customWidth="1"/>
    <col min="6405" max="6405" width="1.6640625" style="604" customWidth="1"/>
    <col min="6406" max="6407" width="4.21875" style="604" bestFit="1" customWidth="1"/>
    <col min="6408" max="6408" width="1.6640625" style="604" customWidth="1"/>
    <col min="6409" max="6410" width="4.21875" style="604" bestFit="1" customWidth="1"/>
    <col min="6411" max="6411" width="1.6640625" style="604" customWidth="1"/>
    <col min="6412" max="6413" width="3.44140625" style="604" bestFit="1" customWidth="1"/>
    <col min="6414" max="6414" width="1.6640625" style="604" customWidth="1"/>
    <col min="6415" max="6416" width="3.44140625" style="604" bestFit="1" customWidth="1"/>
    <col min="6417" max="6417" width="1.6640625" style="604" customWidth="1"/>
    <col min="6418" max="6419" width="3.44140625" style="604" bestFit="1" customWidth="1"/>
    <col min="6420" max="6420" width="1.6640625" style="604" customWidth="1"/>
    <col min="6421" max="6422" width="3.44140625" style="604" bestFit="1" customWidth="1"/>
    <col min="6423" max="6423" width="1.6640625" style="604" customWidth="1"/>
    <col min="6424" max="6425" width="3.44140625" style="604" bestFit="1" customWidth="1"/>
    <col min="6426" max="6426" width="1.6640625" style="604" customWidth="1"/>
    <col min="6427" max="6428" width="3.44140625" style="604" bestFit="1" customWidth="1"/>
    <col min="6429" max="6429" width="3.77734375" style="604" customWidth="1"/>
    <col min="6430" max="6430" width="0.44140625" style="604" customWidth="1"/>
    <col min="6431" max="6434" width="1.109375" style="604" customWidth="1"/>
    <col min="6435" max="6435" width="1.33203125" style="604" customWidth="1"/>
    <col min="6436" max="6436" width="1.21875" style="604" customWidth="1"/>
    <col min="6437" max="6437" width="1" style="604" customWidth="1"/>
    <col min="6438" max="6438" width="1.109375" style="604" customWidth="1"/>
    <col min="6439" max="6656" width="9" style="604"/>
    <col min="6657" max="6657" width="7.77734375" style="604" customWidth="1"/>
    <col min="6658" max="6658" width="3.44140625" style="604" customWidth="1"/>
    <col min="6659" max="6660" width="4.21875" style="604" bestFit="1" customWidth="1"/>
    <col min="6661" max="6661" width="1.6640625" style="604" customWidth="1"/>
    <col min="6662" max="6663" width="4.21875" style="604" bestFit="1" customWidth="1"/>
    <col min="6664" max="6664" width="1.6640625" style="604" customWidth="1"/>
    <col min="6665" max="6666" width="4.21875" style="604" bestFit="1" customWidth="1"/>
    <col min="6667" max="6667" width="1.6640625" style="604" customWidth="1"/>
    <col min="6668" max="6669" width="3.44140625" style="604" bestFit="1" customWidth="1"/>
    <col min="6670" max="6670" width="1.6640625" style="604" customWidth="1"/>
    <col min="6671" max="6672" width="3.44140625" style="604" bestFit="1" customWidth="1"/>
    <col min="6673" max="6673" width="1.6640625" style="604" customWidth="1"/>
    <col min="6674" max="6675" width="3.44140625" style="604" bestFit="1" customWidth="1"/>
    <col min="6676" max="6676" width="1.6640625" style="604" customWidth="1"/>
    <col min="6677" max="6678" width="3.44140625" style="604" bestFit="1" customWidth="1"/>
    <col min="6679" max="6679" width="1.6640625" style="604" customWidth="1"/>
    <col min="6680" max="6681" width="3.44140625" style="604" bestFit="1" customWidth="1"/>
    <col min="6682" max="6682" width="1.6640625" style="604" customWidth="1"/>
    <col min="6683" max="6684" width="3.44140625" style="604" bestFit="1" customWidth="1"/>
    <col min="6685" max="6685" width="3.77734375" style="604" customWidth="1"/>
    <col min="6686" max="6686" width="0.44140625" style="604" customWidth="1"/>
    <col min="6687" max="6690" width="1.109375" style="604" customWidth="1"/>
    <col min="6691" max="6691" width="1.33203125" style="604" customWidth="1"/>
    <col min="6692" max="6692" width="1.21875" style="604" customWidth="1"/>
    <col min="6693" max="6693" width="1" style="604" customWidth="1"/>
    <col min="6694" max="6694" width="1.109375" style="604" customWidth="1"/>
    <col min="6695" max="6912" width="9" style="604"/>
    <col min="6913" max="6913" width="7.77734375" style="604" customWidth="1"/>
    <col min="6914" max="6914" width="3.44140625" style="604" customWidth="1"/>
    <col min="6915" max="6916" width="4.21875" style="604" bestFit="1" customWidth="1"/>
    <col min="6917" max="6917" width="1.6640625" style="604" customWidth="1"/>
    <col min="6918" max="6919" width="4.21875" style="604" bestFit="1" customWidth="1"/>
    <col min="6920" max="6920" width="1.6640625" style="604" customWidth="1"/>
    <col min="6921" max="6922" width="4.21875" style="604" bestFit="1" customWidth="1"/>
    <col min="6923" max="6923" width="1.6640625" style="604" customWidth="1"/>
    <col min="6924" max="6925" width="3.44140625" style="604" bestFit="1" customWidth="1"/>
    <col min="6926" max="6926" width="1.6640625" style="604" customWidth="1"/>
    <col min="6927" max="6928" width="3.44140625" style="604" bestFit="1" customWidth="1"/>
    <col min="6929" max="6929" width="1.6640625" style="604" customWidth="1"/>
    <col min="6930" max="6931" width="3.44140625" style="604" bestFit="1" customWidth="1"/>
    <col min="6932" max="6932" width="1.6640625" style="604" customWidth="1"/>
    <col min="6933" max="6934" width="3.44140625" style="604" bestFit="1" customWidth="1"/>
    <col min="6935" max="6935" width="1.6640625" style="604" customWidth="1"/>
    <col min="6936" max="6937" width="3.44140625" style="604" bestFit="1" customWidth="1"/>
    <col min="6938" max="6938" width="1.6640625" style="604" customWidth="1"/>
    <col min="6939" max="6940" width="3.44140625" style="604" bestFit="1" customWidth="1"/>
    <col min="6941" max="6941" width="3.77734375" style="604" customWidth="1"/>
    <col min="6942" max="6942" width="0.44140625" style="604" customWidth="1"/>
    <col min="6943" max="6946" width="1.109375" style="604" customWidth="1"/>
    <col min="6947" max="6947" width="1.33203125" style="604" customWidth="1"/>
    <col min="6948" max="6948" width="1.21875" style="604" customWidth="1"/>
    <col min="6949" max="6949" width="1" style="604" customWidth="1"/>
    <col min="6950" max="6950" width="1.109375" style="604" customWidth="1"/>
    <col min="6951" max="7168" width="9" style="604"/>
    <col min="7169" max="7169" width="7.77734375" style="604" customWidth="1"/>
    <col min="7170" max="7170" width="3.44140625" style="604" customWidth="1"/>
    <col min="7171" max="7172" width="4.21875" style="604" bestFit="1" customWidth="1"/>
    <col min="7173" max="7173" width="1.6640625" style="604" customWidth="1"/>
    <col min="7174" max="7175" width="4.21875" style="604" bestFit="1" customWidth="1"/>
    <col min="7176" max="7176" width="1.6640625" style="604" customWidth="1"/>
    <col min="7177" max="7178" width="4.21875" style="604" bestFit="1" customWidth="1"/>
    <col min="7179" max="7179" width="1.6640625" style="604" customWidth="1"/>
    <col min="7180" max="7181" width="3.44140625" style="604" bestFit="1" customWidth="1"/>
    <col min="7182" max="7182" width="1.6640625" style="604" customWidth="1"/>
    <col min="7183" max="7184" width="3.44140625" style="604" bestFit="1" customWidth="1"/>
    <col min="7185" max="7185" width="1.6640625" style="604" customWidth="1"/>
    <col min="7186" max="7187" width="3.44140625" style="604" bestFit="1" customWidth="1"/>
    <col min="7188" max="7188" width="1.6640625" style="604" customWidth="1"/>
    <col min="7189" max="7190" width="3.44140625" style="604" bestFit="1" customWidth="1"/>
    <col min="7191" max="7191" width="1.6640625" style="604" customWidth="1"/>
    <col min="7192" max="7193" width="3.44140625" style="604" bestFit="1" customWidth="1"/>
    <col min="7194" max="7194" width="1.6640625" style="604" customWidth="1"/>
    <col min="7195" max="7196" width="3.44140625" style="604" bestFit="1" customWidth="1"/>
    <col min="7197" max="7197" width="3.77734375" style="604" customWidth="1"/>
    <col min="7198" max="7198" width="0.44140625" style="604" customWidth="1"/>
    <col min="7199" max="7202" width="1.109375" style="604" customWidth="1"/>
    <col min="7203" max="7203" width="1.33203125" style="604" customWidth="1"/>
    <col min="7204" max="7204" width="1.21875" style="604" customWidth="1"/>
    <col min="7205" max="7205" width="1" style="604" customWidth="1"/>
    <col min="7206" max="7206" width="1.109375" style="604" customWidth="1"/>
    <col min="7207" max="7424" width="9" style="604"/>
    <col min="7425" max="7425" width="7.77734375" style="604" customWidth="1"/>
    <col min="7426" max="7426" width="3.44140625" style="604" customWidth="1"/>
    <col min="7427" max="7428" width="4.21875" style="604" bestFit="1" customWidth="1"/>
    <col min="7429" max="7429" width="1.6640625" style="604" customWidth="1"/>
    <col min="7430" max="7431" width="4.21875" style="604" bestFit="1" customWidth="1"/>
    <col min="7432" max="7432" width="1.6640625" style="604" customWidth="1"/>
    <col min="7433" max="7434" width="4.21875" style="604" bestFit="1" customWidth="1"/>
    <col min="7435" max="7435" width="1.6640625" style="604" customWidth="1"/>
    <col min="7436" max="7437" width="3.44140625" style="604" bestFit="1" customWidth="1"/>
    <col min="7438" max="7438" width="1.6640625" style="604" customWidth="1"/>
    <col min="7439" max="7440" width="3.44140625" style="604" bestFit="1" customWidth="1"/>
    <col min="7441" max="7441" width="1.6640625" style="604" customWidth="1"/>
    <col min="7442" max="7443" width="3.44140625" style="604" bestFit="1" customWidth="1"/>
    <col min="7444" max="7444" width="1.6640625" style="604" customWidth="1"/>
    <col min="7445" max="7446" width="3.44140625" style="604" bestFit="1" customWidth="1"/>
    <col min="7447" max="7447" width="1.6640625" style="604" customWidth="1"/>
    <col min="7448" max="7449" width="3.44140625" style="604" bestFit="1" customWidth="1"/>
    <col min="7450" max="7450" width="1.6640625" style="604" customWidth="1"/>
    <col min="7451" max="7452" width="3.44140625" style="604" bestFit="1" customWidth="1"/>
    <col min="7453" max="7453" width="3.77734375" style="604" customWidth="1"/>
    <col min="7454" max="7454" width="0.44140625" style="604" customWidth="1"/>
    <col min="7455" max="7458" width="1.109375" style="604" customWidth="1"/>
    <col min="7459" max="7459" width="1.33203125" style="604" customWidth="1"/>
    <col min="7460" max="7460" width="1.21875" style="604" customWidth="1"/>
    <col min="7461" max="7461" width="1" style="604" customWidth="1"/>
    <col min="7462" max="7462" width="1.109375" style="604" customWidth="1"/>
    <col min="7463" max="7680" width="9" style="604"/>
    <col min="7681" max="7681" width="7.77734375" style="604" customWidth="1"/>
    <col min="7682" max="7682" width="3.44140625" style="604" customWidth="1"/>
    <col min="7683" max="7684" width="4.21875" style="604" bestFit="1" customWidth="1"/>
    <col min="7685" max="7685" width="1.6640625" style="604" customWidth="1"/>
    <col min="7686" max="7687" width="4.21875" style="604" bestFit="1" customWidth="1"/>
    <col min="7688" max="7688" width="1.6640625" style="604" customWidth="1"/>
    <col min="7689" max="7690" width="4.21875" style="604" bestFit="1" customWidth="1"/>
    <col min="7691" max="7691" width="1.6640625" style="604" customWidth="1"/>
    <col min="7692" max="7693" width="3.44140625" style="604" bestFit="1" customWidth="1"/>
    <col min="7694" max="7694" width="1.6640625" style="604" customWidth="1"/>
    <col min="7695" max="7696" width="3.44140625" style="604" bestFit="1" customWidth="1"/>
    <col min="7697" max="7697" width="1.6640625" style="604" customWidth="1"/>
    <col min="7698" max="7699" width="3.44140625" style="604" bestFit="1" customWidth="1"/>
    <col min="7700" max="7700" width="1.6640625" style="604" customWidth="1"/>
    <col min="7701" max="7702" width="3.44140625" style="604" bestFit="1" customWidth="1"/>
    <col min="7703" max="7703" width="1.6640625" style="604" customWidth="1"/>
    <col min="7704" max="7705" width="3.44140625" style="604" bestFit="1" customWidth="1"/>
    <col min="7706" max="7706" width="1.6640625" style="604" customWidth="1"/>
    <col min="7707" max="7708" width="3.44140625" style="604" bestFit="1" customWidth="1"/>
    <col min="7709" max="7709" width="3.77734375" style="604" customWidth="1"/>
    <col min="7710" max="7710" width="0.44140625" style="604" customWidth="1"/>
    <col min="7711" max="7714" width="1.109375" style="604" customWidth="1"/>
    <col min="7715" max="7715" width="1.33203125" style="604" customWidth="1"/>
    <col min="7716" max="7716" width="1.21875" style="604" customWidth="1"/>
    <col min="7717" max="7717" width="1" style="604" customWidth="1"/>
    <col min="7718" max="7718" width="1.109375" style="604" customWidth="1"/>
    <col min="7719" max="7936" width="9" style="604"/>
    <col min="7937" max="7937" width="7.77734375" style="604" customWidth="1"/>
    <col min="7938" max="7938" width="3.44140625" style="604" customWidth="1"/>
    <col min="7939" max="7940" width="4.21875" style="604" bestFit="1" customWidth="1"/>
    <col min="7941" max="7941" width="1.6640625" style="604" customWidth="1"/>
    <col min="7942" max="7943" width="4.21875" style="604" bestFit="1" customWidth="1"/>
    <col min="7944" max="7944" width="1.6640625" style="604" customWidth="1"/>
    <col min="7945" max="7946" width="4.21875" style="604" bestFit="1" customWidth="1"/>
    <col min="7947" max="7947" width="1.6640625" style="604" customWidth="1"/>
    <col min="7948" max="7949" width="3.44140625" style="604" bestFit="1" customWidth="1"/>
    <col min="7950" max="7950" width="1.6640625" style="604" customWidth="1"/>
    <col min="7951" max="7952" width="3.44140625" style="604" bestFit="1" customWidth="1"/>
    <col min="7953" max="7953" width="1.6640625" style="604" customWidth="1"/>
    <col min="7954" max="7955" width="3.44140625" style="604" bestFit="1" customWidth="1"/>
    <col min="7956" max="7956" width="1.6640625" style="604" customWidth="1"/>
    <col min="7957" max="7958" width="3.44140625" style="604" bestFit="1" customWidth="1"/>
    <col min="7959" max="7959" width="1.6640625" style="604" customWidth="1"/>
    <col min="7960" max="7961" width="3.44140625" style="604" bestFit="1" customWidth="1"/>
    <col min="7962" max="7962" width="1.6640625" style="604" customWidth="1"/>
    <col min="7963" max="7964" width="3.44140625" style="604" bestFit="1" customWidth="1"/>
    <col min="7965" max="7965" width="3.77734375" style="604" customWidth="1"/>
    <col min="7966" max="7966" width="0.44140625" style="604" customWidth="1"/>
    <col min="7967" max="7970" width="1.109375" style="604" customWidth="1"/>
    <col min="7971" max="7971" width="1.33203125" style="604" customWidth="1"/>
    <col min="7972" max="7972" width="1.21875" style="604" customWidth="1"/>
    <col min="7973" max="7973" width="1" style="604" customWidth="1"/>
    <col min="7974" max="7974" width="1.109375" style="604" customWidth="1"/>
    <col min="7975" max="8192" width="9" style="604"/>
    <col min="8193" max="8193" width="7.77734375" style="604" customWidth="1"/>
    <col min="8194" max="8194" width="3.44140625" style="604" customWidth="1"/>
    <col min="8195" max="8196" width="4.21875" style="604" bestFit="1" customWidth="1"/>
    <col min="8197" max="8197" width="1.6640625" style="604" customWidth="1"/>
    <col min="8198" max="8199" width="4.21875" style="604" bestFit="1" customWidth="1"/>
    <col min="8200" max="8200" width="1.6640625" style="604" customWidth="1"/>
    <col min="8201" max="8202" width="4.21875" style="604" bestFit="1" customWidth="1"/>
    <col min="8203" max="8203" width="1.6640625" style="604" customWidth="1"/>
    <col min="8204" max="8205" width="3.44140625" style="604" bestFit="1" customWidth="1"/>
    <col min="8206" max="8206" width="1.6640625" style="604" customWidth="1"/>
    <col min="8207" max="8208" width="3.44140625" style="604" bestFit="1" customWidth="1"/>
    <col min="8209" max="8209" width="1.6640625" style="604" customWidth="1"/>
    <col min="8210" max="8211" width="3.44140625" style="604" bestFit="1" customWidth="1"/>
    <col min="8212" max="8212" width="1.6640625" style="604" customWidth="1"/>
    <col min="8213" max="8214" width="3.44140625" style="604" bestFit="1" customWidth="1"/>
    <col min="8215" max="8215" width="1.6640625" style="604" customWidth="1"/>
    <col min="8216" max="8217" width="3.44140625" style="604" bestFit="1" customWidth="1"/>
    <col min="8218" max="8218" width="1.6640625" style="604" customWidth="1"/>
    <col min="8219" max="8220" width="3.44140625" style="604" bestFit="1" customWidth="1"/>
    <col min="8221" max="8221" width="3.77734375" style="604" customWidth="1"/>
    <col min="8222" max="8222" width="0.44140625" style="604" customWidth="1"/>
    <col min="8223" max="8226" width="1.109375" style="604" customWidth="1"/>
    <col min="8227" max="8227" width="1.33203125" style="604" customWidth="1"/>
    <col min="8228" max="8228" width="1.21875" style="604" customWidth="1"/>
    <col min="8229" max="8229" width="1" style="604" customWidth="1"/>
    <col min="8230" max="8230" width="1.109375" style="604" customWidth="1"/>
    <col min="8231" max="8448" width="9" style="604"/>
    <col min="8449" max="8449" width="7.77734375" style="604" customWidth="1"/>
    <col min="8450" max="8450" width="3.44140625" style="604" customWidth="1"/>
    <col min="8451" max="8452" width="4.21875" style="604" bestFit="1" customWidth="1"/>
    <col min="8453" max="8453" width="1.6640625" style="604" customWidth="1"/>
    <col min="8454" max="8455" width="4.21875" style="604" bestFit="1" customWidth="1"/>
    <col min="8456" max="8456" width="1.6640625" style="604" customWidth="1"/>
    <col min="8457" max="8458" width="4.21875" style="604" bestFit="1" customWidth="1"/>
    <col min="8459" max="8459" width="1.6640625" style="604" customWidth="1"/>
    <col min="8460" max="8461" width="3.44140625" style="604" bestFit="1" customWidth="1"/>
    <col min="8462" max="8462" width="1.6640625" style="604" customWidth="1"/>
    <col min="8463" max="8464" width="3.44140625" style="604" bestFit="1" customWidth="1"/>
    <col min="8465" max="8465" width="1.6640625" style="604" customWidth="1"/>
    <col min="8466" max="8467" width="3.44140625" style="604" bestFit="1" customWidth="1"/>
    <col min="8468" max="8468" width="1.6640625" style="604" customWidth="1"/>
    <col min="8469" max="8470" width="3.44140625" style="604" bestFit="1" customWidth="1"/>
    <col min="8471" max="8471" width="1.6640625" style="604" customWidth="1"/>
    <col min="8472" max="8473" width="3.44140625" style="604" bestFit="1" customWidth="1"/>
    <col min="8474" max="8474" width="1.6640625" style="604" customWidth="1"/>
    <col min="8475" max="8476" width="3.44140625" style="604" bestFit="1" customWidth="1"/>
    <col min="8477" max="8477" width="3.77734375" style="604" customWidth="1"/>
    <col min="8478" max="8478" width="0.44140625" style="604" customWidth="1"/>
    <col min="8479" max="8482" width="1.109375" style="604" customWidth="1"/>
    <col min="8483" max="8483" width="1.33203125" style="604" customWidth="1"/>
    <col min="8484" max="8484" width="1.21875" style="604" customWidth="1"/>
    <col min="8485" max="8485" width="1" style="604" customWidth="1"/>
    <col min="8486" max="8486" width="1.109375" style="604" customWidth="1"/>
    <col min="8487" max="8704" width="9" style="604"/>
    <col min="8705" max="8705" width="7.77734375" style="604" customWidth="1"/>
    <col min="8706" max="8706" width="3.44140625" style="604" customWidth="1"/>
    <col min="8707" max="8708" width="4.21875" style="604" bestFit="1" customWidth="1"/>
    <col min="8709" max="8709" width="1.6640625" style="604" customWidth="1"/>
    <col min="8710" max="8711" width="4.21875" style="604" bestFit="1" customWidth="1"/>
    <col min="8712" max="8712" width="1.6640625" style="604" customWidth="1"/>
    <col min="8713" max="8714" width="4.21875" style="604" bestFit="1" customWidth="1"/>
    <col min="8715" max="8715" width="1.6640625" style="604" customWidth="1"/>
    <col min="8716" max="8717" width="3.44140625" style="604" bestFit="1" customWidth="1"/>
    <col min="8718" max="8718" width="1.6640625" style="604" customWidth="1"/>
    <col min="8719" max="8720" width="3.44140625" style="604" bestFit="1" customWidth="1"/>
    <col min="8721" max="8721" width="1.6640625" style="604" customWidth="1"/>
    <col min="8722" max="8723" width="3.44140625" style="604" bestFit="1" customWidth="1"/>
    <col min="8724" max="8724" width="1.6640625" style="604" customWidth="1"/>
    <col min="8725" max="8726" width="3.44140625" style="604" bestFit="1" customWidth="1"/>
    <col min="8727" max="8727" width="1.6640625" style="604" customWidth="1"/>
    <col min="8728" max="8729" width="3.44140625" style="604" bestFit="1" customWidth="1"/>
    <col min="8730" max="8730" width="1.6640625" style="604" customWidth="1"/>
    <col min="8731" max="8732" width="3.44140625" style="604" bestFit="1" customWidth="1"/>
    <col min="8733" max="8733" width="3.77734375" style="604" customWidth="1"/>
    <col min="8734" max="8734" width="0.44140625" style="604" customWidth="1"/>
    <col min="8735" max="8738" width="1.109375" style="604" customWidth="1"/>
    <col min="8739" max="8739" width="1.33203125" style="604" customWidth="1"/>
    <col min="8740" max="8740" width="1.21875" style="604" customWidth="1"/>
    <col min="8741" max="8741" width="1" style="604" customWidth="1"/>
    <col min="8742" max="8742" width="1.109375" style="604" customWidth="1"/>
    <col min="8743" max="8960" width="9" style="604"/>
    <col min="8961" max="8961" width="7.77734375" style="604" customWidth="1"/>
    <col min="8962" max="8962" width="3.44140625" style="604" customWidth="1"/>
    <col min="8963" max="8964" width="4.21875" style="604" bestFit="1" customWidth="1"/>
    <col min="8965" max="8965" width="1.6640625" style="604" customWidth="1"/>
    <col min="8966" max="8967" width="4.21875" style="604" bestFit="1" customWidth="1"/>
    <col min="8968" max="8968" width="1.6640625" style="604" customWidth="1"/>
    <col min="8969" max="8970" width="4.21875" style="604" bestFit="1" customWidth="1"/>
    <col min="8971" max="8971" width="1.6640625" style="604" customWidth="1"/>
    <col min="8972" max="8973" width="3.44140625" style="604" bestFit="1" customWidth="1"/>
    <col min="8974" max="8974" width="1.6640625" style="604" customWidth="1"/>
    <col min="8975" max="8976" width="3.44140625" style="604" bestFit="1" customWidth="1"/>
    <col min="8977" max="8977" width="1.6640625" style="604" customWidth="1"/>
    <col min="8978" max="8979" width="3.44140625" style="604" bestFit="1" customWidth="1"/>
    <col min="8980" max="8980" width="1.6640625" style="604" customWidth="1"/>
    <col min="8981" max="8982" width="3.44140625" style="604" bestFit="1" customWidth="1"/>
    <col min="8983" max="8983" width="1.6640625" style="604" customWidth="1"/>
    <col min="8984" max="8985" width="3.44140625" style="604" bestFit="1" customWidth="1"/>
    <col min="8986" max="8986" width="1.6640625" style="604" customWidth="1"/>
    <col min="8987" max="8988" width="3.44140625" style="604" bestFit="1" customWidth="1"/>
    <col min="8989" max="8989" width="3.77734375" style="604" customWidth="1"/>
    <col min="8990" max="8990" width="0.44140625" style="604" customWidth="1"/>
    <col min="8991" max="8994" width="1.109375" style="604" customWidth="1"/>
    <col min="8995" max="8995" width="1.33203125" style="604" customWidth="1"/>
    <col min="8996" max="8996" width="1.21875" style="604" customWidth="1"/>
    <col min="8997" max="8997" width="1" style="604" customWidth="1"/>
    <col min="8998" max="8998" width="1.109375" style="604" customWidth="1"/>
    <col min="8999" max="9216" width="9" style="604"/>
    <col min="9217" max="9217" width="7.77734375" style="604" customWidth="1"/>
    <col min="9218" max="9218" width="3.44140625" style="604" customWidth="1"/>
    <col min="9219" max="9220" width="4.21875" style="604" bestFit="1" customWidth="1"/>
    <col min="9221" max="9221" width="1.6640625" style="604" customWidth="1"/>
    <col min="9222" max="9223" width="4.21875" style="604" bestFit="1" customWidth="1"/>
    <col min="9224" max="9224" width="1.6640625" style="604" customWidth="1"/>
    <col min="9225" max="9226" width="4.21875" style="604" bestFit="1" customWidth="1"/>
    <col min="9227" max="9227" width="1.6640625" style="604" customWidth="1"/>
    <col min="9228" max="9229" width="3.44140625" style="604" bestFit="1" customWidth="1"/>
    <col min="9230" max="9230" width="1.6640625" style="604" customWidth="1"/>
    <col min="9231" max="9232" width="3.44140625" style="604" bestFit="1" customWidth="1"/>
    <col min="9233" max="9233" width="1.6640625" style="604" customWidth="1"/>
    <col min="9234" max="9235" width="3.44140625" style="604" bestFit="1" customWidth="1"/>
    <col min="9236" max="9236" width="1.6640625" style="604" customWidth="1"/>
    <col min="9237" max="9238" width="3.44140625" style="604" bestFit="1" customWidth="1"/>
    <col min="9239" max="9239" width="1.6640625" style="604" customWidth="1"/>
    <col min="9240" max="9241" width="3.44140625" style="604" bestFit="1" customWidth="1"/>
    <col min="9242" max="9242" width="1.6640625" style="604" customWidth="1"/>
    <col min="9243" max="9244" width="3.44140625" style="604" bestFit="1" customWidth="1"/>
    <col min="9245" max="9245" width="3.77734375" style="604" customWidth="1"/>
    <col min="9246" max="9246" width="0.44140625" style="604" customWidth="1"/>
    <col min="9247" max="9250" width="1.109375" style="604" customWidth="1"/>
    <col min="9251" max="9251" width="1.33203125" style="604" customWidth="1"/>
    <col min="9252" max="9252" width="1.21875" style="604" customWidth="1"/>
    <col min="9253" max="9253" width="1" style="604" customWidth="1"/>
    <col min="9254" max="9254" width="1.109375" style="604" customWidth="1"/>
    <col min="9255" max="9472" width="9" style="604"/>
    <col min="9473" max="9473" width="7.77734375" style="604" customWidth="1"/>
    <col min="9474" max="9474" width="3.44140625" style="604" customWidth="1"/>
    <col min="9475" max="9476" width="4.21875" style="604" bestFit="1" customWidth="1"/>
    <col min="9477" max="9477" width="1.6640625" style="604" customWidth="1"/>
    <col min="9478" max="9479" width="4.21875" style="604" bestFit="1" customWidth="1"/>
    <col min="9480" max="9480" width="1.6640625" style="604" customWidth="1"/>
    <col min="9481" max="9482" width="4.21875" style="604" bestFit="1" customWidth="1"/>
    <col min="9483" max="9483" width="1.6640625" style="604" customWidth="1"/>
    <col min="9484" max="9485" width="3.44140625" style="604" bestFit="1" customWidth="1"/>
    <col min="9486" max="9486" width="1.6640625" style="604" customWidth="1"/>
    <col min="9487" max="9488" width="3.44140625" style="604" bestFit="1" customWidth="1"/>
    <col min="9489" max="9489" width="1.6640625" style="604" customWidth="1"/>
    <col min="9490" max="9491" width="3.44140625" style="604" bestFit="1" customWidth="1"/>
    <col min="9492" max="9492" width="1.6640625" style="604" customWidth="1"/>
    <col min="9493" max="9494" width="3.44140625" style="604" bestFit="1" customWidth="1"/>
    <col min="9495" max="9495" width="1.6640625" style="604" customWidth="1"/>
    <col min="9496" max="9497" width="3.44140625" style="604" bestFit="1" customWidth="1"/>
    <col min="9498" max="9498" width="1.6640625" style="604" customWidth="1"/>
    <col min="9499" max="9500" width="3.44140625" style="604" bestFit="1" customWidth="1"/>
    <col min="9501" max="9501" width="3.77734375" style="604" customWidth="1"/>
    <col min="9502" max="9502" width="0.44140625" style="604" customWidth="1"/>
    <col min="9503" max="9506" width="1.109375" style="604" customWidth="1"/>
    <col min="9507" max="9507" width="1.33203125" style="604" customWidth="1"/>
    <col min="9508" max="9508" width="1.21875" style="604" customWidth="1"/>
    <col min="9509" max="9509" width="1" style="604" customWidth="1"/>
    <col min="9510" max="9510" width="1.109375" style="604" customWidth="1"/>
    <col min="9511" max="9728" width="9" style="604"/>
    <col min="9729" max="9729" width="7.77734375" style="604" customWidth="1"/>
    <col min="9730" max="9730" width="3.44140625" style="604" customWidth="1"/>
    <col min="9731" max="9732" width="4.21875" style="604" bestFit="1" customWidth="1"/>
    <col min="9733" max="9733" width="1.6640625" style="604" customWidth="1"/>
    <col min="9734" max="9735" width="4.21875" style="604" bestFit="1" customWidth="1"/>
    <col min="9736" max="9736" width="1.6640625" style="604" customWidth="1"/>
    <col min="9737" max="9738" width="4.21875" style="604" bestFit="1" customWidth="1"/>
    <col min="9739" max="9739" width="1.6640625" style="604" customWidth="1"/>
    <col min="9740" max="9741" width="3.44140625" style="604" bestFit="1" customWidth="1"/>
    <col min="9742" max="9742" width="1.6640625" style="604" customWidth="1"/>
    <col min="9743" max="9744" width="3.44140625" style="604" bestFit="1" customWidth="1"/>
    <col min="9745" max="9745" width="1.6640625" style="604" customWidth="1"/>
    <col min="9746" max="9747" width="3.44140625" style="604" bestFit="1" customWidth="1"/>
    <col min="9748" max="9748" width="1.6640625" style="604" customWidth="1"/>
    <col min="9749" max="9750" width="3.44140625" style="604" bestFit="1" customWidth="1"/>
    <col min="9751" max="9751" width="1.6640625" style="604" customWidth="1"/>
    <col min="9752" max="9753" width="3.44140625" style="604" bestFit="1" customWidth="1"/>
    <col min="9754" max="9754" width="1.6640625" style="604" customWidth="1"/>
    <col min="9755" max="9756" width="3.44140625" style="604" bestFit="1" customWidth="1"/>
    <col min="9757" max="9757" width="3.77734375" style="604" customWidth="1"/>
    <col min="9758" max="9758" width="0.44140625" style="604" customWidth="1"/>
    <col min="9759" max="9762" width="1.109375" style="604" customWidth="1"/>
    <col min="9763" max="9763" width="1.33203125" style="604" customWidth="1"/>
    <col min="9764" max="9764" width="1.21875" style="604" customWidth="1"/>
    <col min="9765" max="9765" width="1" style="604" customWidth="1"/>
    <col min="9766" max="9766" width="1.109375" style="604" customWidth="1"/>
    <col min="9767" max="9984" width="9" style="604"/>
    <col min="9985" max="9985" width="7.77734375" style="604" customWidth="1"/>
    <col min="9986" max="9986" width="3.44140625" style="604" customWidth="1"/>
    <col min="9987" max="9988" width="4.21875" style="604" bestFit="1" customWidth="1"/>
    <col min="9989" max="9989" width="1.6640625" style="604" customWidth="1"/>
    <col min="9990" max="9991" width="4.21875" style="604" bestFit="1" customWidth="1"/>
    <col min="9992" max="9992" width="1.6640625" style="604" customWidth="1"/>
    <col min="9993" max="9994" width="4.21875" style="604" bestFit="1" customWidth="1"/>
    <col min="9995" max="9995" width="1.6640625" style="604" customWidth="1"/>
    <col min="9996" max="9997" width="3.44140625" style="604" bestFit="1" customWidth="1"/>
    <col min="9998" max="9998" width="1.6640625" style="604" customWidth="1"/>
    <col min="9999" max="10000" width="3.44140625" style="604" bestFit="1" customWidth="1"/>
    <col min="10001" max="10001" width="1.6640625" style="604" customWidth="1"/>
    <col min="10002" max="10003" width="3.44140625" style="604" bestFit="1" customWidth="1"/>
    <col min="10004" max="10004" width="1.6640625" style="604" customWidth="1"/>
    <col min="10005" max="10006" width="3.44140625" style="604" bestFit="1" customWidth="1"/>
    <col min="10007" max="10007" width="1.6640625" style="604" customWidth="1"/>
    <col min="10008" max="10009" width="3.44140625" style="604" bestFit="1" customWidth="1"/>
    <col min="10010" max="10010" width="1.6640625" style="604" customWidth="1"/>
    <col min="10011" max="10012" width="3.44140625" style="604" bestFit="1" customWidth="1"/>
    <col min="10013" max="10013" width="3.77734375" style="604" customWidth="1"/>
    <col min="10014" max="10014" width="0.44140625" style="604" customWidth="1"/>
    <col min="10015" max="10018" width="1.109375" style="604" customWidth="1"/>
    <col min="10019" max="10019" width="1.33203125" style="604" customWidth="1"/>
    <col min="10020" max="10020" width="1.21875" style="604" customWidth="1"/>
    <col min="10021" max="10021" width="1" style="604" customWidth="1"/>
    <col min="10022" max="10022" width="1.109375" style="604" customWidth="1"/>
    <col min="10023" max="10240" width="9" style="604"/>
    <col min="10241" max="10241" width="7.77734375" style="604" customWidth="1"/>
    <col min="10242" max="10242" width="3.44140625" style="604" customWidth="1"/>
    <col min="10243" max="10244" width="4.21875" style="604" bestFit="1" customWidth="1"/>
    <col min="10245" max="10245" width="1.6640625" style="604" customWidth="1"/>
    <col min="10246" max="10247" width="4.21875" style="604" bestFit="1" customWidth="1"/>
    <col min="10248" max="10248" width="1.6640625" style="604" customWidth="1"/>
    <col min="10249" max="10250" width="4.21875" style="604" bestFit="1" customWidth="1"/>
    <col min="10251" max="10251" width="1.6640625" style="604" customWidth="1"/>
    <col min="10252" max="10253" width="3.44140625" style="604" bestFit="1" customWidth="1"/>
    <col min="10254" max="10254" width="1.6640625" style="604" customWidth="1"/>
    <col min="10255" max="10256" width="3.44140625" style="604" bestFit="1" customWidth="1"/>
    <col min="10257" max="10257" width="1.6640625" style="604" customWidth="1"/>
    <col min="10258" max="10259" width="3.44140625" style="604" bestFit="1" customWidth="1"/>
    <col min="10260" max="10260" width="1.6640625" style="604" customWidth="1"/>
    <col min="10261" max="10262" width="3.44140625" style="604" bestFit="1" customWidth="1"/>
    <col min="10263" max="10263" width="1.6640625" style="604" customWidth="1"/>
    <col min="10264" max="10265" width="3.44140625" style="604" bestFit="1" customWidth="1"/>
    <col min="10266" max="10266" width="1.6640625" style="604" customWidth="1"/>
    <col min="10267" max="10268" width="3.44140625" style="604" bestFit="1" customWidth="1"/>
    <col min="10269" max="10269" width="3.77734375" style="604" customWidth="1"/>
    <col min="10270" max="10270" width="0.44140625" style="604" customWidth="1"/>
    <col min="10271" max="10274" width="1.109375" style="604" customWidth="1"/>
    <col min="10275" max="10275" width="1.33203125" style="604" customWidth="1"/>
    <col min="10276" max="10276" width="1.21875" style="604" customWidth="1"/>
    <col min="10277" max="10277" width="1" style="604" customWidth="1"/>
    <col min="10278" max="10278" width="1.109375" style="604" customWidth="1"/>
    <col min="10279" max="10496" width="9" style="604"/>
    <col min="10497" max="10497" width="7.77734375" style="604" customWidth="1"/>
    <col min="10498" max="10498" width="3.44140625" style="604" customWidth="1"/>
    <col min="10499" max="10500" width="4.21875" style="604" bestFit="1" customWidth="1"/>
    <col min="10501" max="10501" width="1.6640625" style="604" customWidth="1"/>
    <col min="10502" max="10503" width="4.21875" style="604" bestFit="1" customWidth="1"/>
    <col min="10504" max="10504" width="1.6640625" style="604" customWidth="1"/>
    <col min="10505" max="10506" width="4.21875" style="604" bestFit="1" customWidth="1"/>
    <col min="10507" max="10507" width="1.6640625" style="604" customWidth="1"/>
    <col min="10508" max="10509" width="3.44140625" style="604" bestFit="1" customWidth="1"/>
    <col min="10510" max="10510" width="1.6640625" style="604" customWidth="1"/>
    <col min="10511" max="10512" width="3.44140625" style="604" bestFit="1" customWidth="1"/>
    <col min="10513" max="10513" width="1.6640625" style="604" customWidth="1"/>
    <col min="10514" max="10515" width="3.44140625" style="604" bestFit="1" customWidth="1"/>
    <col min="10516" max="10516" width="1.6640625" style="604" customWidth="1"/>
    <col min="10517" max="10518" width="3.44140625" style="604" bestFit="1" customWidth="1"/>
    <col min="10519" max="10519" width="1.6640625" style="604" customWidth="1"/>
    <col min="10520" max="10521" width="3.44140625" style="604" bestFit="1" customWidth="1"/>
    <col min="10522" max="10522" width="1.6640625" style="604" customWidth="1"/>
    <col min="10523" max="10524" width="3.44140625" style="604" bestFit="1" customWidth="1"/>
    <col min="10525" max="10525" width="3.77734375" style="604" customWidth="1"/>
    <col min="10526" max="10526" width="0.44140625" style="604" customWidth="1"/>
    <col min="10527" max="10530" width="1.109375" style="604" customWidth="1"/>
    <col min="10531" max="10531" width="1.33203125" style="604" customWidth="1"/>
    <col min="10532" max="10532" width="1.21875" style="604" customWidth="1"/>
    <col min="10533" max="10533" width="1" style="604" customWidth="1"/>
    <col min="10534" max="10534" width="1.109375" style="604" customWidth="1"/>
    <col min="10535" max="10752" width="9" style="604"/>
    <col min="10753" max="10753" width="7.77734375" style="604" customWidth="1"/>
    <col min="10754" max="10754" width="3.44140625" style="604" customWidth="1"/>
    <col min="10755" max="10756" width="4.21875" style="604" bestFit="1" customWidth="1"/>
    <col min="10757" max="10757" width="1.6640625" style="604" customWidth="1"/>
    <col min="10758" max="10759" width="4.21875" style="604" bestFit="1" customWidth="1"/>
    <col min="10760" max="10760" width="1.6640625" style="604" customWidth="1"/>
    <col min="10761" max="10762" width="4.21875" style="604" bestFit="1" customWidth="1"/>
    <col min="10763" max="10763" width="1.6640625" style="604" customWidth="1"/>
    <col min="10764" max="10765" width="3.44140625" style="604" bestFit="1" customWidth="1"/>
    <col min="10766" max="10766" width="1.6640625" style="604" customWidth="1"/>
    <col min="10767" max="10768" width="3.44140625" style="604" bestFit="1" customWidth="1"/>
    <col min="10769" max="10769" width="1.6640625" style="604" customWidth="1"/>
    <col min="10770" max="10771" width="3.44140625" style="604" bestFit="1" customWidth="1"/>
    <col min="10772" max="10772" width="1.6640625" style="604" customWidth="1"/>
    <col min="10773" max="10774" width="3.44140625" style="604" bestFit="1" customWidth="1"/>
    <col min="10775" max="10775" width="1.6640625" style="604" customWidth="1"/>
    <col min="10776" max="10777" width="3.44140625" style="604" bestFit="1" customWidth="1"/>
    <col min="10778" max="10778" width="1.6640625" style="604" customWidth="1"/>
    <col min="10779" max="10780" width="3.44140625" style="604" bestFit="1" customWidth="1"/>
    <col min="10781" max="10781" width="3.77734375" style="604" customWidth="1"/>
    <col min="10782" max="10782" width="0.44140625" style="604" customWidth="1"/>
    <col min="10783" max="10786" width="1.109375" style="604" customWidth="1"/>
    <col min="10787" max="10787" width="1.33203125" style="604" customWidth="1"/>
    <col min="10788" max="10788" width="1.21875" style="604" customWidth="1"/>
    <col min="10789" max="10789" width="1" style="604" customWidth="1"/>
    <col min="10790" max="10790" width="1.109375" style="604" customWidth="1"/>
    <col min="10791" max="11008" width="9" style="604"/>
    <col min="11009" max="11009" width="7.77734375" style="604" customWidth="1"/>
    <col min="11010" max="11010" width="3.44140625" style="604" customWidth="1"/>
    <col min="11011" max="11012" width="4.21875" style="604" bestFit="1" customWidth="1"/>
    <col min="11013" max="11013" width="1.6640625" style="604" customWidth="1"/>
    <col min="11014" max="11015" width="4.21875" style="604" bestFit="1" customWidth="1"/>
    <col min="11016" max="11016" width="1.6640625" style="604" customWidth="1"/>
    <col min="11017" max="11018" width="4.21875" style="604" bestFit="1" customWidth="1"/>
    <col min="11019" max="11019" width="1.6640625" style="604" customWidth="1"/>
    <col min="11020" max="11021" width="3.44140625" style="604" bestFit="1" customWidth="1"/>
    <col min="11022" max="11022" width="1.6640625" style="604" customWidth="1"/>
    <col min="11023" max="11024" width="3.44140625" style="604" bestFit="1" customWidth="1"/>
    <col min="11025" max="11025" width="1.6640625" style="604" customWidth="1"/>
    <col min="11026" max="11027" width="3.44140625" style="604" bestFit="1" customWidth="1"/>
    <col min="11028" max="11028" width="1.6640625" style="604" customWidth="1"/>
    <col min="11029" max="11030" width="3.44140625" style="604" bestFit="1" customWidth="1"/>
    <col min="11031" max="11031" width="1.6640625" style="604" customWidth="1"/>
    <col min="11032" max="11033" width="3.44140625" style="604" bestFit="1" customWidth="1"/>
    <col min="11034" max="11034" width="1.6640625" style="604" customWidth="1"/>
    <col min="11035" max="11036" width="3.44140625" style="604" bestFit="1" customWidth="1"/>
    <col min="11037" max="11037" width="3.77734375" style="604" customWidth="1"/>
    <col min="11038" max="11038" width="0.44140625" style="604" customWidth="1"/>
    <col min="11039" max="11042" width="1.109375" style="604" customWidth="1"/>
    <col min="11043" max="11043" width="1.33203125" style="604" customWidth="1"/>
    <col min="11044" max="11044" width="1.21875" style="604" customWidth="1"/>
    <col min="11045" max="11045" width="1" style="604" customWidth="1"/>
    <col min="11046" max="11046" width="1.109375" style="604" customWidth="1"/>
    <col min="11047" max="11264" width="9" style="604"/>
    <col min="11265" max="11265" width="7.77734375" style="604" customWidth="1"/>
    <col min="11266" max="11266" width="3.44140625" style="604" customWidth="1"/>
    <col min="11267" max="11268" width="4.21875" style="604" bestFit="1" customWidth="1"/>
    <col min="11269" max="11269" width="1.6640625" style="604" customWidth="1"/>
    <col min="11270" max="11271" width="4.21875" style="604" bestFit="1" customWidth="1"/>
    <col min="11272" max="11272" width="1.6640625" style="604" customWidth="1"/>
    <col min="11273" max="11274" width="4.21875" style="604" bestFit="1" customWidth="1"/>
    <col min="11275" max="11275" width="1.6640625" style="604" customWidth="1"/>
    <col min="11276" max="11277" width="3.44140625" style="604" bestFit="1" customWidth="1"/>
    <col min="11278" max="11278" width="1.6640625" style="604" customWidth="1"/>
    <col min="11279" max="11280" width="3.44140625" style="604" bestFit="1" customWidth="1"/>
    <col min="11281" max="11281" width="1.6640625" style="604" customWidth="1"/>
    <col min="11282" max="11283" width="3.44140625" style="604" bestFit="1" customWidth="1"/>
    <col min="11284" max="11284" width="1.6640625" style="604" customWidth="1"/>
    <col min="11285" max="11286" width="3.44140625" style="604" bestFit="1" customWidth="1"/>
    <col min="11287" max="11287" width="1.6640625" style="604" customWidth="1"/>
    <col min="11288" max="11289" width="3.44140625" style="604" bestFit="1" customWidth="1"/>
    <col min="11290" max="11290" width="1.6640625" style="604" customWidth="1"/>
    <col min="11291" max="11292" width="3.44140625" style="604" bestFit="1" customWidth="1"/>
    <col min="11293" max="11293" width="3.77734375" style="604" customWidth="1"/>
    <col min="11294" max="11294" width="0.44140625" style="604" customWidth="1"/>
    <col min="11295" max="11298" width="1.109375" style="604" customWidth="1"/>
    <col min="11299" max="11299" width="1.33203125" style="604" customWidth="1"/>
    <col min="11300" max="11300" width="1.21875" style="604" customWidth="1"/>
    <col min="11301" max="11301" width="1" style="604" customWidth="1"/>
    <col min="11302" max="11302" width="1.109375" style="604" customWidth="1"/>
    <col min="11303" max="11520" width="9" style="604"/>
    <col min="11521" max="11521" width="7.77734375" style="604" customWidth="1"/>
    <col min="11522" max="11522" width="3.44140625" style="604" customWidth="1"/>
    <col min="11523" max="11524" width="4.21875" style="604" bestFit="1" customWidth="1"/>
    <col min="11525" max="11525" width="1.6640625" style="604" customWidth="1"/>
    <col min="11526" max="11527" width="4.21875" style="604" bestFit="1" customWidth="1"/>
    <col min="11528" max="11528" width="1.6640625" style="604" customWidth="1"/>
    <col min="11529" max="11530" width="4.21875" style="604" bestFit="1" customWidth="1"/>
    <col min="11531" max="11531" width="1.6640625" style="604" customWidth="1"/>
    <col min="11532" max="11533" width="3.44140625" style="604" bestFit="1" customWidth="1"/>
    <col min="11534" max="11534" width="1.6640625" style="604" customWidth="1"/>
    <col min="11535" max="11536" width="3.44140625" style="604" bestFit="1" customWidth="1"/>
    <col min="11537" max="11537" width="1.6640625" style="604" customWidth="1"/>
    <col min="11538" max="11539" width="3.44140625" style="604" bestFit="1" customWidth="1"/>
    <col min="11540" max="11540" width="1.6640625" style="604" customWidth="1"/>
    <col min="11541" max="11542" width="3.44140625" style="604" bestFit="1" customWidth="1"/>
    <col min="11543" max="11543" width="1.6640625" style="604" customWidth="1"/>
    <col min="11544" max="11545" width="3.44140625" style="604" bestFit="1" customWidth="1"/>
    <col min="11546" max="11546" width="1.6640625" style="604" customWidth="1"/>
    <col min="11547" max="11548" width="3.44140625" style="604" bestFit="1" customWidth="1"/>
    <col min="11549" max="11549" width="3.77734375" style="604" customWidth="1"/>
    <col min="11550" max="11550" width="0.44140625" style="604" customWidth="1"/>
    <col min="11551" max="11554" width="1.109375" style="604" customWidth="1"/>
    <col min="11555" max="11555" width="1.33203125" style="604" customWidth="1"/>
    <col min="11556" max="11556" width="1.21875" style="604" customWidth="1"/>
    <col min="11557" max="11557" width="1" style="604" customWidth="1"/>
    <col min="11558" max="11558" width="1.109375" style="604" customWidth="1"/>
    <col min="11559" max="11776" width="9" style="604"/>
    <col min="11777" max="11777" width="7.77734375" style="604" customWidth="1"/>
    <col min="11778" max="11778" width="3.44140625" style="604" customWidth="1"/>
    <col min="11779" max="11780" width="4.21875" style="604" bestFit="1" customWidth="1"/>
    <col min="11781" max="11781" width="1.6640625" style="604" customWidth="1"/>
    <col min="11782" max="11783" width="4.21875" style="604" bestFit="1" customWidth="1"/>
    <col min="11784" max="11784" width="1.6640625" style="604" customWidth="1"/>
    <col min="11785" max="11786" width="4.21875" style="604" bestFit="1" customWidth="1"/>
    <col min="11787" max="11787" width="1.6640625" style="604" customWidth="1"/>
    <col min="11788" max="11789" width="3.44140625" style="604" bestFit="1" customWidth="1"/>
    <col min="11790" max="11790" width="1.6640625" style="604" customWidth="1"/>
    <col min="11791" max="11792" width="3.44140625" style="604" bestFit="1" customWidth="1"/>
    <col min="11793" max="11793" width="1.6640625" style="604" customWidth="1"/>
    <col min="11794" max="11795" width="3.44140625" style="604" bestFit="1" customWidth="1"/>
    <col min="11796" max="11796" width="1.6640625" style="604" customWidth="1"/>
    <col min="11797" max="11798" width="3.44140625" style="604" bestFit="1" customWidth="1"/>
    <col min="11799" max="11799" width="1.6640625" style="604" customWidth="1"/>
    <col min="11800" max="11801" width="3.44140625" style="604" bestFit="1" customWidth="1"/>
    <col min="11802" max="11802" width="1.6640625" style="604" customWidth="1"/>
    <col min="11803" max="11804" width="3.44140625" style="604" bestFit="1" customWidth="1"/>
    <col min="11805" max="11805" width="3.77734375" style="604" customWidth="1"/>
    <col min="11806" max="11806" width="0.44140625" style="604" customWidth="1"/>
    <col min="11807" max="11810" width="1.109375" style="604" customWidth="1"/>
    <col min="11811" max="11811" width="1.33203125" style="604" customWidth="1"/>
    <col min="11812" max="11812" width="1.21875" style="604" customWidth="1"/>
    <col min="11813" max="11813" width="1" style="604" customWidth="1"/>
    <col min="11814" max="11814" width="1.109375" style="604" customWidth="1"/>
    <col min="11815" max="12032" width="9" style="604"/>
    <col min="12033" max="12033" width="7.77734375" style="604" customWidth="1"/>
    <col min="12034" max="12034" width="3.44140625" style="604" customWidth="1"/>
    <col min="12035" max="12036" width="4.21875" style="604" bestFit="1" customWidth="1"/>
    <col min="12037" max="12037" width="1.6640625" style="604" customWidth="1"/>
    <col min="12038" max="12039" width="4.21875" style="604" bestFit="1" customWidth="1"/>
    <col min="12040" max="12040" width="1.6640625" style="604" customWidth="1"/>
    <col min="12041" max="12042" width="4.21875" style="604" bestFit="1" customWidth="1"/>
    <col min="12043" max="12043" width="1.6640625" style="604" customWidth="1"/>
    <col min="12044" max="12045" width="3.44140625" style="604" bestFit="1" customWidth="1"/>
    <col min="12046" max="12046" width="1.6640625" style="604" customWidth="1"/>
    <col min="12047" max="12048" width="3.44140625" style="604" bestFit="1" customWidth="1"/>
    <col min="12049" max="12049" width="1.6640625" style="604" customWidth="1"/>
    <col min="12050" max="12051" width="3.44140625" style="604" bestFit="1" customWidth="1"/>
    <col min="12052" max="12052" width="1.6640625" style="604" customWidth="1"/>
    <col min="12053" max="12054" width="3.44140625" style="604" bestFit="1" customWidth="1"/>
    <col min="12055" max="12055" width="1.6640625" style="604" customWidth="1"/>
    <col min="12056" max="12057" width="3.44140625" style="604" bestFit="1" customWidth="1"/>
    <col min="12058" max="12058" width="1.6640625" style="604" customWidth="1"/>
    <col min="12059" max="12060" width="3.44140625" style="604" bestFit="1" customWidth="1"/>
    <col min="12061" max="12061" width="3.77734375" style="604" customWidth="1"/>
    <col min="12062" max="12062" width="0.44140625" style="604" customWidth="1"/>
    <col min="12063" max="12066" width="1.109375" style="604" customWidth="1"/>
    <col min="12067" max="12067" width="1.33203125" style="604" customWidth="1"/>
    <col min="12068" max="12068" width="1.21875" style="604" customWidth="1"/>
    <col min="12069" max="12069" width="1" style="604" customWidth="1"/>
    <col min="12070" max="12070" width="1.109375" style="604" customWidth="1"/>
    <col min="12071" max="12288" width="9" style="604"/>
    <col min="12289" max="12289" width="7.77734375" style="604" customWidth="1"/>
    <col min="12290" max="12290" width="3.44140625" style="604" customWidth="1"/>
    <col min="12291" max="12292" width="4.21875" style="604" bestFit="1" customWidth="1"/>
    <col min="12293" max="12293" width="1.6640625" style="604" customWidth="1"/>
    <col min="12294" max="12295" width="4.21875" style="604" bestFit="1" customWidth="1"/>
    <col min="12296" max="12296" width="1.6640625" style="604" customWidth="1"/>
    <col min="12297" max="12298" width="4.21875" style="604" bestFit="1" customWidth="1"/>
    <col min="12299" max="12299" width="1.6640625" style="604" customWidth="1"/>
    <col min="12300" max="12301" width="3.44140625" style="604" bestFit="1" customWidth="1"/>
    <col min="12302" max="12302" width="1.6640625" style="604" customWidth="1"/>
    <col min="12303" max="12304" width="3.44140625" style="604" bestFit="1" customWidth="1"/>
    <col min="12305" max="12305" width="1.6640625" style="604" customWidth="1"/>
    <col min="12306" max="12307" width="3.44140625" style="604" bestFit="1" customWidth="1"/>
    <col min="12308" max="12308" width="1.6640625" style="604" customWidth="1"/>
    <col min="12309" max="12310" width="3.44140625" style="604" bestFit="1" customWidth="1"/>
    <col min="12311" max="12311" width="1.6640625" style="604" customWidth="1"/>
    <col min="12312" max="12313" width="3.44140625" style="604" bestFit="1" customWidth="1"/>
    <col min="12314" max="12314" width="1.6640625" style="604" customWidth="1"/>
    <col min="12315" max="12316" width="3.44140625" style="604" bestFit="1" customWidth="1"/>
    <col min="12317" max="12317" width="3.77734375" style="604" customWidth="1"/>
    <col min="12318" max="12318" width="0.44140625" style="604" customWidth="1"/>
    <col min="12319" max="12322" width="1.109375" style="604" customWidth="1"/>
    <col min="12323" max="12323" width="1.33203125" style="604" customWidth="1"/>
    <col min="12324" max="12324" width="1.21875" style="604" customWidth="1"/>
    <col min="12325" max="12325" width="1" style="604" customWidth="1"/>
    <col min="12326" max="12326" width="1.109375" style="604" customWidth="1"/>
    <col min="12327" max="12544" width="9" style="604"/>
    <col min="12545" max="12545" width="7.77734375" style="604" customWidth="1"/>
    <col min="12546" max="12546" width="3.44140625" style="604" customWidth="1"/>
    <col min="12547" max="12548" width="4.21875" style="604" bestFit="1" customWidth="1"/>
    <col min="12549" max="12549" width="1.6640625" style="604" customWidth="1"/>
    <col min="12550" max="12551" width="4.21875" style="604" bestFit="1" customWidth="1"/>
    <col min="12552" max="12552" width="1.6640625" style="604" customWidth="1"/>
    <col min="12553" max="12554" width="4.21875" style="604" bestFit="1" customWidth="1"/>
    <col min="12555" max="12555" width="1.6640625" style="604" customWidth="1"/>
    <col min="12556" max="12557" width="3.44140625" style="604" bestFit="1" customWidth="1"/>
    <col min="12558" max="12558" width="1.6640625" style="604" customWidth="1"/>
    <col min="12559" max="12560" width="3.44140625" style="604" bestFit="1" customWidth="1"/>
    <col min="12561" max="12561" width="1.6640625" style="604" customWidth="1"/>
    <col min="12562" max="12563" width="3.44140625" style="604" bestFit="1" customWidth="1"/>
    <col min="12564" max="12564" width="1.6640625" style="604" customWidth="1"/>
    <col min="12565" max="12566" width="3.44140625" style="604" bestFit="1" customWidth="1"/>
    <col min="12567" max="12567" width="1.6640625" style="604" customWidth="1"/>
    <col min="12568" max="12569" width="3.44140625" style="604" bestFit="1" customWidth="1"/>
    <col min="12570" max="12570" width="1.6640625" style="604" customWidth="1"/>
    <col min="12571" max="12572" width="3.44140625" style="604" bestFit="1" customWidth="1"/>
    <col min="12573" max="12573" width="3.77734375" style="604" customWidth="1"/>
    <col min="12574" max="12574" width="0.44140625" style="604" customWidth="1"/>
    <col min="12575" max="12578" width="1.109375" style="604" customWidth="1"/>
    <col min="12579" max="12579" width="1.33203125" style="604" customWidth="1"/>
    <col min="12580" max="12580" width="1.21875" style="604" customWidth="1"/>
    <col min="12581" max="12581" width="1" style="604" customWidth="1"/>
    <col min="12582" max="12582" width="1.109375" style="604" customWidth="1"/>
    <col min="12583" max="12800" width="9" style="604"/>
    <col min="12801" max="12801" width="7.77734375" style="604" customWidth="1"/>
    <col min="12802" max="12802" width="3.44140625" style="604" customWidth="1"/>
    <col min="12803" max="12804" width="4.21875" style="604" bestFit="1" customWidth="1"/>
    <col min="12805" max="12805" width="1.6640625" style="604" customWidth="1"/>
    <col min="12806" max="12807" width="4.21875" style="604" bestFit="1" customWidth="1"/>
    <col min="12808" max="12808" width="1.6640625" style="604" customWidth="1"/>
    <col min="12809" max="12810" width="4.21875" style="604" bestFit="1" customWidth="1"/>
    <col min="12811" max="12811" width="1.6640625" style="604" customWidth="1"/>
    <col min="12812" max="12813" width="3.44140625" style="604" bestFit="1" customWidth="1"/>
    <col min="12814" max="12814" width="1.6640625" style="604" customWidth="1"/>
    <col min="12815" max="12816" width="3.44140625" style="604" bestFit="1" customWidth="1"/>
    <col min="12817" max="12817" width="1.6640625" style="604" customWidth="1"/>
    <col min="12818" max="12819" width="3.44140625" style="604" bestFit="1" customWidth="1"/>
    <col min="12820" max="12820" width="1.6640625" style="604" customWidth="1"/>
    <col min="12821" max="12822" width="3.44140625" style="604" bestFit="1" customWidth="1"/>
    <col min="12823" max="12823" width="1.6640625" style="604" customWidth="1"/>
    <col min="12824" max="12825" width="3.44140625" style="604" bestFit="1" customWidth="1"/>
    <col min="12826" max="12826" width="1.6640625" style="604" customWidth="1"/>
    <col min="12827" max="12828" width="3.44140625" style="604" bestFit="1" customWidth="1"/>
    <col min="12829" max="12829" width="3.77734375" style="604" customWidth="1"/>
    <col min="12830" max="12830" width="0.44140625" style="604" customWidth="1"/>
    <col min="12831" max="12834" width="1.109375" style="604" customWidth="1"/>
    <col min="12835" max="12835" width="1.33203125" style="604" customWidth="1"/>
    <col min="12836" max="12836" width="1.21875" style="604" customWidth="1"/>
    <col min="12837" max="12837" width="1" style="604" customWidth="1"/>
    <col min="12838" max="12838" width="1.109375" style="604" customWidth="1"/>
    <col min="12839" max="13056" width="9" style="604"/>
    <col min="13057" max="13057" width="7.77734375" style="604" customWidth="1"/>
    <col min="13058" max="13058" width="3.44140625" style="604" customWidth="1"/>
    <col min="13059" max="13060" width="4.21875" style="604" bestFit="1" customWidth="1"/>
    <col min="13061" max="13061" width="1.6640625" style="604" customWidth="1"/>
    <col min="13062" max="13063" width="4.21875" style="604" bestFit="1" customWidth="1"/>
    <col min="13064" max="13064" width="1.6640625" style="604" customWidth="1"/>
    <col min="13065" max="13066" width="4.21875" style="604" bestFit="1" customWidth="1"/>
    <col min="13067" max="13067" width="1.6640625" style="604" customWidth="1"/>
    <col min="13068" max="13069" width="3.44140625" style="604" bestFit="1" customWidth="1"/>
    <col min="13070" max="13070" width="1.6640625" style="604" customWidth="1"/>
    <col min="13071" max="13072" width="3.44140625" style="604" bestFit="1" customWidth="1"/>
    <col min="13073" max="13073" width="1.6640625" style="604" customWidth="1"/>
    <col min="13074" max="13075" width="3.44140625" style="604" bestFit="1" customWidth="1"/>
    <col min="13076" max="13076" width="1.6640625" style="604" customWidth="1"/>
    <col min="13077" max="13078" width="3.44140625" style="604" bestFit="1" customWidth="1"/>
    <col min="13079" max="13079" width="1.6640625" style="604" customWidth="1"/>
    <col min="13080" max="13081" width="3.44140625" style="604" bestFit="1" customWidth="1"/>
    <col min="13082" max="13082" width="1.6640625" style="604" customWidth="1"/>
    <col min="13083" max="13084" width="3.44140625" style="604" bestFit="1" customWidth="1"/>
    <col min="13085" max="13085" width="3.77734375" style="604" customWidth="1"/>
    <col min="13086" max="13086" width="0.44140625" style="604" customWidth="1"/>
    <col min="13087" max="13090" width="1.109375" style="604" customWidth="1"/>
    <col min="13091" max="13091" width="1.33203125" style="604" customWidth="1"/>
    <col min="13092" max="13092" width="1.21875" style="604" customWidth="1"/>
    <col min="13093" max="13093" width="1" style="604" customWidth="1"/>
    <col min="13094" max="13094" width="1.109375" style="604" customWidth="1"/>
    <col min="13095" max="13312" width="9" style="604"/>
    <col min="13313" max="13313" width="7.77734375" style="604" customWidth="1"/>
    <col min="13314" max="13314" width="3.44140625" style="604" customWidth="1"/>
    <col min="13315" max="13316" width="4.21875" style="604" bestFit="1" customWidth="1"/>
    <col min="13317" max="13317" width="1.6640625" style="604" customWidth="1"/>
    <col min="13318" max="13319" width="4.21875" style="604" bestFit="1" customWidth="1"/>
    <col min="13320" max="13320" width="1.6640625" style="604" customWidth="1"/>
    <col min="13321" max="13322" width="4.21875" style="604" bestFit="1" customWidth="1"/>
    <col min="13323" max="13323" width="1.6640625" style="604" customWidth="1"/>
    <col min="13324" max="13325" width="3.44140625" style="604" bestFit="1" customWidth="1"/>
    <col min="13326" max="13326" width="1.6640625" style="604" customWidth="1"/>
    <col min="13327" max="13328" width="3.44140625" style="604" bestFit="1" customWidth="1"/>
    <col min="13329" max="13329" width="1.6640625" style="604" customWidth="1"/>
    <col min="13330" max="13331" width="3.44140625" style="604" bestFit="1" customWidth="1"/>
    <col min="13332" max="13332" width="1.6640625" style="604" customWidth="1"/>
    <col min="13333" max="13334" width="3.44140625" style="604" bestFit="1" customWidth="1"/>
    <col min="13335" max="13335" width="1.6640625" style="604" customWidth="1"/>
    <col min="13336" max="13337" width="3.44140625" style="604" bestFit="1" customWidth="1"/>
    <col min="13338" max="13338" width="1.6640625" style="604" customWidth="1"/>
    <col min="13339" max="13340" width="3.44140625" style="604" bestFit="1" customWidth="1"/>
    <col min="13341" max="13341" width="3.77734375" style="604" customWidth="1"/>
    <col min="13342" max="13342" width="0.44140625" style="604" customWidth="1"/>
    <col min="13343" max="13346" width="1.109375" style="604" customWidth="1"/>
    <col min="13347" max="13347" width="1.33203125" style="604" customWidth="1"/>
    <col min="13348" max="13348" width="1.21875" style="604" customWidth="1"/>
    <col min="13349" max="13349" width="1" style="604" customWidth="1"/>
    <col min="13350" max="13350" width="1.109375" style="604" customWidth="1"/>
    <col min="13351" max="13568" width="9" style="604"/>
    <col min="13569" max="13569" width="7.77734375" style="604" customWidth="1"/>
    <col min="13570" max="13570" width="3.44140625" style="604" customWidth="1"/>
    <col min="13571" max="13572" width="4.21875" style="604" bestFit="1" customWidth="1"/>
    <col min="13573" max="13573" width="1.6640625" style="604" customWidth="1"/>
    <col min="13574" max="13575" width="4.21875" style="604" bestFit="1" customWidth="1"/>
    <col min="13576" max="13576" width="1.6640625" style="604" customWidth="1"/>
    <col min="13577" max="13578" width="4.21875" style="604" bestFit="1" customWidth="1"/>
    <col min="13579" max="13579" width="1.6640625" style="604" customWidth="1"/>
    <col min="13580" max="13581" width="3.44140625" style="604" bestFit="1" customWidth="1"/>
    <col min="13582" max="13582" width="1.6640625" style="604" customWidth="1"/>
    <col min="13583" max="13584" width="3.44140625" style="604" bestFit="1" customWidth="1"/>
    <col min="13585" max="13585" width="1.6640625" style="604" customWidth="1"/>
    <col min="13586" max="13587" width="3.44140625" style="604" bestFit="1" customWidth="1"/>
    <col min="13588" max="13588" width="1.6640625" style="604" customWidth="1"/>
    <col min="13589" max="13590" width="3.44140625" style="604" bestFit="1" customWidth="1"/>
    <col min="13591" max="13591" width="1.6640625" style="604" customWidth="1"/>
    <col min="13592" max="13593" width="3.44140625" style="604" bestFit="1" customWidth="1"/>
    <col min="13594" max="13594" width="1.6640625" style="604" customWidth="1"/>
    <col min="13595" max="13596" width="3.44140625" style="604" bestFit="1" customWidth="1"/>
    <col min="13597" max="13597" width="3.77734375" style="604" customWidth="1"/>
    <col min="13598" max="13598" width="0.44140625" style="604" customWidth="1"/>
    <col min="13599" max="13602" width="1.109375" style="604" customWidth="1"/>
    <col min="13603" max="13603" width="1.33203125" style="604" customWidth="1"/>
    <col min="13604" max="13604" width="1.21875" style="604" customWidth="1"/>
    <col min="13605" max="13605" width="1" style="604" customWidth="1"/>
    <col min="13606" max="13606" width="1.109375" style="604" customWidth="1"/>
    <col min="13607" max="13824" width="9" style="604"/>
    <col min="13825" max="13825" width="7.77734375" style="604" customWidth="1"/>
    <col min="13826" max="13826" width="3.44140625" style="604" customWidth="1"/>
    <col min="13827" max="13828" width="4.21875" style="604" bestFit="1" customWidth="1"/>
    <col min="13829" max="13829" width="1.6640625" style="604" customWidth="1"/>
    <col min="13830" max="13831" width="4.21875" style="604" bestFit="1" customWidth="1"/>
    <col min="13832" max="13832" width="1.6640625" style="604" customWidth="1"/>
    <col min="13833" max="13834" width="4.21875" style="604" bestFit="1" customWidth="1"/>
    <col min="13835" max="13835" width="1.6640625" style="604" customWidth="1"/>
    <col min="13836" max="13837" width="3.44140625" style="604" bestFit="1" customWidth="1"/>
    <col min="13838" max="13838" width="1.6640625" style="604" customWidth="1"/>
    <col min="13839" max="13840" width="3.44140625" style="604" bestFit="1" customWidth="1"/>
    <col min="13841" max="13841" width="1.6640625" style="604" customWidth="1"/>
    <col min="13842" max="13843" width="3.44140625" style="604" bestFit="1" customWidth="1"/>
    <col min="13844" max="13844" width="1.6640625" style="604" customWidth="1"/>
    <col min="13845" max="13846" width="3.44140625" style="604" bestFit="1" customWidth="1"/>
    <col min="13847" max="13847" width="1.6640625" style="604" customWidth="1"/>
    <col min="13848" max="13849" width="3.44140625" style="604" bestFit="1" customWidth="1"/>
    <col min="13850" max="13850" width="1.6640625" style="604" customWidth="1"/>
    <col min="13851" max="13852" width="3.44140625" style="604" bestFit="1" customWidth="1"/>
    <col min="13853" max="13853" width="3.77734375" style="604" customWidth="1"/>
    <col min="13854" max="13854" width="0.44140625" style="604" customWidth="1"/>
    <col min="13855" max="13858" width="1.109375" style="604" customWidth="1"/>
    <col min="13859" max="13859" width="1.33203125" style="604" customWidth="1"/>
    <col min="13860" max="13860" width="1.21875" style="604" customWidth="1"/>
    <col min="13861" max="13861" width="1" style="604" customWidth="1"/>
    <col min="13862" max="13862" width="1.109375" style="604" customWidth="1"/>
    <col min="13863" max="14080" width="9" style="604"/>
    <col min="14081" max="14081" width="7.77734375" style="604" customWidth="1"/>
    <col min="14082" max="14082" width="3.44140625" style="604" customWidth="1"/>
    <col min="14083" max="14084" width="4.21875" style="604" bestFit="1" customWidth="1"/>
    <col min="14085" max="14085" width="1.6640625" style="604" customWidth="1"/>
    <col min="14086" max="14087" width="4.21875" style="604" bestFit="1" customWidth="1"/>
    <col min="14088" max="14088" width="1.6640625" style="604" customWidth="1"/>
    <col min="14089" max="14090" width="4.21875" style="604" bestFit="1" customWidth="1"/>
    <col min="14091" max="14091" width="1.6640625" style="604" customWidth="1"/>
    <col min="14092" max="14093" width="3.44140625" style="604" bestFit="1" customWidth="1"/>
    <col min="14094" max="14094" width="1.6640625" style="604" customWidth="1"/>
    <col min="14095" max="14096" width="3.44140625" style="604" bestFit="1" customWidth="1"/>
    <col min="14097" max="14097" width="1.6640625" style="604" customWidth="1"/>
    <col min="14098" max="14099" width="3.44140625" style="604" bestFit="1" customWidth="1"/>
    <col min="14100" max="14100" width="1.6640625" style="604" customWidth="1"/>
    <col min="14101" max="14102" width="3.44140625" style="604" bestFit="1" customWidth="1"/>
    <col min="14103" max="14103" width="1.6640625" style="604" customWidth="1"/>
    <col min="14104" max="14105" width="3.44140625" style="604" bestFit="1" customWidth="1"/>
    <col min="14106" max="14106" width="1.6640625" style="604" customWidth="1"/>
    <col min="14107" max="14108" width="3.44140625" style="604" bestFit="1" customWidth="1"/>
    <col min="14109" max="14109" width="3.77734375" style="604" customWidth="1"/>
    <col min="14110" max="14110" width="0.44140625" style="604" customWidth="1"/>
    <col min="14111" max="14114" width="1.109375" style="604" customWidth="1"/>
    <col min="14115" max="14115" width="1.33203125" style="604" customWidth="1"/>
    <col min="14116" max="14116" width="1.21875" style="604" customWidth="1"/>
    <col min="14117" max="14117" width="1" style="604" customWidth="1"/>
    <col min="14118" max="14118" width="1.109375" style="604" customWidth="1"/>
    <col min="14119" max="14336" width="9" style="604"/>
    <col min="14337" max="14337" width="7.77734375" style="604" customWidth="1"/>
    <col min="14338" max="14338" width="3.44140625" style="604" customWidth="1"/>
    <col min="14339" max="14340" width="4.21875" style="604" bestFit="1" customWidth="1"/>
    <col min="14341" max="14341" width="1.6640625" style="604" customWidth="1"/>
    <col min="14342" max="14343" width="4.21875" style="604" bestFit="1" customWidth="1"/>
    <col min="14344" max="14344" width="1.6640625" style="604" customWidth="1"/>
    <col min="14345" max="14346" width="4.21875" style="604" bestFit="1" customWidth="1"/>
    <col min="14347" max="14347" width="1.6640625" style="604" customWidth="1"/>
    <col min="14348" max="14349" width="3.44140625" style="604" bestFit="1" customWidth="1"/>
    <col min="14350" max="14350" width="1.6640625" style="604" customWidth="1"/>
    <col min="14351" max="14352" width="3.44140625" style="604" bestFit="1" customWidth="1"/>
    <col min="14353" max="14353" width="1.6640625" style="604" customWidth="1"/>
    <col min="14354" max="14355" width="3.44140625" style="604" bestFit="1" customWidth="1"/>
    <col min="14356" max="14356" width="1.6640625" style="604" customWidth="1"/>
    <col min="14357" max="14358" width="3.44140625" style="604" bestFit="1" customWidth="1"/>
    <col min="14359" max="14359" width="1.6640625" style="604" customWidth="1"/>
    <col min="14360" max="14361" width="3.44140625" style="604" bestFit="1" customWidth="1"/>
    <col min="14362" max="14362" width="1.6640625" style="604" customWidth="1"/>
    <col min="14363" max="14364" width="3.44140625" style="604" bestFit="1" customWidth="1"/>
    <col min="14365" max="14365" width="3.77734375" style="604" customWidth="1"/>
    <col min="14366" max="14366" width="0.44140625" style="604" customWidth="1"/>
    <col min="14367" max="14370" width="1.109375" style="604" customWidth="1"/>
    <col min="14371" max="14371" width="1.33203125" style="604" customWidth="1"/>
    <col min="14372" max="14372" width="1.21875" style="604" customWidth="1"/>
    <col min="14373" max="14373" width="1" style="604" customWidth="1"/>
    <col min="14374" max="14374" width="1.109375" style="604" customWidth="1"/>
    <col min="14375" max="14592" width="9" style="604"/>
    <col min="14593" max="14593" width="7.77734375" style="604" customWidth="1"/>
    <col min="14594" max="14594" width="3.44140625" style="604" customWidth="1"/>
    <col min="14595" max="14596" width="4.21875" style="604" bestFit="1" customWidth="1"/>
    <col min="14597" max="14597" width="1.6640625" style="604" customWidth="1"/>
    <col min="14598" max="14599" width="4.21875" style="604" bestFit="1" customWidth="1"/>
    <col min="14600" max="14600" width="1.6640625" style="604" customWidth="1"/>
    <col min="14601" max="14602" width="4.21875" style="604" bestFit="1" customWidth="1"/>
    <col min="14603" max="14603" width="1.6640625" style="604" customWidth="1"/>
    <col min="14604" max="14605" width="3.44140625" style="604" bestFit="1" customWidth="1"/>
    <col min="14606" max="14606" width="1.6640625" style="604" customWidth="1"/>
    <col min="14607" max="14608" width="3.44140625" style="604" bestFit="1" customWidth="1"/>
    <col min="14609" max="14609" width="1.6640625" style="604" customWidth="1"/>
    <col min="14610" max="14611" width="3.44140625" style="604" bestFit="1" customWidth="1"/>
    <col min="14612" max="14612" width="1.6640625" style="604" customWidth="1"/>
    <col min="14613" max="14614" width="3.44140625" style="604" bestFit="1" customWidth="1"/>
    <col min="14615" max="14615" width="1.6640625" style="604" customWidth="1"/>
    <col min="14616" max="14617" width="3.44140625" style="604" bestFit="1" customWidth="1"/>
    <col min="14618" max="14618" width="1.6640625" style="604" customWidth="1"/>
    <col min="14619" max="14620" width="3.44140625" style="604" bestFit="1" customWidth="1"/>
    <col min="14621" max="14621" width="3.77734375" style="604" customWidth="1"/>
    <col min="14622" max="14622" width="0.44140625" style="604" customWidth="1"/>
    <col min="14623" max="14626" width="1.109375" style="604" customWidth="1"/>
    <col min="14627" max="14627" width="1.33203125" style="604" customWidth="1"/>
    <col min="14628" max="14628" width="1.21875" style="604" customWidth="1"/>
    <col min="14629" max="14629" width="1" style="604" customWidth="1"/>
    <col min="14630" max="14630" width="1.109375" style="604" customWidth="1"/>
    <col min="14631" max="14848" width="9" style="604"/>
    <col min="14849" max="14849" width="7.77734375" style="604" customWidth="1"/>
    <col min="14850" max="14850" width="3.44140625" style="604" customWidth="1"/>
    <col min="14851" max="14852" width="4.21875" style="604" bestFit="1" customWidth="1"/>
    <col min="14853" max="14853" width="1.6640625" style="604" customWidth="1"/>
    <col min="14854" max="14855" width="4.21875" style="604" bestFit="1" customWidth="1"/>
    <col min="14856" max="14856" width="1.6640625" style="604" customWidth="1"/>
    <col min="14857" max="14858" width="4.21875" style="604" bestFit="1" customWidth="1"/>
    <col min="14859" max="14859" width="1.6640625" style="604" customWidth="1"/>
    <col min="14860" max="14861" width="3.44140625" style="604" bestFit="1" customWidth="1"/>
    <col min="14862" max="14862" width="1.6640625" style="604" customWidth="1"/>
    <col min="14863" max="14864" width="3.44140625" style="604" bestFit="1" customWidth="1"/>
    <col min="14865" max="14865" width="1.6640625" style="604" customWidth="1"/>
    <col min="14866" max="14867" width="3.44140625" style="604" bestFit="1" customWidth="1"/>
    <col min="14868" max="14868" width="1.6640625" style="604" customWidth="1"/>
    <col min="14869" max="14870" width="3.44140625" style="604" bestFit="1" customWidth="1"/>
    <col min="14871" max="14871" width="1.6640625" style="604" customWidth="1"/>
    <col min="14872" max="14873" width="3.44140625" style="604" bestFit="1" customWidth="1"/>
    <col min="14874" max="14874" width="1.6640625" style="604" customWidth="1"/>
    <col min="14875" max="14876" width="3.44140625" style="604" bestFit="1" customWidth="1"/>
    <col min="14877" max="14877" width="3.77734375" style="604" customWidth="1"/>
    <col min="14878" max="14878" width="0.44140625" style="604" customWidth="1"/>
    <col min="14879" max="14882" width="1.109375" style="604" customWidth="1"/>
    <col min="14883" max="14883" width="1.33203125" style="604" customWidth="1"/>
    <col min="14884" max="14884" width="1.21875" style="604" customWidth="1"/>
    <col min="14885" max="14885" width="1" style="604" customWidth="1"/>
    <col min="14886" max="14886" width="1.109375" style="604" customWidth="1"/>
    <col min="14887" max="15104" width="9" style="604"/>
    <col min="15105" max="15105" width="7.77734375" style="604" customWidth="1"/>
    <col min="15106" max="15106" width="3.44140625" style="604" customWidth="1"/>
    <col min="15107" max="15108" width="4.21875" style="604" bestFit="1" customWidth="1"/>
    <col min="15109" max="15109" width="1.6640625" style="604" customWidth="1"/>
    <col min="15110" max="15111" width="4.21875" style="604" bestFit="1" customWidth="1"/>
    <col min="15112" max="15112" width="1.6640625" style="604" customWidth="1"/>
    <col min="15113" max="15114" width="4.21875" style="604" bestFit="1" customWidth="1"/>
    <col min="15115" max="15115" width="1.6640625" style="604" customWidth="1"/>
    <col min="15116" max="15117" width="3.44140625" style="604" bestFit="1" customWidth="1"/>
    <col min="15118" max="15118" width="1.6640625" style="604" customWidth="1"/>
    <col min="15119" max="15120" width="3.44140625" style="604" bestFit="1" customWidth="1"/>
    <col min="15121" max="15121" width="1.6640625" style="604" customWidth="1"/>
    <col min="15122" max="15123" width="3.44140625" style="604" bestFit="1" customWidth="1"/>
    <col min="15124" max="15124" width="1.6640625" style="604" customWidth="1"/>
    <col min="15125" max="15126" width="3.44140625" style="604" bestFit="1" customWidth="1"/>
    <col min="15127" max="15127" width="1.6640625" style="604" customWidth="1"/>
    <col min="15128" max="15129" width="3.44140625" style="604" bestFit="1" customWidth="1"/>
    <col min="15130" max="15130" width="1.6640625" style="604" customWidth="1"/>
    <col min="15131" max="15132" width="3.44140625" style="604" bestFit="1" customWidth="1"/>
    <col min="15133" max="15133" width="3.77734375" style="604" customWidth="1"/>
    <col min="15134" max="15134" width="0.44140625" style="604" customWidth="1"/>
    <col min="15135" max="15138" width="1.109375" style="604" customWidth="1"/>
    <col min="15139" max="15139" width="1.33203125" style="604" customWidth="1"/>
    <col min="15140" max="15140" width="1.21875" style="604" customWidth="1"/>
    <col min="15141" max="15141" width="1" style="604" customWidth="1"/>
    <col min="15142" max="15142" width="1.109375" style="604" customWidth="1"/>
    <col min="15143" max="15360" width="9" style="604"/>
    <col min="15361" max="15361" width="7.77734375" style="604" customWidth="1"/>
    <col min="15362" max="15362" width="3.44140625" style="604" customWidth="1"/>
    <col min="15363" max="15364" width="4.21875" style="604" bestFit="1" customWidth="1"/>
    <col min="15365" max="15365" width="1.6640625" style="604" customWidth="1"/>
    <col min="15366" max="15367" width="4.21875" style="604" bestFit="1" customWidth="1"/>
    <col min="15368" max="15368" width="1.6640625" style="604" customWidth="1"/>
    <col min="15369" max="15370" width="4.21875" style="604" bestFit="1" customWidth="1"/>
    <col min="15371" max="15371" width="1.6640625" style="604" customWidth="1"/>
    <col min="15372" max="15373" width="3.44140625" style="604" bestFit="1" customWidth="1"/>
    <col min="15374" max="15374" width="1.6640625" style="604" customWidth="1"/>
    <col min="15375" max="15376" width="3.44140625" style="604" bestFit="1" customWidth="1"/>
    <col min="15377" max="15377" width="1.6640625" style="604" customWidth="1"/>
    <col min="15378" max="15379" width="3.44140625" style="604" bestFit="1" customWidth="1"/>
    <col min="15380" max="15380" width="1.6640625" style="604" customWidth="1"/>
    <col min="15381" max="15382" width="3.44140625" style="604" bestFit="1" customWidth="1"/>
    <col min="15383" max="15383" width="1.6640625" style="604" customWidth="1"/>
    <col min="15384" max="15385" width="3.44140625" style="604" bestFit="1" customWidth="1"/>
    <col min="15386" max="15386" width="1.6640625" style="604" customWidth="1"/>
    <col min="15387" max="15388" width="3.44140625" style="604" bestFit="1" customWidth="1"/>
    <col min="15389" max="15389" width="3.77734375" style="604" customWidth="1"/>
    <col min="15390" max="15390" width="0.44140625" style="604" customWidth="1"/>
    <col min="15391" max="15394" width="1.109375" style="604" customWidth="1"/>
    <col min="15395" max="15395" width="1.33203125" style="604" customWidth="1"/>
    <col min="15396" max="15396" width="1.21875" style="604" customWidth="1"/>
    <col min="15397" max="15397" width="1" style="604" customWidth="1"/>
    <col min="15398" max="15398" width="1.109375" style="604" customWidth="1"/>
    <col min="15399" max="15616" width="9" style="604"/>
    <col min="15617" max="15617" width="7.77734375" style="604" customWidth="1"/>
    <col min="15618" max="15618" width="3.44140625" style="604" customWidth="1"/>
    <col min="15619" max="15620" width="4.21875" style="604" bestFit="1" customWidth="1"/>
    <col min="15621" max="15621" width="1.6640625" style="604" customWidth="1"/>
    <col min="15622" max="15623" width="4.21875" style="604" bestFit="1" customWidth="1"/>
    <col min="15624" max="15624" width="1.6640625" style="604" customWidth="1"/>
    <col min="15625" max="15626" width="4.21875" style="604" bestFit="1" customWidth="1"/>
    <col min="15627" max="15627" width="1.6640625" style="604" customWidth="1"/>
    <col min="15628" max="15629" width="3.44140625" style="604" bestFit="1" customWidth="1"/>
    <col min="15630" max="15630" width="1.6640625" style="604" customWidth="1"/>
    <col min="15631" max="15632" width="3.44140625" style="604" bestFit="1" customWidth="1"/>
    <col min="15633" max="15633" width="1.6640625" style="604" customWidth="1"/>
    <col min="15634" max="15635" width="3.44140625" style="604" bestFit="1" customWidth="1"/>
    <col min="15636" max="15636" width="1.6640625" style="604" customWidth="1"/>
    <col min="15637" max="15638" width="3.44140625" style="604" bestFit="1" customWidth="1"/>
    <col min="15639" max="15639" width="1.6640625" style="604" customWidth="1"/>
    <col min="15640" max="15641" width="3.44140625" style="604" bestFit="1" customWidth="1"/>
    <col min="15642" max="15642" width="1.6640625" style="604" customWidth="1"/>
    <col min="15643" max="15644" width="3.44140625" style="604" bestFit="1" customWidth="1"/>
    <col min="15645" max="15645" width="3.77734375" style="604" customWidth="1"/>
    <col min="15646" max="15646" width="0.44140625" style="604" customWidth="1"/>
    <col min="15647" max="15650" width="1.109375" style="604" customWidth="1"/>
    <col min="15651" max="15651" width="1.33203125" style="604" customWidth="1"/>
    <col min="15652" max="15652" width="1.21875" style="604" customWidth="1"/>
    <col min="15653" max="15653" width="1" style="604" customWidth="1"/>
    <col min="15654" max="15654" width="1.109375" style="604" customWidth="1"/>
    <col min="15655" max="15872" width="9" style="604"/>
    <col min="15873" max="15873" width="7.77734375" style="604" customWidth="1"/>
    <col min="15874" max="15874" width="3.44140625" style="604" customWidth="1"/>
    <col min="15875" max="15876" width="4.21875" style="604" bestFit="1" customWidth="1"/>
    <col min="15877" max="15877" width="1.6640625" style="604" customWidth="1"/>
    <col min="15878" max="15879" width="4.21875" style="604" bestFit="1" customWidth="1"/>
    <col min="15880" max="15880" width="1.6640625" style="604" customWidth="1"/>
    <col min="15881" max="15882" width="4.21875" style="604" bestFit="1" customWidth="1"/>
    <col min="15883" max="15883" width="1.6640625" style="604" customWidth="1"/>
    <col min="15884" max="15885" width="3.44140625" style="604" bestFit="1" customWidth="1"/>
    <col min="15886" max="15886" width="1.6640625" style="604" customWidth="1"/>
    <col min="15887" max="15888" width="3.44140625" style="604" bestFit="1" customWidth="1"/>
    <col min="15889" max="15889" width="1.6640625" style="604" customWidth="1"/>
    <col min="15890" max="15891" width="3.44140625" style="604" bestFit="1" customWidth="1"/>
    <col min="15892" max="15892" width="1.6640625" style="604" customWidth="1"/>
    <col min="15893" max="15894" width="3.44140625" style="604" bestFit="1" customWidth="1"/>
    <col min="15895" max="15895" width="1.6640625" style="604" customWidth="1"/>
    <col min="15896" max="15897" width="3.44140625" style="604" bestFit="1" customWidth="1"/>
    <col min="15898" max="15898" width="1.6640625" style="604" customWidth="1"/>
    <col min="15899" max="15900" width="3.44140625" style="604" bestFit="1" customWidth="1"/>
    <col min="15901" max="15901" width="3.77734375" style="604" customWidth="1"/>
    <col min="15902" max="15902" width="0.44140625" style="604" customWidth="1"/>
    <col min="15903" max="15906" width="1.109375" style="604" customWidth="1"/>
    <col min="15907" max="15907" width="1.33203125" style="604" customWidth="1"/>
    <col min="15908" max="15908" width="1.21875" style="604" customWidth="1"/>
    <col min="15909" max="15909" width="1" style="604" customWidth="1"/>
    <col min="15910" max="15910" width="1.109375" style="604" customWidth="1"/>
    <col min="15911" max="16128" width="9" style="604"/>
    <col min="16129" max="16129" width="7.77734375" style="604" customWidth="1"/>
    <col min="16130" max="16130" width="3.44140625" style="604" customWidth="1"/>
    <col min="16131" max="16132" width="4.21875" style="604" bestFit="1" customWidth="1"/>
    <col min="16133" max="16133" width="1.6640625" style="604" customWidth="1"/>
    <col min="16134" max="16135" width="4.21875" style="604" bestFit="1" customWidth="1"/>
    <col min="16136" max="16136" width="1.6640625" style="604" customWidth="1"/>
    <col min="16137" max="16138" width="4.21875" style="604" bestFit="1" customWidth="1"/>
    <col min="16139" max="16139" width="1.6640625" style="604" customWidth="1"/>
    <col min="16140" max="16141" width="3.44140625" style="604" bestFit="1" customWidth="1"/>
    <col min="16142" max="16142" width="1.6640625" style="604" customWidth="1"/>
    <col min="16143" max="16144" width="3.44140625" style="604" bestFit="1" customWidth="1"/>
    <col min="16145" max="16145" width="1.6640625" style="604" customWidth="1"/>
    <col min="16146" max="16147" width="3.44140625" style="604" bestFit="1" customWidth="1"/>
    <col min="16148" max="16148" width="1.6640625" style="604" customWidth="1"/>
    <col min="16149" max="16150" width="3.44140625" style="604" bestFit="1" customWidth="1"/>
    <col min="16151" max="16151" width="1.6640625" style="604" customWidth="1"/>
    <col min="16152" max="16153" width="3.44140625" style="604" bestFit="1" customWidth="1"/>
    <col min="16154" max="16154" width="1.6640625" style="604" customWidth="1"/>
    <col min="16155" max="16156" width="3.44140625" style="604" bestFit="1" customWidth="1"/>
    <col min="16157" max="16157" width="3.77734375" style="604" customWidth="1"/>
    <col min="16158" max="16158" width="0.44140625" style="604" customWidth="1"/>
    <col min="16159" max="16162" width="1.109375" style="604" customWidth="1"/>
    <col min="16163" max="16163" width="1.33203125" style="604" customWidth="1"/>
    <col min="16164" max="16164" width="1.21875" style="604" customWidth="1"/>
    <col min="16165" max="16165" width="1" style="604" customWidth="1"/>
    <col min="16166" max="16166" width="1.109375" style="604" customWidth="1"/>
    <col min="16167" max="16384" width="9" style="604"/>
  </cols>
  <sheetData>
    <row r="1" spans="1:47" ht="12.6" thickBot="1">
      <c r="Z1" s="2252" t="str">
        <f>'学校入力シート（要入力）'!$I$41&amp;"年度版"</f>
        <v>2023年度版</v>
      </c>
      <c r="AA1" s="2253"/>
      <c r="AB1" s="2253"/>
      <c r="AC1" s="2253"/>
    </row>
    <row r="2" spans="1:47" ht="12" customHeight="1">
      <c r="A2" s="611" t="s">
        <v>954</v>
      </c>
      <c r="Z2" s="2254" t="s">
        <v>561</v>
      </c>
      <c r="AA2" s="2255"/>
      <c r="AB2" s="2255"/>
      <c r="AC2" s="2256"/>
    </row>
    <row r="3" spans="1:47" ht="7.5" customHeight="1" thickBot="1">
      <c r="A3" s="611"/>
      <c r="Z3" s="2257"/>
      <c r="AA3" s="2258"/>
      <c r="AB3" s="2258"/>
      <c r="AC3" s="2259"/>
    </row>
    <row r="4" spans="1:47">
      <c r="A4" s="604" t="s">
        <v>622</v>
      </c>
      <c r="B4" s="639"/>
      <c r="C4" s="639"/>
      <c r="D4" s="639"/>
      <c r="E4" s="639"/>
      <c r="F4" s="639"/>
      <c r="G4" s="639"/>
      <c r="H4" s="639"/>
      <c r="I4" s="639"/>
      <c r="J4" s="639"/>
      <c r="K4" s="639"/>
      <c r="L4" s="639"/>
      <c r="M4" s="639"/>
      <c r="N4" s="639"/>
      <c r="O4" s="639"/>
      <c r="P4" s="639"/>
      <c r="Q4" s="639"/>
      <c r="R4" s="639"/>
      <c r="S4" s="639"/>
      <c r="T4" s="639"/>
      <c r="U4" s="639"/>
      <c r="V4" s="639"/>
      <c r="W4" s="638"/>
      <c r="X4" s="639"/>
      <c r="Y4" s="639"/>
      <c r="Z4" s="639"/>
      <c r="AA4" s="639"/>
      <c r="AB4" s="639"/>
      <c r="AC4" s="639"/>
    </row>
    <row r="5" spans="1:47">
      <c r="A5" s="2240"/>
      <c r="B5" s="2242">
        <v>2</v>
      </c>
      <c r="C5" s="2243"/>
      <c r="D5" s="2243"/>
      <c r="E5" s="2243"/>
      <c r="F5" s="2243"/>
      <c r="G5" s="2243">
        <v>4</v>
      </c>
      <c r="H5" s="2243"/>
      <c r="I5" s="2243"/>
      <c r="J5" s="2243"/>
      <c r="K5" s="2243"/>
      <c r="L5" s="2243"/>
      <c r="M5" s="2243">
        <v>6</v>
      </c>
      <c r="N5" s="2243"/>
      <c r="O5" s="2243"/>
      <c r="P5" s="2243"/>
      <c r="Q5" s="2243"/>
      <c r="R5" s="2243"/>
      <c r="S5" s="2243">
        <v>8</v>
      </c>
      <c r="T5" s="2243"/>
      <c r="U5" s="2243"/>
      <c r="V5" s="2243"/>
      <c r="W5" s="2243"/>
      <c r="X5" s="2243"/>
      <c r="Y5" s="2243">
        <v>10</v>
      </c>
      <c r="Z5" s="2243"/>
      <c r="AA5" s="2243"/>
      <c r="AB5" s="2243"/>
      <c r="AC5" s="2243"/>
    </row>
    <row r="6" spans="1:47">
      <c r="A6" s="2260"/>
      <c r="B6" s="2244">
        <v>1</v>
      </c>
      <c r="C6" s="2245"/>
      <c r="D6" s="2237">
        <v>2</v>
      </c>
      <c r="E6" s="2245"/>
      <c r="F6" s="2246"/>
      <c r="G6" s="2247">
        <v>3</v>
      </c>
      <c r="H6" s="2245"/>
      <c r="I6" s="2245"/>
      <c r="J6" s="2237">
        <v>4</v>
      </c>
      <c r="K6" s="2245"/>
      <c r="L6" s="2238"/>
      <c r="M6" s="2244">
        <v>5</v>
      </c>
      <c r="N6" s="2245"/>
      <c r="O6" s="2245"/>
      <c r="P6" s="2237">
        <v>6</v>
      </c>
      <c r="Q6" s="2245"/>
      <c r="R6" s="2246"/>
      <c r="S6" s="2247">
        <v>7</v>
      </c>
      <c r="T6" s="2245"/>
      <c r="U6" s="2245"/>
      <c r="V6" s="2237">
        <v>8</v>
      </c>
      <c r="W6" s="2245"/>
      <c r="X6" s="2238"/>
      <c r="Y6" s="2244">
        <v>9</v>
      </c>
      <c r="Z6" s="2245"/>
      <c r="AA6" s="2245"/>
      <c r="AB6" s="2237">
        <v>10</v>
      </c>
      <c r="AC6" s="2238"/>
    </row>
    <row r="7" spans="1:47" ht="12.75" customHeight="1">
      <c r="A7" s="608" t="s">
        <v>545</v>
      </c>
      <c r="B7" s="2239" t="s">
        <v>1028</v>
      </c>
      <c r="C7" s="2239"/>
      <c r="D7" s="2239"/>
      <c r="E7" s="2239"/>
      <c r="F7" s="2239"/>
      <c r="G7" s="2239" t="s">
        <v>1029</v>
      </c>
      <c r="H7" s="2239"/>
      <c r="I7" s="2239"/>
      <c r="J7" s="2239"/>
      <c r="K7" s="2239"/>
      <c r="L7" s="2239"/>
      <c r="M7" s="2239" t="s">
        <v>1030</v>
      </c>
      <c r="N7" s="2239"/>
      <c r="O7" s="2239"/>
      <c r="P7" s="2239"/>
      <c r="Q7" s="2239"/>
      <c r="R7" s="2239"/>
      <c r="S7" s="2239" t="s">
        <v>574</v>
      </c>
      <c r="T7" s="2239"/>
      <c r="U7" s="2239"/>
      <c r="V7" s="2239"/>
      <c r="W7" s="2239"/>
      <c r="X7" s="2239"/>
      <c r="Y7" s="2239" t="s">
        <v>1031</v>
      </c>
      <c r="Z7" s="2239"/>
      <c r="AA7" s="2239"/>
      <c r="AB7" s="2239"/>
      <c r="AC7" s="2239"/>
    </row>
    <row r="8" spans="1:47" ht="12.75" customHeight="1">
      <c r="A8" s="972" t="s">
        <v>547</v>
      </c>
      <c r="B8" s="1028" t="s">
        <v>546</v>
      </c>
      <c r="C8" s="1026">
        <v>-0.155</v>
      </c>
      <c r="D8" s="1027">
        <v>-0.154</v>
      </c>
      <c r="E8" s="1029" t="s">
        <v>546</v>
      </c>
      <c r="F8" s="1026">
        <v>-8.1000000000000003E-2</v>
      </c>
      <c r="G8" s="1027">
        <v>-0.08</v>
      </c>
      <c r="H8" s="1029" t="s">
        <v>546</v>
      </c>
      <c r="I8" s="1026">
        <v>-5.0999999999999997E-2</v>
      </c>
      <c r="J8" s="1027">
        <v>-4.9999999999999996E-2</v>
      </c>
      <c r="K8" s="1029" t="s">
        <v>546</v>
      </c>
      <c r="L8" s="1026">
        <v>-2.7E-2</v>
      </c>
      <c r="M8" s="1027">
        <v>-2.5999999999999999E-2</v>
      </c>
      <c r="N8" s="1029" t="s">
        <v>546</v>
      </c>
      <c r="O8" s="1026">
        <v>-4.0000000000000001E-3</v>
      </c>
      <c r="P8" s="1027">
        <v>-3.0000000000000001E-3</v>
      </c>
      <c r="Q8" s="1029" t="s">
        <v>546</v>
      </c>
      <c r="R8" s="1026">
        <v>1.7999999999999999E-2</v>
      </c>
      <c r="S8" s="1027">
        <v>1.9E-2</v>
      </c>
      <c r="T8" s="1029" t="s">
        <v>546</v>
      </c>
      <c r="U8" s="1026">
        <v>3.7999999999999999E-2</v>
      </c>
      <c r="V8" s="1027">
        <v>3.9E-2</v>
      </c>
      <c r="W8" s="1030" t="s">
        <v>546</v>
      </c>
      <c r="X8" s="1026">
        <v>6.8000000000000005E-2</v>
      </c>
      <c r="Y8" s="1027">
        <v>6.9000000000000006E-2</v>
      </c>
      <c r="Z8" s="1029" t="s">
        <v>546</v>
      </c>
      <c r="AA8" s="1026">
        <v>0.109</v>
      </c>
      <c r="AB8" s="1027">
        <v>0.11</v>
      </c>
      <c r="AC8" s="1031" t="s">
        <v>546</v>
      </c>
    </row>
    <row r="9" spans="1:47" ht="12.75" customHeight="1">
      <c r="A9" s="1038" t="s">
        <v>1032</v>
      </c>
      <c r="B9" s="2236" t="s">
        <v>578</v>
      </c>
      <c r="C9" s="2236"/>
      <c r="D9" s="2236"/>
      <c r="E9" s="2236"/>
      <c r="F9" s="2236"/>
      <c r="G9" s="2236" t="s">
        <v>1033</v>
      </c>
      <c r="H9" s="2236"/>
      <c r="I9" s="2236"/>
      <c r="J9" s="2236"/>
      <c r="K9" s="2236"/>
      <c r="L9" s="2236"/>
      <c r="M9" s="2236" t="s">
        <v>576</v>
      </c>
      <c r="N9" s="2236"/>
      <c r="O9" s="2236"/>
      <c r="P9" s="2236"/>
      <c r="Q9" s="2236"/>
      <c r="R9" s="2236"/>
      <c r="S9" s="2236" t="s">
        <v>588</v>
      </c>
      <c r="T9" s="2236"/>
      <c r="U9" s="2236"/>
      <c r="V9" s="2236"/>
      <c r="W9" s="2236"/>
      <c r="X9" s="2236"/>
      <c r="Y9" s="2236" t="s">
        <v>1034</v>
      </c>
      <c r="Z9" s="2236"/>
      <c r="AA9" s="2236"/>
      <c r="AB9" s="2236"/>
      <c r="AC9" s="2236"/>
      <c r="AM9" s="609"/>
      <c r="AN9" s="609"/>
      <c r="AO9" s="609"/>
      <c r="AP9" s="609"/>
      <c r="AQ9" s="609"/>
      <c r="AR9" s="609"/>
      <c r="AS9" s="609"/>
      <c r="AT9" s="609"/>
      <c r="AU9" s="609"/>
    </row>
    <row r="10" spans="1:47" ht="9" customHeight="1"/>
    <row r="11" spans="1:47">
      <c r="A11" s="604" t="s">
        <v>575</v>
      </c>
    </row>
    <row r="12" spans="1:47">
      <c r="A12" s="2240"/>
      <c r="B12" s="2242">
        <v>2</v>
      </c>
      <c r="C12" s="2243"/>
      <c r="D12" s="2243"/>
      <c r="E12" s="2243"/>
      <c r="F12" s="2243"/>
      <c r="G12" s="2243">
        <v>4</v>
      </c>
      <c r="H12" s="2243"/>
      <c r="I12" s="2243"/>
      <c r="J12" s="2243"/>
      <c r="K12" s="2243"/>
      <c r="L12" s="2243"/>
      <c r="M12" s="2243">
        <v>6</v>
      </c>
      <c r="N12" s="2243"/>
      <c r="O12" s="2243"/>
      <c r="P12" s="2243"/>
      <c r="Q12" s="2243"/>
      <c r="R12" s="2243"/>
      <c r="S12" s="2243">
        <v>8</v>
      </c>
      <c r="T12" s="2243"/>
      <c r="U12" s="2243"/>
      <c r="V12" s="2243"/>
      <c r="W12" s="2243"/>
      <c r="X12" s="2243"/>
      <c r="Y12" s="2243">
        <v>10</v>
      </c>
      <c r="Z12" s="2243"/>
      <c r="AA12" s="2243"/>
      <c r="AB12" s="2243"/>
      <c r="AC12" s="2243"/>
    </row>
    <row r="13" spans="1:47">
      <c r="A13" s="2241"/>
      <c r="B13" s="2244">
        <v>1</v>
      </c>
      <c r="C13" s="2245"/>
      <c r="D13" s="2237">
        <v>2</v>
      </c>
      <c r="E13" s="2245"/>
      <c r="F13" s="2246"/>
      <c r="G13" s="2247">
        <v>3</v>
      </c>
      <c r="H13" s="2245"/>
      <c r="I13" s="2245"/>
      <c r="J13" s="2237">
        <v>4</v>
      </c>
      <c r="K13" s="2245"/>
      <c r="L13" s="2238"/>
      <c r="M13" s="2244">
        <v>5</v>
      </c>
      <c r="N13" s="2245"/>
      <c r="O13" s="2245"/>
      <c r="P13" s="2237">
        <v>6</v>
      </c>
      <c r="Q13" s="2245"/>
      <c r="R13" s="2246"/>
      <c r="S13" s="2247">
        <v>7</v>
      </c>
      <c r="T13" s="2245"/>
      <c r="U13" s="2245"/>
      <c r="V13" s="2237">
        <v>8</v>
      </c>
      <c r="W13" s="2245"/>
      <c r="X13" s="2238"/>
      <c r="Y13" s="2244">
        <v>9</v>
      </c>
      <c r="Z13" s="2245"/>
      <c r="AA13" s="2245"/>
      <c r="AB13" s="2237">
        <v>10</v>
      </c>
      <c r="AC13" s="2238"/>
    </row>
    <row r="14" spans="1:47" ht="12.75" customHeight="1">
      <c r="A14" s="608" t="s">
        <v>545</v>
      </c>
      <c r="B14" s="2239" t="s">
        <v>938</v>
      </c>
      <c r="C14" s="2239"/>
      <c r="D14" s="2239"/>
      <c r="E14" s="2239"/>
      <c r="F14" s="2239"/>
      <c r="G14" s="2239" t="s">
        <v>939</v>
      </c>
      <c r="H14" s="2239"/>
      <c r="I14" s="2239"/>
      <c r="J14" s="2239"/>
      <c r="K14" s="2239"/>
      <c r="L14" s="2239"/>
      <c r="M14" s="2239" t="s">
        <v>940</v>
      </c>
      <c r="N14" s="2239"/>
      <c r="O14" s="2239"/>
      <c r="P14" s="2239"/>
      <c r="Q14" s="2239"/>
      <c r="R14" s="2239"/>
      <c r="S14" s="2239" t="s">
        <v>941</v>
      </c>
      <c r="T14" s="2239"/>
      <c r="U14" s="2239"/>
      <c r="V14" s="2239"/>
      <c r="W14" s="2239"/>
      <c r="X14" s="2239"/>
      <c r="Y14" s="2239" t="s">
        <v>942</v>
      </c>
      <c r="Z14" s="2239"/>
      <c r="AA14" s="2239"/>
      <c r="AB14" s="2239"/>
      <c r="AC14" s="2239"/>
    </row>
    <row r="15" spans="1:47" ht="12.75" customHeight="1">
      <c r="A15" s="972" t="s">
        <v>547</v>
      </c>
      <c r="B15" s="1028" t="s">
        <v>546</v>
      </c>
      <c r="C15" s="1026">
        <v>0.76800000000000002</v>
      </c>
      <c r="D15" s="1027">
        <v>0.76700000000000002</v>
      </c>
      <c r="E15" s="1029" t="s">
        <v>546</v>
      </c>
      <c r="F15" s="1026">
        <v>0.72399999999999998</v>
      </c>
      <c r="G15" s="1027">
        <v>0.72299999999999998</v>
      </c>
      <c r="H15" s="1029" t="s">
        <v>546</v>
      </c>
      <c r="I15" s="1026">
        <v>0.69899999999999995</v>
      </c>
      <c r="J15" s="1027">
        <v>0.69799999999999995</v>
      </c>
      <c r="K15" s="1029" t="s">
        <v>546</v>
      </c>
      <c r="L15" s="1026">
        <v>0.67700000000000005</v>
      </c>
      <c r="M15" s="1027">
        <v>0.67600000000000005</v>
      </c>
      <c r="N15" s="1029" t="s">
        <v>546</v>
      </c>
      <c r="O15" s="1026">
        <v>0.65500000000000003</v>
      </c>
      <c r="P15" s="1027">
        <v>0.65400000000000003</v>
      </c>
      <c r="Q15" s="1029" t="s">
        <v>546</v>
      </c>
      <c r="R15" s="1026">
        <v>0.63100000000000001</v>
      </c>
      <c r="S15" s="1027">
        <v>0.63</v>
      </c>
      <c r="T15" s="1029" t="s">
        <v>546</v>
      </c>
      <c r="U15" s="1026">
        <v>0.59899999999999998</v>
      </c>
      <c r="V15" s="1027">
        <v>0.59799999999999998</v>
      </c>
      <c r="W15" s="1030" t="s">
        <v>546</v>
      </c>
      <c r="X15" s="1026">
        <v>0.56899999999999995</v>
      </c>
      <c r="Y15" s="1027">
        <v>0.56799999999999995</v>
      </c>
      <c r="Z15" s="1029" t="s">
        <v>546</v>
      </c>
      <c r="AA15" s="1026">
        <v>0.52400000000000002</v>
      </c>
      <c r="AB15" s="1027">
        <v>0.52300000000000002</v>
      </c>
      <c r="AC15" s="1031" t="s">
        <v>546</v>
      </c>
    </row>
    <row r="16" spans="1:47" ht="12.75" customHeight="1">
      <c r="A16" s="1038" t="s">
        <v>586</v>
      </c>
      <c r="B16" s="2236" t="s">
        <v>581</v>
      </c>
      <c r="C16" s="2236"/>
      <c r="D16" s="2236"/>
      <c r="E16" s="2236"/>
      <c r="F16" s="2236"/>
      <c r="G16" s="2236" t="s">
        <v>1035</v>
      </c>
      <c r="H16" s="2236"/>
      <c r="I16" s="2236"/>
      <c r="J16" s="2236"/>
      <c r="K16" s="2236"/>
      <c r="L16" s="2236"/>
      <c r="M16" s="2236" t="s">
        <v>576</v>
      </c>
      <c r="N16" s="2236"/>
      <c r="O16" s="2236"/>
      <c r="P16" s="2236"/>
      <c r="Q16" s="2236"/>
      <c r="R16" s="2236"/>
      <c r="S16" s="2236" t="s">
        <v>587</v>
      </c>
      <c r="T16" s="2236"/>
      <c r="U16" s="2236"/>
      <c r="V16" s="2236"/>
      <c r="W16" s="2236"/>
      <c r="X16" s="2236"/>
      <c r="Y16" s="2236" t="s">
        <v>578</v>
      </c>
      <c r="Z16" s="2236"/>
      <c r="AA16" s="2236"/>
      <c r="AB16" s="2236"/>
      <c r="AC16" s="2236"/>
    </row>
    <row r="17" spans="1:47" ht="9" customHeight="1"/>
    <row r="18" spans="1:47">
      <c r="A18" s="604" t="s">
        <v>949</v>
      </c>
    </row>
    <row r="19" spans="1:47">
      <c r="A19" s="2240"/>
      <c r="B19" s="2242">
        <v>2</v>
      </c>
      <c r="C19" s="2243"/>
      <c r="D19" s="2243"/>
      <c r="E19" s="2243"/>
      <c r="F19" s="2243"/>
      <c r="G19" s="2243">
        <v>4</v>
      </c>
      <c r="H19" s="2243"/>
      <c r="I19" s="2243"/>
      <c r="J19" s="2243"/>
      <c r="K19" s="2243"/>
      <c r="L19" s="2243"/>
      <c r="M19" s="2243">
        <v>6</v>
      </c>
      <c r="N19" s="2243"/>
      <c r="O19" s="2243"/>
      <c r="P19" s="2243"/>
      <c r="Q19" s="2243"/>
      <c r="R19" s="2243"/>
      <c r="S19" s="2243">
        <v>8</v>
      </c>
      <c r="T19" s="2243"/>
      <c r="U19" s="2243"/>
      <c r="V19" s="2243"/>
      <c r="W19" s="2243"/>
      <c r="X19" s="2243"/>
      <c r="Y19" s="2243">
        <v>10</v>
      </c>
      <c r="Z19" s="2243"/>
      <c r="AA19" s="2243"/>
      <c r="AB19" s="2243"/>
      <c r="AC19" s="2243"/>
    </row>
    <row r="20" spans="1:47">
      <c r="A20" s="2241"/>
      <c r="B20" s="2244">
        <v>1</v>
      </c>
      <c r="C20" s="2245"/>
      <c r="D20" s="2237">
        <v>2</v>
      </c>
      <c r="E20" s="2245"/>
      <c r="F20" s="2246"/>
      <c r="G20" s="2247">
        <v>3</v>
      </c>
      <c r="H20" s="2245"/>
      <c r="I20" s="2245"/>
      <c r="J20" s="2237">
        <v>4</v>
      </c>
      <c r="K20" s="2245"/>
      <c r="L20" s="2238"/>
      <c r="M20" s="2244">
        <v>5</v>
      </c>
      <c r="N20" s="2245"/>
      <c r="O20" s="2245"/>
      <c r="P20" s="2237">
        <v>6</v>
      </c>
      <c r="Q20" s="2245"/>
      <c r="R20" s="2246"/>
      <c r="S20" s="2247">
        <v>7</v>
      </c>
      <c r="T20" s="2245"/>
      <c r="U20" s="2245"/>
      <c r="V20" s="2237">
        <v>8</v>
      </c>
      <c r="W20" s="2245"/>
      <c r="X20" s="2238"/>
      <c r="Y20" s="2244">
        <v>9</v>
      </c>
      <c r="Z20" s="2245"/>
      <c r="AA20" s="2245"/>
      <c r="AB20" s="2237">
        <v>10</v>
      </c>
      <c r="AC20" s="2238"/>
    </row>
    <row r="21" spans="1:47" ht="12.75" customHeight="1">
      <c r="A21" s="608" t="s">
        <v>545</v>
      </c>
      <c r="B21" s="2239" t="s">
        <v>589</v>
      </c>
      <c r="C21" s="2239"/>
      <c r="D21" s="2239"/>
      <c r="E21" s="2239"/>
      <c r="F21" s="2239"/>
      <c r="G21" s="2239" t="s">
        <v>580</v>
      </c>
      <c r="H21" s="2239"/>
      <c r="I21" s="2239"/>
      <c r="J21" s="2239"/>
      <c r="K21" s="2239"/>
      <c r="L21" s="2239"/>
      <c r="M21" s="2239" t="s">
        <v>1036</v>
      </c>
      <c r="N21" s="2239"/>
      <c r="O21" s="2239"/>
      <c r="P21" s="2239"/>
      <c r="Q21" s="2239"/>
      <c r="R21" s="2239"/>
      <c r="S21" s="2239" t="s">
        <v>577</v>
      </c>
      <c r="T21" s="2239"/>
      <c r="U21" s="2239"/>
      <c r="V21" s="2239"/>
      <c r="W21" s="2239"/>
      <c r="X21" s="2239"/>
      <c r="Y21" s="2239" t="s">
        <v>579</v>
      </c>
      <c r="Z21" s="2239"/>
      <c r="AA21" s="2239"/>
      <c r="AB21" s="2239"/>
      <c r="AC21" s="2239"/>
    </row>
    <row r="22" spans="1:47" ht="12.75" customHeight="1">
      <c r="A22" s="972" t="s">
        <v>547</v>
      </c>
      <c r="B22" s="1028" t="s">
        <v>546</v>
      </c>
      <c r="C22" s="1026">
        <v>0.876</v>
      </c>
      <c r="D22" s="1027">
        <v>0.875</v>
      </c>
      <c r="E22" s="1029" t="s">
        <v>546</v>
      </c>
      <c r="F22" s="1026">
        <v>0.81699999999999995</v>
      </c>
      <c r="G22" s="1027">
        <v>0.81599999999999995</v>
      </c>
      <c r="H22" s="1029" t="s">
        <v>546</v>
      </c>
      <c r="I22" s="1026">
        <v>0.78</v>
      </c>
      <c r="J22" s="1027">
        <v>0.77900000000000003</v>
      </c>
      <c r="K22" s="1029" t="s">
        <v>546</v>
      </c>
      <c r="L22" s="1026">
        <v>0.753</v>
      </c>
      <c r="M22" s="1027">
        <v>0.752</v>
      </c>
      <c r="N22" s="1029" t="s">
        <v>546</v>
      </c>
      <c r="O22" s="1026">
        <v>0.72699999999999998</v>
      </c>
      <c r="P22" s="1027">
        <v>0.72599999999999998</v>
      </c>
      <c r="Q22" s="1029" t="s">
        <v>546</v>
      </c>
      <c r="R22" s="1026">
        <v>0.70499999999999996</v>
      </c>
      <c r="S22" s="1027">
        <v>0.70399999999999996</v>
      </c>
      <c r="T22" s="1029" t="s">
        <v>546</v>
      </c>
      <c r="U22" s="1026">
        <v>0.67500000000000004</v>
      </c>
      <c r="V22" s="1027">
        <v>0.67400000000000004</v>
      </c>
      <c r="W22" s="1030" t="s">
        <v>546</v>
      </c>
      <c r="X22" s="1026">
        <v>0.64400000000000002</v>
      </c>
      <c r="Y22" s="1027">
        <v>0.64300000000000002</v>
      </c>
      <c r="Z22" s="1029" t="s">
        <v>546</v>
      </c>
      <c r="AA22" s="1026">
        <v>0.59799999999999998</v>
      </c>
      <c r="AB22" s="1027">
        <v>0.59699999999999998</v>
      </c>
      <c r="AC22" s="1031" t="s">
        <v>546</v>
      </c>
    </row>
    <row r="23" spans="1:47" ht="12.75" customHeight="1">
      <c r="A23" s="1038" t="s">
        <v>586</v>
      </c>
      <c r="B23" s="2236" t="s">
        <v>560</v>
      </c>
      <c r="C23" s="2236"/>
      <c r="D23" s="2236"/>
      <c r="E23" s="2236"/>
      <c r="F23" s="2236"/>
      <c r="G23" s="2236" t="s">
        <v>553</v>
      </c>
      <c r="H23" s="2236"/>
      <c r="I23" s="2236"/>
      <c r="J23" s="2236"/>
      <c r="K23" s="2236"/>
      <c r="L23" s="2236"/>
      <c r="M23" s="2236" t="s">
        <v>559</v>
      </c>
      <c r="N23" s="2236"/>
      <c r="O23" s="2236"/>
      <c r="P23" s="2236"/>
      <c r="Q23" s="2236"/>
      <c r="R23" s="2236"/>
      <c r="S23" s="2236" t="s">
        <v>558</v>
      </c>
      <c r="T23" s="2236"/>
      <c r="U23" s="2236"/>
      <c r="V23" s="2236"/>
      <c r="W23" s="2236"/>
      <c r="X23" s="2236"/>
      <c r="Y23" s="2236" t="s">
        <v>557</v>
      </c>
      <c r="Z23" s="2236"/>
      <c r="AA23" s="2236"/>
      <c r="AB23" s="2236"/>
      <c r="AC23" s="2236"/>
    </row>
    <row r="24" spans="1:47" ht="9" customHeight="1"/>
    <row r="25" spans="1:47">
      <c r="A25" s="637" t="s">
        <v>623</v>
      </c>
    </row>
    <row r="26" spans="1:47">
      <c r="A26" s="2240"/>
      <c r="B26" s="2242">
        <v>2</v>
      </c>
      <c r="C26" s="2243"/>
      <c r="D26" s="2243"/>
      <c r="E26" s="2243"/>
      <c r="F26" s="2243"/>
      <c r="G26" s="2243">
        <v>4</v>
      </c>
      <c r="H26" s="2243"/>
      <c r="I26" s="2243"/>
      <c r="J26" s="2243"/>
      <c r="K26" s="2243"/>
      <c r="L26" s="2243"/>
      <c r="M26" s="2243">
        <v>6</v>
      </c>
      <c r="N26" s="2243"/>
      <c r="O26" s="2243"/>
      <c r="P26" s="2243"/>
      <c r="Q26" s="2243"/>
      <c r="R26" s="2243"/>
      <c r="S26" s="2243">
        <v>8</v>
      </c>
      <c r="T26" s="2243"/>
      <c r="U26" s="2243"/>
      <c r="V26" s="2243"/>
      <c r="W26" s="2243"/>
      <c r="X26" s="2243"/>
      <c r="Y26" s="2243">
        <v>10</v>
      </c>
      <c r="Z26" s="2243"/>
      <c r="AA26" s="2243"/>
      <c r="AB26" s="2243"/>
      <c r="AC26" s="2243"/>
    </row>
    <row r="27" spans="1:47">
      <c r="A27" s="2241"/>
      <c r="B27" s="2244">
        <v>1</v>
      </c>
      <c r="C27" s="2245"/>
      <c r="D27" s="2237">
        <v>2</v>
      </c>
      <c r="E27" s="2245"/>
      <c r="F27" s="2246"/>
      <c r="G27" s="2247">
        <v>3</v>
      </c>
      <c r="H27" s="2245"/>
      <c r="I27" s="2245"/>
      <c r="J27" s="2237">
        <v>4</v>
      </c>
      <c r="K27" s="2245"/>
      <c r="L27" s="2238"/>
      <c r="M27" s="2244">
        <v>5</v>
      </c>
      <c r="N27" s="2245"/>
      <c r="O27" s="2245"/>
      <c r="P27" s="2237">
        <v>6</v>
      </c>
      <c r="Q27" s="2245"/>
      <c r="R27" s="2246"/>
      <c r="S27" s="2247">
        <v>7</v>
      </c>
      <c r="T27" s="2245"/>
      <c r="U27" s="2245"/>
      <c r="V27" s="2237">
        <v>8</v>
      </c>
      <c r="W27" s="2245"/>
      <c r="X27" s="2238"/>
      <c r="Y27" s="2244">
        <v>9</v>
      </c>
      <c r="Z27" s="2245"/>
      <c r="AA27" s="2245"/>
      <c r="AB27" s="2237">
        <v>10</v>
      </c>
      <c r="AC27" s="2238"/>
    </row>
    <row r="28" spans="1:47" ht="12.75" customHeight="1">
      <c r="A28" s="608" t="s">
        <v>545</v>
      </c>
      <c r="B28" s="2239" t="s">
        <v>1017</v>
      </c>
      <c r="C28" s="2239"/>
      <c r="D28" s="2239"/>
      <c r="E28" s="2239"/>
      <c r="F28" s="2239"/>
      <c r="G28" s="2239" t="s">
        <v>590</v>
      </c>
      <c r="H28" s="2239"/>
      <c r="I28" s="2239"/>
      <c r="J28" s="2239"/>
      <c r="K28" s="2239"/>
      <c r="L28" s="2239"/>
      <c r="M28" s="2239" t="s">
        <v>1018</v>
      </c>
      <c r="N28" s="2239"/>
      <c r="O28" s="2239"/>
      <c r="P28" s="2239"/>
      <c r="Q28" s="2239"/>
      <c r="R28" s="2239"/>
      <c r="S28" s="2239" t="s">
        <v>1019</v>
      </c>
      <c r="T28" s="2239"/>
      <c r="U28" s="2239"/>
      <c r="V28" s="2239"/>
      <c r="W28" s="2239"/>
      <c r="X28" s="2239"/>
      <c r="Y28" s="2239" t="s">
        <v>591</v>
      </c>
      <c r="Z28" s="2239"/>
      <c r="AA28" s="2239"/>
      <c r="AB28" s="2239"/>
      <c r="AC28" s="2239"/>
    </row>
    <row r="29" spans="1:47" ht="12.75" customHeight="1">
      <c r="A29" s="972" t="s">
        <v>547</v>
      </c>
      <c r="B29" s="1028" t="s">
        <v>546</v>
      </c>
      <c r="C29" s="1026">
        <v>-3.2000000000000001E-2</v>
      </c>
      <c r="D29" s="1027">
        <v>-3.1E-2</v>
      </c>
      <c r="E29" s="1029" t="s">
        <v>546</v>
      </c>
      <c r="F29" s="1026">
        <v>1.7000000000000001E-2</v>
      </c>
      <c r="G29" s="1027">
        <v>1.8000000000000002E-2</v>
      </c>
      <c r="H29" s="1029" t="s">
        <v>546</v>
      </c>
      <c r="I29" s="1026">
        <v>5.2999999999999999E-2</v>
      </c>
      <c r="J29" s="1027">
        <v>5.3999999999999999E-2</v>
      </c>
      <c r="K29" s="1029" t="s">
        <v>546</v>
      </c>
      <c r="L29" s="1026">
        <v>7.2999999999999995E-2</v>
      </c>
      <c r="M29" s="1027">
        <v>7.3999999999999996E-2</v>
      </c>
      <c r="N29" s="1029" t="s">
        <v>546</v>
      </c>
      <c r="O29" s="1026">
        <v>9.6000000000000002E-2</v>
      </c>
      <c r="P29" s="1027">
        <v>9.7000000000000003E-2</v>
      </c>
      <c r="Q29" s="1029" t="s">
        <v>546</v>
      </c>
      <c r="R29" s="1026">
        <v>0.11899999999999999</v>
      </c>
      <c r="S29" s="1027">
        <v>0.12</v>
      </c>
      <c r="T29" s="1029" t="s">
        <v>546</v>
      </c>
      <c r="U29" s="1026">
        <v>0.14000000000000001</v>
      </c>
      <c r="V29" s="1027">
        <v>0.14100000000000001</v>
      </c>
      <c r="W29" s="1030" t="s">
        <v>546</v>
      </c>
      <c r="X29" s="1026">
        <v>0.16800000000000001</v>
      </c>
      <c r="Y29" s="1027">
        <v>0.16900000000000001</v>
      </c>
      <c r="Z29" s="1029" t="s">
        <v>546</v>
      </c>
      <c r="AA29" s="1026">
        <v>0.20499999999999999</v>
      </c>
      <c r="AB29" s="1027">
        <v>0.20599999999999999</v>
      </c>
      <c r="AC29" s="1031" t="s">
        <v>546</v>
      </c>
      <c r="AM29" s="609"/>
      <c r="AN29" s="609"/>
      <c r="AO29" s="609"/>
      <c r="AP29" s="609"/>
      <c r="AQ29" s="609"/>
      <c r="AR29" s="609"/>
      <c r="AS29" s="609"/>
      <c r="AT29" s="609"/>
      <c r="AU29" s="609"/>
    </row>
    <row r="30" spans="1:47" ht="12.75" customHeight="1">
      <c r="A30" s="1038" t="s">
        <v>586</v>
      </c>
      <c r="B30" s="2236" t="s">
        <v>556</v>
      </c>
      <c r="C30" s="2236"/>
      <c r="D30" s="2236"/>
      <c r="E30" s="2236"/>
      <c r="F30" s="2236"/>
      <c r="G30" s="2236" t="s">
        <v>555</v>
      </c>
      <c r="H30" s="2236"/>
      <c r="I30" s="2236"/>
      <c r="J30" s="2236"/>
      <c r="K30" s="2236"/>
      <c r="L30" s="2236"/>
      <c r="M30" s="2236" t="s">
        <v>576</v>
      </c>
      <c r="N30" s="2236"/>
      <c r="O30" s="2236"/>
      <c r="P30" s="2236"/>
      <c r="Q30" s="2236"/>
      <c r="R30" s="2236"/>
      <c r="S30" s="2236" t="s">
        <v>554</v>
      </c>
      <c r="T30" s="2236"/>
      <c r="U30" s="2236"/>
      <c r="V30" s="2236"/>
      <c r="W30" s="2236"/>
      <c r="X30" s="2236"/>
      <c r="Y30" s="2236" t="s">
        <v>553</v>
      </c>
      <c r="Z30" s="2236"/>
      <c r="AA30" s="2236"/>
      <c r="AB30" s="2236"/>
      <c r="AC30" s="2236"/>
    </row>
    <row r="31" spans="1:47" ht="9" customHeight="1"/>
    <row r="32" spans="1:47">
      <c r="A32" s="604" t="s">
        <v>552</v>
      </c>
    </row>
    <row r="33" spans="1:47">
      <c r="A33" s="2240"/>
      <c r="B33" s="2242">
        <v>2</v>
      </c>
      <c r="C33" s="2243"/>
      <c r="D33" s="2243"/>
      <c r="E33" s="2243"/>
      <c r="F33" s="2243"/>
      <c r="G33" s="2243">
        <v>4</v>
      </c>
      <c r="H33" s="2243"/>
      <c r="I33" s="2243"/>
      <c r="J33" s="2243"/>
      <c r="K33" s="2243"/>
      <c r="L33" s="2243"/>
      <c r="M33" s="2243">
        <v>6</v>
      </c>
      <c r="N33" s="2243"/>
      <c r="O33" s="2243"/>
      <c r="P33" s="2243"/>
      <c r="Q33" s="2243"/>
      <c r="R33" s="2243"/>
      <c r="S33" s="2243">
        <v>8</v>
      </c>
      <c r="T33" s="2243"/>
      <c r="U33" s="2243"/>
      <c r="V33" s="2243"/>
      <c r="W33" s="2243"/>
      <c r="X33" s="2243"/>
      <c r="Y33" s="2243">
        <v>10</v>
      </c>
      <c r="Z33" s="2243"/>
      <c r="AA33" s="2243"/>
      <c r="AB33" s="2243"/>
      <c r="AC33" s="2243"/>
    </row>
    <row r="34" spans="1:47">
      <c r="A34" s="2241"/>
      <c r="B34" s="2244">
        <v>1</v>
      </c>
      <c r="C34" s="2245"/>
      <c r="D34" s="2237">
        <v>2</v>
      </c>
      <c r="E34" s="2245"/>
      <c r="F34" s="2246"/>
      <c r="G34" s="2247">
        <v>3</v>
      </c>
      <c r="H34" s="2245"/>
      <c r="I34" s="2245"/>
      <c r="J34" s="2237">
        <v>4</v>
      </c>
      <c r="K34" s="2245"/>
      <c r="L34" s="2238"/>
      <c r="M34" s="2244">
        <v>5</v>
      </c>
      <c r="N34" s="2245"/>
      <c r="O34" s="2245"/>
      <c r="P34" s="2237">
        <v>6</v>
      </c>
      <c r="Q34" s="2245"/>
      <c r="R34" s="2246"/>
      <c r="S34" s="2247">
        <v>7</v>
      </c>
      <c r="T34" s="2245"/>
      <c r="U34" s="2245"/>
      <c r="V34" s="2237">
        <v>8</v>
      </c>
      <c r="W34" s="2245"/>
      <c r="X34" s="2238"/>
      <c r="Y34" s="2244">
        <v>9</v>
      </c>
      <c r="Z34" s="2245"/>
      <c r="AA34" s="2245"/>
      <c r="AB34" s="2237">
        <v>10</v>
      </c>
      <c r="AC34" s="2238"/>
    </row>
    <row r="35" spans="1:47" ht="12.75" customHeight="1">
      <c r="A35" s="608" t="s">
        <v>545</v>
      </c>
      <c r="B35" s="2239" t="s">
        <v>551</v>
      </c>
      <c r="C35" s="2239"/>
      <c r="D35" s="2239"/>
      <c r="E35" s="2239"/>
      <c r="F35" s="2239"/>
      <c r="G35" s="2239" t="s">
        <v>592</v>
      </c>
      <c r="H35" s="2239"/>
      <c r="I35" s="2239"/>
      <c r="J35" s="2239"/>
      <c r="K35" s="2239"/>
      <c r="L35" s="2239"/>
      <c r="M35" s="2239" t="s">
        <v>550</v>
      </c>
      <c r="N35" s="2239"/>
      <c r="O35" s="2239"/>
      <c r="P35" s="2239"/>
      <c r="Q35" s="2239"/>
      <c r="R35" s="2239"/>
      <c r="S35" s="2239" t="s">
        <v>593</v>
      </c>
      <c r="T35" s="2239"/>
      <c r="U35" s="2239"/>
      <c r="V35" s="2239"/>
      <c r="W35" s="2239"/>
      <c r="X35" s="2239"/>
      <c r="Y35" s="2239" t="s">
        <v>549</v>
      </c>
      <c r="Z35" s="2239"/>
      <c r="AA35" s="2239"/>
      <c r="AB35" s="2239"/>
      <c r="AC35" s="2239"/>
    </row>
    <row r="36" spans="1:47" ht="12.75" customHeight="1">
      <c r="A36" s="972" t="s">
        <v>547</v>
      </c>
      <c r="B36" s="1028" t="s">
        <v>546</v>
      </c>
      <c r="C36" s="1026">
        <v>8.4000000000000005E-2</v>
      </c>
      <c r="D36" s="1027">
        <v>8.5000000000000006E-2</v>
      </c>
      <c r="E36" s="1029" t="s">
        <v>546</v>
      </c>
      <c r="F36" s="1026">
        <v>0.156</v>
      </c>
      <c r="G36" s="1027">
        <v>0.157</v>
      </c>
      <c r="H36" s="1029" t="s">
        <v>546</v>
      </c>
      <c r="I36" s="1026">
        <v>0.219</v>
      </c>
      <c r="J36" s="1027">
        <v>0.22</v>
      </c>
      <c r="K36" s="1029" t="s">
        <v>546</v>
      </c>
      <c r="L36" s="1026">
        <v>0.29199999999999998</v>
      </c>
      <c r="M36" s="1027">
        <v>0.29299999999999998</v>
      </c>
      <c r="N36" s="1029" t="s">
        <v>546</v>
      </c>
      <c r="O36" s="1026">
        <v>0.41499999999999998</v>
      </c>
      <c r="P36" s="1027">
        <v>0.41599999999999998</v>
      </c>
      <c r="Q36" s="1029" t="s">
        <v>546</v>
      </c>
      <c r="R36" s="1026">
        <v>0.52300000000000002</v>
      </c>
      <c r="S36" s="1027">
        <v>0.52400000000000002</v>
      </c>
      <c r="T36" s="1029" t="s">
        <v>546</v>
      </c>
      <c r="U36" s="1026">
        <v>0.67500000000000004</v>
      </c>
      <c r="V36" s="1027">
        <v>0.67600000000000005</v>
      </c>
      <c r="W36" s="1030" t="s">
        <v>546</v>
      </c>
      <c r="X36" s="1026">
        <v>0.93600000000000005</v>
      </c>
      <c r="Y36" s="1027">
        <v>0.93700000000000006</v>
      </c>
      <c r="Z36" s="1029" t="s">
        <v>546</v>
      </c>
      <c r="AA36" s="1026">
        <v>1.2470000000000001</v>
      </c>
      <c r="AB36" s="1027">
        <v>1.248</v>
      </c>
      <c r="AC36" s="1031" t="s">
        <v>546</v>
      </c>
      <c r="AM36" s="609"/>
      <c r="AN36" s="609"/>
      <c r="AO36" s="609"/>
      <c r="AP36" s="609"/>
      <c r="AQ36" s="609"/>
      <c r="AR36" s="609"/>
      <c r="AS36" s="609"/>
      <c r="AT36" s="609"/>
      <c r="AU36" s="609"/>
    </row>
    <row r="37" spans="1:47" ht="12.75" customHeight="1">
      <c r="A37" s="1038" t="s">
        <v>586</v>
      </c>
      <c r="B37" s="2251" t="s">
        <v>1021</v>
      </c>
      <c r="C37" s="2251"/>
      <c r="D37" s="2251"/>
      <c r="E37" s="2251"/>
      <c r="F37" s="2251"/>
      <c r="G37" s="2251" t="s">
        <v>558</v>
      </c>
      <c r="H37" s="2251"/>
      <c r="I37" s="2251"/>
      <c r="J37" s="2251"/>
      <c r="K37" s="2251"/>
      <c r="L37" s="2251"/>
      <c r="M37" s="2251" t="s">
        <v>559</v>
      </c>
      <c r="N37" s="2251"/>
      <c r="O37" s="2251"/>
      <c r="P37" s="2251"/>
      <c r="Q37" s="2251"/>
      <c r="R37" s="2251"/>
      <c r="S37" s="2251" t="s">
        <v>1022</v>
      </c>
      <c r="T37" s="2251"/>
      <c r="U37" s="2251"/>
      <c r="V37" s="2251"/>
      <c r="W37" s="2251"/>
      <c r="X37" s="2251"/>
      <c r="Y37" s="2251" t="s">
        <v>560</v>
      </c>
      <c r="Z37" s="2251"/>
      <c r="AA37" s="2251"/>
      <c r="AB37" s="2251"/>
      <c r="AC37" s="2251"/>
    </row>
    <row r="38" spans="1:47" ht="9" customHeight="1">
      <c r="A38" s="610"/>
      <c r="B38" s="616"/>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row>
    <row r="39" spans="1:47">
      <c r="A39" s="604" t="s">
        <v>585</v>
      </c>
    </row>
    <row r="40" spans="1:47">
      <c r="A40" s="2240"/>
      <c r="B40" s="2242">
        <v>2</v>
      </c>
      <c r="C40" s="2243"/>
      <c r="D40" s="2243"/>
      <c r="E40" s="2243"/>
      <c r="F40" s="2243"/>
      <c r="G40" s="2243">
        <v>4</v>
      </c>
      <c r="H40" s="2243"/>
      <c r="I40" s="2243"/>
      <c r="J40" s="2243"/>
      <c r="K40" s="2243"/>
      <c r="L40" s="2243"/>
      <c r="M40" s="2243">
        <v>6</v>
      </c>
      <c r="N40" s="2243"/>
      <c r="O40" s="2243"/>
      <c r="P40" s="2243"/>
      <c r="Q40" s="2243"/>
      <c r="R40" s="2243"/>
      <c r="S40" s="2243">
        <v>8</v>
      </c>
      <c r="T40" s="2243"/>
      <c r="U40" s="2243"/>
      <c r="V40" s="2243"/>
      <c r="W40" s="2243"/>
      <c r="X40" s="2243"/>
      <c r="Y40" s="2243">
        <v>10</v>
      </c>
      <c r="Z40" s="2243"/>
      <c r="AA40" s="2243"/>
      <c r="AB40" s="2243"/>
      <c r="AC40" s="2243"/>
    </row>
    <row r="41" spans="1:47">
      <c r="A41" s="2241"/>
      <c r="B41" s="2244">
        <v>1</v>
      </c>
      <c r="C41" s="2245"/>
      <c r="D41" s="2237">
        <v>2</v>
      </c>
      <c r="E41" s="2245"/>
      <c r="F41" s="2246"/>
      <c r="G41" s="2247">
        <v>3</v>
      </c>
      <c r="H41" s="2245"/>
      <c r="I41" s="2245"/>
      <c r="J41" s="2237">
        <v>4</v>
      </c>
      <c r="K41" s="2245"/>
      <c r="L41" s="2238"/>
      <c r="M41" s="2244">
        <v>5</v>
      </c>
      <c r="N41" s="2245"/>
      <c r="O41" s="2245"/>
      <c r="P41" s="2237">
        <v>6</v>
      </c>
      <c r="Q41" s="2245"/>
      <c r="R41" s="2246"/>
      <c r="S41" s="2247">
        <v>7</v>
      </c>
      <c r="T41" s="2245"/>
      <c r="U41" s="2245"/>
      <c r="V41" s="2237">
        <v>8</v>
      </c>
      <c r="W41" s="2245"/>
      <c r="X41" s="2238"/>
      <c r="Y41" s="2244">
        <v>9</v>
      </c>
      <c r="Z41" s="2245"/>
      <c r="AA41" s="2245"/>
      <c r="AB41" s="2237">
        <v>10</v>
      </c>
      <c r="AC41" s="2238"/>
    </row>
    <row r="42" spans="1:47" ht="12.75" customHeight="1">
      <c r="A42" s="972" t="s">
        <v>547</v>
      </c>
      <c r="B42" s="1039" t="s">
        <v>546</v>
      </c>
      <c r="C42" s="1043">
        <v>0.72399999999999998</v>
      </c>
      <c r="D42" s="1044">
        <v>0.72299999999999998</v>
      </c>
      <c r="E42" s="1040" t="s">
        <v>546</v>
      </c>
      <c r="F42" s="1043">
        <v>0.67</v>
      </c>
      <c r="G42" s="1044">
        <v>0.66900000000000004</v>
      </c>
      <c r="H42" s="1040" t="s">
        <v>546</v>
      </c>
      <c r="I42" s="1043">
        <v>0.63400000000000001</v>
      </c>
      <c r="J42" s="1044">
        <v>0.63300000000000001</v>
      </c>
      <c r="K42" s="1040" t="s">
        <v>546</v>
      </c>
      <c r="L42" s="1043">
        <v>0.60299999999999998</v>
      </c>
      <c r="M42" s="1044">
        <v>0.60199999999999998</v>
      </c>
      <c r="N42" s="1040" t="s">
        <v>546</v>
      </c>
      <c r="O42" s="1043">
        <v>0.57899999999999996</v>
      </c>
      <c r="P42" s="1044">
        <v>0.57799999999999996</v>
      </c>
      <c r="Q42" s="1040" t="s">
        <v>546</v>
      </c>
      <c r="R42" s="1043">
        <v>0.55000000000000004</v>
      </c>
      <c r="S42" s="1044">
        <v>0.54900000000000004</v>
      </c>
      <c r="T42" s="1040" t="s">
        <v>546</v>
      </c>
      <c r="U42" s="1043">
        <v>0.50600000000000001</v>
      </c>
      <c r="V42" s="1044">
        <v>0.505</v>
      </c>
      <c r="W42" s="1041" t="s">
        <v>546</v>
      </c>
      <c r="X42" s="1043">
        <v>0.46700000000000003</v>
      </c>
      <c r="Y42" s="1044">
        <v>0.46600000000000003</v>
      </c>
      <c r="Z42" s="1040" t="s">
        <v>546</v>
      </c>
      <c r="AA42" s="1043">
        <v>0.40100000000000002</v>
      </c>
      <c r="AB42" s="1044">
        <v>0.4</v>
      </c>
      <c r="AC42" s="1042" t="s">
        <v>546</v>
      </c>
      <c r="AM42" s="609"/>
      <c r="AN42" s="609"/>
      <c r="AO42" s="609"/>
      <c r="AP42" s="609"/>
      <c r="AQ42" s="609"/>
      <c r="AR42" s="609"/>
      <c r="AS42" s="609"/>
      <c r="AT42" s="609"/>
      <c r="AU42" s="609"/>
    </row>
    <row r="43" spans="1:47" ht="9" customHeight="1"/>
    <row r="44" spans="1:47">
      <c r="A44" s="604" t="s">
        <v>624</v>
      </c>
    </row>
    <row r="45" spans="1:47">
      <c r="A45" s="2240"/>
      <c r="B45" s="2242">
        <v>2</v>
      </c>
      <c r="C45" s="2243"/>
      <c r="D45" s="2243"/>
      <c r="E45" s="2243"/>
      <c r="F45" s="2243"/>
      <c r="G45" s="2243">
        <v>4</v>
      </c>
      <c r="H45" s="2243"/>
      <c r="I45" s="2243"/>
      <c r="J45" s="2243"/>
      <c r="K45" s="2243"/>
      <c r="L45" s="2243"/>
      <c r="M45" s="2243">
        <v>6</v>
      </c>
      <c r="N45" s="2243"/>
      <c r="O45" s="2243"/>
      <c r="P45" s="2243"/>
      <c r="Q45" s="2243"/>
      <c r="R45" s="2243"/>
      <c r="S45" s="2243">
        <v>8</v>
      </c>
      <c r="T45" s="2243"/>
      <c r="U45" s="2243"/>
      <c r="V45" s="2243"/>
      <c r="W45" s="2243"/>
      <c r="X45" s="2243"/>
      <c r="Y45" s="2243">
        <v>10</v>
      </c>
      <c r="Z45" s="2243"/>
      <c r="AA45" s="2243"/>
      <c r="AB45" s="2243"/>
      <c r="AC45" s="2243"/>
    </row>
    <row r="46" spans="1:47">
      <c r="A46" s="2241"/>
      <c r="B46" s="2244">
        <v>1</v>
      </c>
      <c r="C46" s="2245"/>
      <c r="D46" s="2237">
        <v>2</v>
      </c>
      <c r="E46" s="2245"/>
      <c r="F46" s="2246"/>
      <c r="G46" s="2247">
        <v>3</v>
      </c>
      <c r="H46" s="2245"/>
      <c r="I46" s="2245"/>
      <c r="J46" s="2237">
        <v>4</v>
      </c>
      <c r="K46" s="2245"/>
      <c r="L46" s="2238"/>
      <c r="M46" s="2244">
        <v>5</v>
      </c>
      <c r="N46" s="2245"/>
      <c r="O46" s="2245"/>
      <c r="P46" s="2237">
        <v>6</v>
      </c>
      <c r="Q46" s="2245"/>
      <c r="R46" s="2246"/>
      <c r="S46" s="2247">
        <v>7</v>
      </c>
      <c r="T46" s="2245"/>
      <c r="U46" s="2245"/>
      <c r="V46" s="2237">
        <v>8</v>
      </c>
      <c r="W46" s="2245"/>
      <c r="X46" s="2238"/>
      <c r="Y46" s="2244">
        <v>9</v>
      </c>
      <c r="Z46" s="2245"/>
      <c r="AA46" s="2245"/>
      <c r="AB46" s="2237">
        <v>10</v>
      </c>
      <c r="AC46" s="2238"/>
    </row>
    <row r="47" spans="1:47" ht="12.75" customHeight="1">
      <c r="A47" s="608" t="s">
        <v>545</v>
      </c>
      <c r="B47" s="2239" t="s">
        <v>950</v>
      </c>
      <c r="C47" s="2239"/>
      <c r="D47" s="2239"/>
      <c r="E47" s="2239"/>
      <c r="F47" s="2239"/>
      <c r="G47" s="2239" t="s">
        <v>951</v>
      </c>
      <c r="H47" s="2239"/>
      <c r="I47" s="2239"/>
      <c r="J47" s="2239"/>
      <c r="K47" s="2239"/>
      <c r="L47" s="2239"/>
      <c r="M47" s="2239" t="s">
        <v>594</v>
      </c>
      <c r="N47" s="2239"/>
      <c r="O47" s="2239"/>
      <c r="P47" s="2239"/>
      <c r="Q47" s="2239"/>
      <c r="R47" s="2239"/>
      <c r="S47" s="2239" t="s">
        <v>952</v>
      </c>
      <c r="T47" s="2239"/>
      <c r="U47" s="2239"/>
      <c r="V47" s="2239"/>
      <c r="W47" s="2239"/>
      <c r="X47" s="2239"/>
      <c r="Y47" s="2239" t="s">
        <v>953</v>
      </c>
      <c r="Z47" s="2239"/>
      <c r="AA47" s="2239"/>
      <c r="AB47" s="2239"/>
      <c r="AC47" s="2239"/>
    </row>
    <row r="48" spans="1:47" ht="12.75" customHeight="1">
      <c r="A48" s="1038" t="s">
        <v>586</v>
      </c>
      <c r="B48" s="2248" t="s">
        <v>1023</v>
      </c>
      <c r="C48" s="2249"/>
      <c r="D48" s="2249"/>
      <c r="E48" s="2249"/>
      <c r="F48" s="2250"/>
      <c r="G48" s="2248" t="s">
        <v>1024</v>
      </c>
      <c r="H48" s="2249"/>
      <c r="I48" s="2249"/>
      <c r="J48" s="2249"/>
      <c r="K48" s="2249"/>
      <c r="L48" s="2250"/>
      <c r="M48" s="2248" t="s">
        <v>1025</v>
      </c>
      <c r="N48" s="2249"/>
      <c r="O48" s="2249"/>
      <c r="P48" s="2249"/>
      <c r="Q48" s="2249"/>
      <c r="R48" s="2250"/>
      <c r="S48" s="2248" t="s">
        <v>1026</v>
      </c>
      <c r="T48" s="2249"/>
      <c r="U48" s="2249"/>
      <c r="V48" s="2249"/>
      <c r="W48" s="2249"/>
      <c r="X48" s="2250"/>
      <c r="Y48" s="2248" t="s">
        <v>1027</v>
      </c>
      <c r="Z48" s="2249"/>
      <c r="AA48" s="2249"/>
      <c r="AB48" s="2249"/>
      <c r="AC48" s="2250"/>
    </row>
    <row r="49" spans="1:29" ht="9" customHeight="1"/>
    <row r="50" spans="1:29">
      <c r="A50" s="604" t="s">
        <v>625</v>
      </c>
    </row>
    <row r="51" spans="1:29">
      <c r="A51" s="2240"/>
      <c r="B51" s="2242">
        <v>2</v>
      </c>
      <c r="C51" s="2243"/>
      <c r="D51" s="2243"/>
      <c r="E51" s="2243"/>
      <c r="F51" s="2243"/>
      <c r="G51" s="2243">
        <v>4</v>
      </c>
      <c r="H51" s="2243"/>
      <c r="I51" s="2243"/>
      <c r="J51" s="2243"/>
      <c r="K51" s="2243"/>
      <c r="L51" s="2243"/>
      <c r="M51" s="2243">
        <v>6</v>
      </c>
      <c r="N51" s="2243"/>
      <c r="O51" s="2243"/>
      <c r="P51" s="2243"/>
      <c r="Q51" s="2243"/>
      <c r="R51" s="2243"/>
      <c r="S51" s="2243">
        <v>8</v>
      </c>
      <c r="T51" s="2243"/>
      <c r="U51" s="2243"/>
      <c r="V51" s="2243"/>
      <c r="W51" s="2243"/>
      <c r="X51" s="2243"/>
      <c r="Y51" s="2243">
        <v>10</v>
      </c>
      <c r="Z51" s="2243"/>
      <c r="AA51" s="2243"/>
      <c r="AB51" s="2243"/>
      <c r="AC51" s="2243"/>
    </row>
    <row r="52" spans="1:29">
      <c r="A52" s="2241"/>
      <c r="B52" s="2244">
        <v>1</v>
      </c>
      <c r="C52" s="2245"/>
      <c r="D52" s="2237">
        <v>2</v>
      </c>
      <c r="E52" s="2245"/>
      <c r="F52" s="2246"/>
      <c r="G52" s="2247">
        <v>3</v>
      </c>
      <c r="H52" s="2245"/>
      <c r="I52" s="2245"/>
      <c r="J52" s="2237">
        <v>4</v>
      </c>
      <c r="K52" s="2245"/>
      <c r="L52" s="2238"/>
      <c r="M52" s="2244">
        <v>5</v>
      </c>
      <c r="N52" s="2245"/>
      <c r="O52" s="2245"/>
      <c r="P52" s="2237">
        <v>6</v>
      </c>
      <c r="Q52" s="2245"/>
      <c r="R52" s="2246"/>
      <c r="S52" s="2247">
        <v>7</v>
      </c>
      <c r="T52" s="2245"/>
      <c r="U52" s="2245"/>
      <c r="V52" s="2237">
        <v>8</v>
      </c>
      <c r="W52" s="2245"/>
      <c r="X52" s="2238"/>
      <c r="Y52" s="2244">
        <v>9</v>
      </c>
      <c r="Z52" s="2245"/>
      <c r="AA52" s="2245"/>
      <c r="AB52" s="2237">
        <v>10</v>
      </c>
      <c r="AC52" s="2238"/>
    </row>
    <row r="53" spans="1:29" ht="12.75" customHeight="1">
      <c r="A53" s="608" t="s">
        <v>545</v>
      </c>
      <c r="B53" s="2239" t="s">
        <v>950</v>
      </c>
      <c r="C53" s="2239"/>
      <c r="D53" s="2239"/>
      <c r="E53" s="2239"/>
      <c r="F53" s="2239"/>
      <c r="G53" s="2239" t="s">
        <v>951</v>
      </c>
      <c r="H53" s="2239"/>
      <c r="I53" s="2239"/>
      <c r="J53" s="2239"/>
      <c r="K53" s="2239"/>
      <c r="L53" s="2239"/>
      <c r="M53" s="2239" t="s">
        <v>594</v>
      </c>
      <c r="N53" s="2239"/>
      <c r="O53" s="2239"/>
      <c r="P53" s="2239"/>
      <c r="Q53" s="2239"/>
      <c r="R53" s="2239"/>
      <c r="S53" s="2239" t="s">
        <v>952</v>
      </c>
      <c r="T53" s="2239"/>
      <c r="U53" s="2239"/>
      <c r="V53" s="2239"/>
      <c r="W53" s="2239"/>
      <c r="X53" s="2239"/>
      <c r="Y53" s="2239" t="s">
        <v>953</v>
      </c>
      <c r="Z53" s="2239"/>
      <c r="AA53" s="2239"/>
      <c r="AB53" s="2239"/>
      <c r="AC53" s="2239"/>
    </row>
    <row r="54" spans="1:29" ht="12.75" customHeight="1">
      <c r="A54" s="1038" t="s">
        <v>586</v>
      </c>
      <c r="B54" s="2236" t="s">
        <v>1023</v>
      </c>
      <c r="C54" s="2236"/>
      <c r="D54" s="2236"/>
      <c r="E54" s="2236"/>
      <c r="F54" s="2236"/>
      <c r="G54" s="2236" t="s">
        <v>1024</v>
      </c>
      <c r="H54" s="2236"/>
      <c r="I54" s="2236"/>
      <c r="J54" s="2236"/>
      <c r="K54" s="2236"/>
      <c r="L54" s="2236"/>
      <c r="M54" s="2236" t="s">
        <v>1025</v>
      </c>
      <c r="N54" s="2236"/>
      <c r="O54" s="2236"/>
      <c r="P54" s="2236"/>
      <c r="Q54" s="2236"/>
      <c r="R54" s="2236"/>
      <c r="S54" s="2236" t="s">
        <v>1026</v>
      </c>
      <c r="T54" s="2236"/>
      <c r="U54" s="2236"/>
      <c r="V54" s="2236"/>
      <c r="W54" s="2236"/>
      <c r="X54" s="2236"/>
      <c r="Y54" s="2236" t="s">
        <v>1027</v>
      </c>
      <c r="Z54" s="2236"/>
      <c r="AA54" s="2236"/>
      <c r="AB54" s="2236"/>
      <c r="AC54" s="2236"/>
    </row>
    <row r="55" spans="1:29" ht="9" customHeight="1"/>
    <row r="56" spans="1:29">
      <c r="A56" s="604" t="s">
        <v>548</v>
      </c>
    </row>
    <row r="57" spans="1:29">
      <c r="A57" s="2240"/>
      <c r="B57" s="2242">
        <v>2</v>
      </c>
      <c r="C57" s="2243"/>
      <c r="D57" s="2243"/>
      <c r="E57" s="2243"/>
      <c r="F57" s="2243"/>
      <c r="G57" s="2243">
        <v>4</v>
      </c>
      <c r="H57" s="2243"/>
      <c r="I57" s="2243"/>
      <c r="J57" s="2243"/>
      <c r="K57" s="2243"/>
      <c r="L57" s="2243"/>
      <c r="M57" s="2243">
        <v>6</v>
      </c>
      <c r="N57" s="2243"/>
      <c r="O57" s="2243"/>
      <c r="P57" s="2243"/>
      <c r="Q57" s="2243"/>
      <c r="R57" s="2243"/>
      <c r="S57" s="2243">
        <v>8</v>
      </c>
      <c r="T57" s="2243"/>
      <c r="U57" s="2243"/>
      <c r="V57" s="2243"/>
      <c r="W57" s="2243"/>
      <c r="X57" s="2243"/>
      <c r="Y57" s="2243">
        <v>10</v>
      </c>
      <c r="Z57" s="2243"/>
      <c r="AA57" s="2243"/>
      <c r="AB57" s="2243"/>
      <c r="AC57" s="2243"/>
    </row>
    <row r="58" spans="1:29">
      <c r="A58" s="2241"/>
      <c r="B58" s="2244">
        <v>1</v>
      </c>
      <c r="C58" s="2245"/>
      <c r="D58" s="2237">
        <v>2</v>
      </c>
      <c r="E58" s="2245"/>
      <c r="F58" s="2246"/>
      <c r="G58" s="2247">
        <v>3</v>
      </c>
      <c r="H58" s="2245"/>
      <c r="I58" s="2245"/>
      <c r="J58" s="2237">
        <v>4</v>
      </c>
      <c r="K58" s="2245"/>
      <c r="L58" s="2238"/>
      <c r="M58" s="2244">
        <v>5</v>
      </c>
      <c r="N58" s="2245"/>
      <c r="O58" s="2245"/>
      <c r="P58" s="2237">
        <v>6</v>
      </c>
      <c r="Q58" s="2245"/>
      <c r="R58" s="2246"/>
      <c r="S58" s="2247">
        <v>7</v>
      </c>
      <c r="T58" s="2245"/>
      <c r="U58" s="2245"/>
      <c r="V58" s="2237">
        <v>8</v>
      </c>
      <c r="W58" s="2245"/>
      <c r="X58" s="2238"/>
      <c r="Y58" s="2244">
        <v>9</v>
      </c>
      <c r="Z58" s="2245"/>
      <c r="AA58" s="2245"/>
      <c r="AB58" s="2237">
        <v>10</v>
      </c>
      <c r="AC58" s="2238"/>
    </row>
    <row r="59" spans="1:29" ht="12.75" customHeight="1">
      <c r="A59" s="608" t="s">
        <v>545</v>
      </c>
      <c r="B59" s="2239" t="s">
        <v>595</v>
      </c>
      <c r="C59" s="2239"/>
      <c r="D59" s="2239"/>
      <c r="E59" s="2239"/>
      <c r="F59" s="2239"/>
      <c r="G59" s="2239" t="s">
        <v>592</v>
      </c>
      <c r="H59" s="2239"/>
      <c r="I59" s="2239"/>
      <c r="J59" s="2239"/>
      <c r="K59" s="2239"/>
      <c r="L59" s="2239"/>
      <c r="M59" s="2239" t="s">
        <v>1016</v>
      </c>
      <c r="N59" s="2239"/>
      <c r="O59" s="2239"/>
      <c r="P59" s="2239"/>
      <c r="Q59" s="2239"/>
      <c r="R59" s="2239"/>
      <c r="S59" s="2239" t="s">
        <v>596</v>
      </c>
      <c r="T59" s="2239"/>
      <c r="U59" s="2239"/>
      <c r="V59" s="2239"/>
      <c r="W59" s="2239"/>
      <c r="X59" s="2239"/>
      <c r="Y59" s="2239" t="s">
        <v>597</v>
      </c>
      <c r="Z59" s="2239"/>
      <c r="AA59" s="2239"/>
      <c r="AB59" s="2239"/>
      <c r="AC59" s="2239"/>
    </row>
    <row r="60" spans="1:29" ht="12.75" customHeight="1">
      <c r="A60" s="972" t="s">
        <v>547</v>
      </c>
      <c r="B60" s="1028" t="s">
        <v>546</v>
      </c>
      <c r="C60" s="1026">
        <v>0.56399999999999995</v>
      </c>
      <c r="D60" s="1027">
        <v>0.56499999999999995</v>
      </c>
      <c r="E60" s="1029" t="s">
        <v>546</v>
      </c>
      <c r="F60" s="1026">
        <v>1.069</v>
      </c>
      <c r="G60" s="1027">
        <v>1.0699999999999998</v>
      </c>
      <c r="H60" s="1029" t="s">
        <v>546</v>
      </c>
      <c r="I60" s="1026">
        <v>1.506</v>
      </c>
      <c r="J60" s="1027">
        <v>1.5069999999999999</v>
      </c>
      <c r="K60" s="1029" t="s">
        <v>546</v>
      </c>
      <c r="L60" s="1026">
        <v>1.8979999999999999</v>
      </c>
      <c r="M60" s="1027">
        <v>1.8989999999999998</v>
      </c>
      <c r="N60" s="1029" t="s">
        <v>546</v>
      </c>
      <c r="O60" s="1026">
        <v>2.3769999999999998</v>
      </c>
      <c r="P60" s="1027">
        <v>2.3779999999999997</v>
      </c>
      <c r="Q60" s="1029" t="s">
        <v>546</v>
      </c>
      <c r="R60" s="1026">
        <v>2.992</v>
      </c>
      <c r="S60" s="1027">
        <v>2.9929999999999999</v>
      </c>
      <c r="T60" s="1029" t="s">
        <v>546</v>
      </c>
      <c r="U60" s="1026">
        <v>4.1280000000000001</v>
      </c>
      <c r="V60" s="1027">
        <v>4.1290000000000004</v>
      </c>
      <c r="W60" s="1030" t="s">
        <v>546</v>
      </c>
      <c r="X60" s="1026">
        <v>5.4050000000000002</v>
      </c>
      <c r="Y60" s="1027">
        <v>5.4060000000000006</v>
      </c>
      <c r="Z60" s="1029" t="s">
        <v>546</v>
      </c>
      <c r="AA60" s="1026">
        <v>8.7569999999999997</v>
      </c>
      <c r="AB60" s="1027">
        <v>8.7579999999999991</v>
      </c>
      <c r="AC60" s="1031" t="s">
        <v>546</v>
      </c>
    </row>
    <row r="61" spans="1:29" ht="12.75" customHeight="1">
      <c r="A61" s="1038" t="s">
        <v>586</v>
      </c>
      <c r="B61" s="2236" t="s">
        <v>1021</v>
      </c>
      <c r="C61" s="2236"/>
      <c r="D61" s="2236"/>
      <c r="E61" s="2236"/>
      <c r="F61" s="2236"/>
      <c r="G61" s="2236" t="s">
        <v>558</v>
      </c>
      <c r="H61" s="2236"/>
      <c r="I61" s="2236"/>
      <c r="J61" s="2236"/>
      <c r="K61" s="2236"/>
      <c r="L61" s="2236"/>
      <c r="M61" s="2236" t="s">
        <v>559</v>
      </c>
      <c r="N61" s="2236"/>
      <c r="O61" s="2236"/>
      <c r="P61" s="2236"/>
      <c r="Q61" s="2236"/>
      <c r="R61" s="2236"/>
      <c r="S61" s="2236" t="s">
        <v>1022</v>
      </c>
      <c r="T61" s="2236"/>
      <c r="U61" s="2236"/>
      <c r="V61" s="2236"/>
      <c r="W61" s="2236"/>
      <c r="X61" s="2236"/>
      <c r="Y61" s="2236" t="s">
        <v>560</v>
      </c>
      <c r="Z61" s="2236"/>
      <c r="AA61" s="2236"/>
      <c r="AB61" s="2236"/>
      <c r="AC61" s="2236"/>
    </row>
    <row r="62" spans="1:29" ht="9" customHeight="1"/>
    <row r="63" spans="1:29">
      <c r="A63" s="604" t="s">
        <v>626</v>
      </c>
    </row>
    <row r="64" spans="1:29" ht="9.9" customHeight="1">
      <c r="A64" s="2240"/>
      <c r="B64" s="2242">
        <v>2</v>
      </c>
      <c r="C64" s="2243"/>
      <c r="D64" s="2243"/>
      <c r="E64" s="2243"/>
      <c r="F64" s="2243"/>
      <c r="G64" s="2243">
        <v>4</v>
      </c>
      <c r="H64" s="2243"/>
      <c r="I64" s="2243"/>
      <c r="J64" s="2243"/>
      <c r="K64" s="2243"/>
      <c r="L64" s="2243"/>
      <c r="M64" s="2243">
        <v>6</v>
      </c>
      <c r="N64" s="2243"/>
      <c r="O64" s="2243"/>
      <c r="P64" s="2243"/>
      <c r="Q64" s="2243"/>
      <c r="R64" s="2243"/>
      <c r="S64" s="2243">
        <v>8</v>
      </c>
      <c r="T64" s="2243"/>
      <c r="U64" s="2243"/>
      <c r="V64" s="2243"/>
      <c r="W64" s="2243"/>
      <c r="X64" s="2243"/>
      <c r="Y64" s="2243">
        <v>10</v>
      </c>
      <c r="Z64" s="2243"/>
      <c r="AA64" s="2243"/>
      <c r="AB64" s="2243"/>
      <c r="AC64" s="2243"/>
    </row>
    <row r="65" spans="1:29" ht="9.9" customHeight="1">
      <c r="A65" s="2241"/>
      <c r="B65" s="2244">
        <v>1</v>
      </c>
      <c r="C65" s="2245"/>
      <c r="D65" s="2237">
        <v>2</v>
      </c>
      <c r="E65" s="2245"/>
      <c r="F65" s="2246"/>
      <c r="G65" s="2247">
        <v>3</v>
      </c>
      <c r="H65" s="2245"/>
      <c r="I65" s="2245"/>
      <c r="J65" s="2237">
        <v>4</v>
      </c>
      <c r="K65" s="2245"/>
      <c r="L65" s="2238"/>
      <c r="M65" s="2244">
        <v>5</v>
      </c>
      <c r="N65" s="2245"/>
      <c r="O65" s="2245"/>
      <c r="P65" s="2237">
        <v>6</v>
      </c>
      <c r="Q65" s="2245"/>
      <c r="R65" s="2246"/>
      <c r="S65" s="2247">
        <v>7</v>
      </c>
      <c r="T65" s="2245"/>
      <c r="U65" s="2245"/>
      <c r="V65" s="2237">
        <v>8</v>
      </c>
      <c r="W65" s="2245"/>
      <c r="X65" s="2238"/>
      <c r="Y65" s="2244">
        <v>9</v>
      </c>
      <c r="Z65" s="2245"/>
      <c r="AA65" s="2245"/>
      <c r="AB65" s="2237">
        <v>10</v>
      </c>
      <c r="AC65" s="2238"/>
    </row>
    <row r="66" spans="1:29" ht="12.75" customHeight="1">
      <c r="A66" s="608" t="s">
        <v>545</v>
      </c>
      <c r="B66" s="2239" t="s">
        <v>544</v>
      </c>
      <c r="C66" s="2239"/>
      <c r="D66" s="2239"/>
      <c r="E66" s="2239"/>
      <c r="F66" s="2239"/>
      <c r="G66" s="2239" t="s">
        <v>543</v>
      </c>
      <c r="H66" s="2239"/>
      <c r="I66" s="2239"/>
      <c r="J66" s="2239"/>
      <c r="K66" s="2239"/>
      <c r="L66" s="2239"/>
      <c r="M66" s="2239" t="s">
        <v>594</v>
      </c>
      <c r="N66" s="2239"/>
      <c r="O66" s="2239"/>
      <c r="P66" s="2239"/>
      <c r="Q66" s="2239"/>
      <c r="R66" s="2239"/>
      <c r="S66" s="2239" t="s">
        <v>542</v>
      </c>
      <c r="T66" s="2239"/>
      <c r="U66" s="2239"/>
      <c r="V66" s="2239"/>
      <c r="W66" s="2239"/>
      <c r="X66" s="2239"/>
      <c r="Y66" s="2239" t="s">
        <v>541</v>
      </c>
      <c r="Z66" s="2239"/>
      <c r="AA66" s="2239"/>
      <c r="AB66" s="2239"/>
      <c r="AC66" s="2239"/>
    </row>
    <row r="67" spans="1:29" ht="12.75" customHeight="1">
      <c r="A67" s="1038" t="s">
        <v>586</v>
      </c>
      <c r="B67" s="2236" t="s">
        <v>1027</v>
      </c>
      <c r="C67" s="2236"/>
      <c r="D67" s="2236"/>
      <c r="E67" s="2236"/>
      <c r="F67" s="2236"/>
      <c r="G67" s="2236" t="s">
        <v>1026</v>
      </c>
      <c r="H67" s="2236"/>
      <c r="I67" s="2236"/>
      <c r="J67" s="2236"/>
      <c r="K67" s="2236"/>
      <c r="L67" s="2236"/>
      <c r="M67" s="2236" t="s">
        <v>1025</v>
      </c>
      <c r="N67" s="2236"/>
      <c r="O67" s="2236"/>
      <c r="P67" s="2236"/>
      <c r="Q67" s="2236"/>
      <c r="R67" s="2236"/>
      <c r="S67" s="2236" t="s">
        <v>1024</v>
      </c>
      <c r="T67" s="2236"/>
      <c r="U67" s="2236"/>
      <c r="V67" s="2236"/>
      <c r="W67" s="2236"/>
      <c r="X67" s="2236"/>
      <c r="Y67" s="2236" t="s">
        <v>1023</v>
      </c>
      <c r="Z67" s="2236"/>
      <c r="AA67" s="2236"/>
      <c r="AB67" s="2236"/>
      <c r="AC67" s="2236"/>
    </row>
  </sheetData>
  <mergeCells count="252">
    <mergeCell ref="Z1:AC1"/>
    <mergeCell ref="Z2:AC3"/>
    <mergeCell ref="A5:A6"/>
    <mergeCell ref="B5:F5"/>
    <mergeCell ref="G5:L5"/>
    <mergeCell ref="M5:R5"/>
    <mergeCell ref="S5:X5"/>
    <mergeCell ref="Y5:AC5"/>
    <mergeCell ref="B6:C6"/>
    <mergeCell ref="D6:F6"/>
    <mergeCell ref="Y6:AA6"/>
    <mergeCell ref="AB6:AC6"/>
    <mergeCell ref="B7:F7"/>
    <mergeCell ref="G7:L7"/>
    <mergeCell ref="M7:R7"/>
    <mergeCell ref="S7:X7"/>
    <mergeCell ref="Y7:AC7"/>
    <mergeCell ref="G6:I6"/>
    <mergeCell ref="J6:L6"/>
    <mergeCell ref="M6:O6"/>
    <mergeCell ref="P6:R6"/>
    <mergeCell ref="S6:U6"/>
    <mergeCell ref="V6:X6"/>
    <mergeCell ref="B9:F9"/>
    <mergeCell ref="G9:L9"/>
    <mergeCell ref="M9:R9"/>
    <mergeCell ref="S9:X9"/>
    <mergeCell ref="Y9:AC9"/>
    <mergeCell ref="A12:A13"/>
    <mergeCell ref="B12:F12"/>
    <mergeCell ref="G12:L12"/>
    <mergeCell ref="M12:R12"/>
    <mergeCell ref="S12:X12"/>
    <mergeCell ref="AB13:AC13"/>
    <mergeCell ref="B14:F14"/>
    <mergeCell ref="G14:L14"/>
    <mergeCell ref="M14:R14"/>
    <mergeCell ref="S14:X14"/>
    <mergeCell ref="Y14:AC14"/>
    <mergeCell ref="Y12:AC12"/>
    <mergeCell ref="B13:C13"/>
    <mergeCell ref="D13:F13"/>
    <mergeCell ref="G13:I13"/>
    <mergeCell ref="J13:L13"/>
    <mergeCell ref="M13:O13"/>
    <mergeCell ref="P13:R13"/>
    <mergeCell ref="S13:U13"/>
    <mergeCell ref="V13:X13"/>
    <mergeCell ref="Y13:AA13"/>
    <mergeCell ref="B16:F16"/>
    <mergeCell ref="G16:L16"/>
    <mergeCell ref="M16:R16"/>
    <mergeCell ref="S16:X16"/>
    <mergeCell ref="Y16:AC16"/>
    <mergeCell ref="A19:A20"/>
    <mergeCell ref="B19:F19"/>
    <mergeCell ref="G19:L19"/>
    <mergeCell ref="M19:R19"/>
    <mergeCell ref="S19:X19"/>
    <mergeCell ref="AB20:AC20"/>
    <mergeCell ref="B21:F21"/>
    <mergeCell ref="G21:L21"/>
    <mergeCell ref="M21:R21"/>
    <mergeCell ref="S21:X21"/>
    <mergeCell ref="Y21:AC21"/>
    <mergeCell ref="Y19:AC19"/>
    <mergeCell ref="B20:C20"/>
    <mergeCell ref="D20:F20"/>
    <mergeCell ref="G20:I20"/>
    <mergeCell ref="J20:L20"/>
    <mergeCell ref="M20:O20"/>
    <mergeCell ref="P20:R20"/>
    <mergeCell ref="S20:U20"/>
    <mergeCell ref="V20:X20"/>
    <mergeCell ref="Y20:AA20"/>
    <mergeCell ref="B23:F23"/>
    <mergeCell ref="G23:L23"/>
    <mergeCell ref="M23:R23"/>
    <mergeCell ref="S23:X23"/>
    <mergeCell ref="Y23:AC23"/>
    <mergeCell ref="A26:A27"/>
    <mergeCell ref="B26:F26"/>
    <mergeCell ref="G26:L26"/>
    <mergeCell ref="M26:R26"/>
    <mergeCell ref="S26:X26"/>
    <mergeCell ref="AB27:AC27"/>
    <mergeCell ref="B28:F28"/>
    <mergeCell ref="G28:L28"/>
    <mergeCell ref="M28:R28"/>
    <mergeCell ref="S28:X28"/>
    <mergeCell ref="Y28:AC28"/>
    <mergeCell ref="Y26:AC26"/>
    <mergeCell ref="B27:C27"/>
    <mergeCell ref="D27:F27"/>
    <mergeCell ref="G27:I27"/>
    <mergeCell ref="J27:L27"/>
    <mergeCell ref="M27:O27"/>
    <mergeCell ref="P27:R27"/>
    <mergeCell ref="S27:U27"/>
    <mergeCell ref="V27:X27"/>
    <mergeCell ref="Y27:AA27"/>
    <mergeCell ref="B30:F30"/>
    <mergeCell ref="G30:L30"/>
    <mergeCell ref="M30:R30"/>
    <mergeCell ref="S30:X30"/>
    <mergeCell ref="Y30:AC30"/>
    <mergeCell ref="A33:A34"/>
    <mergeCell ref="B33:F33"/>
    <mergeCell ref="G33:L33"/>
    <mergeCell ref="M33:R33"/>
    <mergeCell ref="S33:X33"/>
    <mergeCell ref="AB34:AC34"/>
    <mergeCell ref="B35:F35"/>
    <mergeCell ref="G35:L35"/>
    <mergeCell ref="M35:R35"/>
    <mergeCell ref="S35:X35"/>
    <mergeCell ref="Y35:AC35"/>
    <mergeCell ref="Y33:AC33"/>
    <mergeCell ref="B34:C34"/>
    <mergeCell ref="D34:F34"/>
    <mergeCell ref="G34:I34"/>
    <mergeCell ref="J34:L34"/>
    <mergeCell ref="M34:O34"/>
    <mergeCell ref="P34:R34"/>
    <mergeCell ref="S34:U34"/>
    <mergeCell ref="V34:X34"/>
    <mergeCell ref="Y34:AA34"/>
    <mergeCell ref="B37:F37"/>
    <mergeCell ref="G37:L37"/>
    <mergeCell ref="M37:R37"/>
    <mergeCell ref="S37:X37"/>
    <mergeCell ref="Y37:AC37"/>
    <mergeCell ref="A40:A41"/>
    <mergeCell ref="B40:F40"/>
    <mergeCell ref="G40:L40"/>
    <mergeCell ref="M40:R40"/>
    <mergeCell ref="S40:X40"/>
    <mergeCell ref="Y40:AC40"/>
    <mergeCell ref="B41:C41"/>
    <mergeCell ref="D41:F41"/>
    <mergeCell ref="G41:I41"/>
    <mergeCell ref="J41:L41"/>
    <mergeCell ref="M41:O41"/>
    <mergeCell ref="P41:R41"/>
    <mergeCell ref="S41:U41"/>
    <mergeCell ref="V41:X41"/>
    <mergeCell ref="Y41:AA41"/>
    <mergeCell ref="AB41:AC41"/>
    <mergeCell ref="A45:A46"/>
    <mergeCell ref="B45:F45"/>
    <mergeCell ref="G45:L45"/>
    <mergeCell ref="M45:R45"/>
    <mergeCell ref="S45:X45"/>
    <mergeCell ref="Y45:AC45"/>
    <mergeCell ref="B46:C46"/>
    <mergeCell ref="D46:F46"/>
    <mergeCell ref="G46:I46"/>
    <mergeCell ref="AB46:AC46"/>
    <mergeCell ref="B47:F47"/>
    <mergeCell ref="G47:L47"/>
    <mergeCell ref="M47:R47"/>
    <mergeCell ref="S47:X47"/>
    <mergeCell ref="Y47:AC47"/>
    <mergeCell ref="J46:L46"/>
    <mergeCell ref="M46:O46"/>
    <mergeCell ref="P46:R46"/>
    <mergeCell ref="S46:U46"/>
    <mergeCell ref="V46:X46"/>
    <mergeCell ref="Y46:AA46"/>
    <mergeCell ref="B48:F48"/>
    <mergeCell ref="G48:L48"/>
    <mergeCell ref="M48:R48"/>
    <mergeCell ref="S48:X48"/>
    <mergeCell ref="Y48:AC48"/>
    <mergeCell ref="A51:A52"/>
    <mergeCell ref="B51:F51"/>
    <mergeCell ref="G51:L51"/>
    <mergeCell ref="M51:R51"/>
    <mergeCell ref="S51:X51"/>
    <mergeCell ref="AB52:AC52"/>
    <mergeCell ref="B53:F53"/>
    <mergeCell ref="G53:L53"/>
    <mergeCell ref="M53:R53"/>
    <mergeCell ref="S53:X53"/>
    <mergeCell ref="Y53:AC53"/>
    <mergeCell ref="Y51:AC51"/>
    <mergeCell ref="B52:C52"/>
    <mergeCell ref="D52:F52"/>
    <mergeCell ref="G52:I52"/>
    <mergeCell ref="J52:L52"/>
    <mergeCell ref="M52:O52"/>
    <mergeCell ref="P52:R52"/>
    <mergeCell ref="S52:U52"/>
    <mergeCell ref="V52:X52"/>
    <mergeCell ref="Y52:AA52"/>
    <mergeCell ref="B54:F54"/>
    <mergeCell ref="G54:L54"/>
    <mergeCell ref="M54:R54"/>
    <mergeCell ref="S54:X54"/>
    <mergeCell ref="Y54:AC54"/>
    <mergeCell ref="A57:A58"/>
    <mergeCell ref="B57:F57"/>
    <mergeCell ref="G57:L57"/>
    <mergeCell ref="M57:R57"/>
    <mergeCell ref="S57:X57"/>
    <mergeCell ref="AB58:AC58"/>
    <mergeCell ref="B59:F59"/>
    <mergeCell ref="G59:L59"/>
    <mergeCell ref="M59:R59"/>
    <mergeCell ref="S59:X59"/>
    <mergeCell ref="Y59:AC59"/>
    <mergeCell ref="Y57:AC57"/>
    <mergeCell ref="B58:C58"/>
    <mergeCell ref="D58:F58"/>
    <mergeCell ref="G58:I58"/>
    <mergeCell ref="J58:L58"/>
    <mergeCell ref="M58:O58"/>
    <mergeCell ref="P58:R58"/>
    <mergeCell ref="S58:U58"/>
    <mergeCell ref="V58:X58"/>
    <mergeCell ref="Y58:AA58"/>
    <mergeCell ref="B61:F61"/>
    <mergeCell ref="G61:L61"/>
    <mergeCell ref="M61:R61"/>
    <mergeCell ref="S61:X61"/>
    <mergeCell ref="Y61:AC61"/>
    <mergeCell ref="A64:A65"/>
    <mergeCell ref="B64:F64"/>
    <mergeCell ref="G64:L64"/>
    <mergeCell ref="M64:R64"/>
    <mergeCell ref="S64:X64"/>
    <mergeCell ref="Y64:AC64"/>
    <mergeCell ref="B65:C65"/>
    <mergeCell ref="D65:F65"/>
    <mergeCell ref="G65:I65"/>
    <mergeCell ref="J65:L65"/>
    <mergeCell ref="M65:O65"/>
    <mergeCell ref="P65:R65"/>
    <mergeCell ref="S65:U65"/>
    <mergeCell ref="V65:X65"/>
    <mergeCell ref="Y65:AA65"/>
    <mergeCell ref="B67:F67"/>
    <mergeCell ref="G67:L67"/>
    <mergeCell ref="M67:R67"/>
    <mergeCell ref="S67:X67"/>
    <mergeCell ref="Y67:AC67"/>
    <mergeCell ref="AB65:AC65"/>
    <mergeCell ref="B66:F66"/>
    <mergeCell ref="G66:L66"/>
    <mergeCell ref="M66:R66"/>
    <mergeCell ref="S66:X66"/>
    <mergeCell ref="Y66:AC66"/>
  </mergeCells>
  <phoneticPr fontId="1"/>
  <printOptions horizontalCentered="1" verticalCentered="1"/>
  <pageMargins left="0.39370078740157483" right="0.39370078740157483" top="0.39370078740157483" bottom="0.39370078740157483" header="0" footer="0.19685039370078741"/>
  <pageSetup paperSize="9" scale="82" orientation="landscape" r:id="rId1"/>
  <headerFooter scaleWithDoc="0">
    <oddFooter>&amp;P / &amp;N ページ</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CC"/>
    <pageSetUpPr fitToPage="1"/>
  </sheetPr>
  <dimension ref="A1:AV102"/>
  <sheetViews>
    <sheetView showGridLines="0" zoomScale="120" zoomScaleNormal="120" workbookViewId="0">
      <selection activeCell="S37" sqref="S37"/>
    </sheetView>
  </sheetViews>
  <sheetFormatPr defaultRowHeight="9"/>
  <cols>
    <col min="1" max="1" width="9.88671875" style="604" customWidth="1"/>
    <col min="2" max="2" width="3.44140625" style="605" customWidth="1"/>
    <col min="3" max="4" width="4.21875" style="607" bestFit="1" customWidth="1"/>
    <col min="5" max="5" width="1.6640625" style="605" customWidth="1"/>
    <col min="6" max="6" width="4.21875" style="607" bestFit="1" customWidth="1"/>
    <col min="7" max="7" width="4.21875" style="605" bestFit="1" customWidth="1"/>
    <col min="8" max="8" width="1.6640625" style="605" customWidth="1"/>
    <col min="9" max="9" width="4.21875" style="607" bestFit="1" customWidth="1"/>
    <col min="10" max="10" width="4.21875" style="605" bestFit="1" customWidth="1"/>
    <col min="11" max="11" width="1.6640625" style="605" customWidth="1"/>
    <col min="12" max="12" width="3.44140625" style="605" bestFit="1" customWidth="1"/>
    <col min="13" max="13" width="3.44140625" style="606" bestFit="1" customWidth="1"/>
    <col min="14" max="14" width="1.6640625" style="605" customWidth="1"/>
    <col min="15" max="16" width="3.44140625" style="605" bestFit="1" customWidth="1"/>
    <col min="17" max="17" width="1.6640625" style="605" customWidth="1"/>
    <col min="18" max="18" width="3.44140625" style="606" bestFit="1" customWidth="1"/>
    <col min="19" max="19" width="3.44140625" style="605" bestFit="1" customWidth="1"/>
    <col min="20" max="20" width="1.6640625" style="605" customWidth="1"/>
    <col min="21" max="21" width="3.44140625" style="605" bestFit="1" customWidth="1"/>
    <col min="22" max="22" width="3.44140625" style="606" bestFit="1" customWidth="1"/>
    <col min="23" max="23" width="1.6640625" style="604" customWidth="1"/>
    <col min="24" max="25" width="3.44140625" style="605" bestFit="1" customWidth="1"/>
    <col min="26" max="26" width="1.6640625" style="605" customWidth="1"/>
    <col min="27" max="28" width="3.44140625" style="605" bestFit="1" customWidth="1"/>
    <col min="29" max="29" width="3.77734375" style="605" customWidth="1"/>
    <col min="30" max="30" width="0.44140625" style="604" customWidth="1"/>
    <col min="31" max="34" width="1.109375" style="604" customWidth="1"/>
    <col min="35" max="35" width="1.33203125" style="604" customWidth="1"/>
    <col min="36" max="36" width="1.21875" style="604" customWidth="1"/>
    <col min="37" max="37" width="1" style="604" customWidth="1"/>
    <col min="38" max="38" width="1.109375" style="604" customWidth="1"/>
    <col min="39" max="256" width="9" style="604"/>
    <col min="257" max="257" width="7.77734375" style="604" customWidth="1"/>
    <col min="258" max="258" width="3.44140625" style="604" customWidth="1"/>
    <col min="259" max="260" width="4.21875" style="604" bestFit="1" customWidth="1"/>
    <col min="261" max="261" width="1.6640625" style="604" customWidth="1"/>
    <col min="262" max="263" width="4.21875" style="604" bestFit="1" customWidth="1"/>
    <col min="264" max="264" width="1.6640625" style="604" customWidth="1"/>
    <col min="265" max="266" width="4.21875" style="604" bestFit="1" customWidth="1"/>
    <col min="267" max="267" width="1.6640625" style="604" customWidth="1"/>
    <col min="268" max="269" width="3.44140625" style="604" bestFit="1" customWidth="1"/>
    <col min="270" max="270" width="1.6640625" style="604" customWidth="1"/>
    <col min="271" max="272" width="3.44140625" style="604" bestFit="1" customWidth="1"/>
    <col min="273" max="273" width="1.6640625" style="604" customWidth="1"/>
    <col min="274" max="275" width="3.44140625" style="604" bestFit="1" customWidth="1"/>
    <col min="276" max="276" width="1.6640625" style="604" customWidth="1"/>
    <col min="277" max="278" width="3.44140625" style="604" bestFit="1" customWidth="1"/>
    <col min="279" max="279" width="1.6640625" style="604" customWidth="1"/>
    <col min="280" max="281" width="3.44140625" style="604" bestFit="1" customWidth="1"/>
    <col min="282" max="282" width="1.6640625" style="604" customWidth="1"/>
    <col min="283" max="284" width="3.44140625" style="604" bestFit="1" customWidth="1"/>
    <col min="285" max="285" width="3.77734375" style="604" customWidth="1"/>
    <col min="286" max="286" width="0.44140625" style="604" customWidth="1"/>
    <col min="287" max="290" width="1.109375" style="604" customWidth="1"/>
    <col min="291" max="291" width="1.33203125" style="604" customWidth="1"/>
    <col min="292" max="292" width="1.21875" style="604" customWidth="1"/>
    <col min="293" max="293" width="1" style="604" customWidth="1"/>
    <col min="294" max="294" width="1.109375" style="604" customWidth="1"/>
    <col min="295" max="512" width="9" style="604"/>
    <col min="513" max="513" width="7.77734375" style="604" customWidth="1"/>
    <col min="514" max="514" width="3.44140625" style="604" customWidth="1"/>
    <col min="515" max="516" width="4.21875" style="604" bestFit="1" customWidth="1"/>
    <col min="517" max="517" width="1.6640625" style="604" customWidth="1"/>
    <col min="518" max="519" width="4.21875" style="604" bestFit="1" customWidth="1"/>
    <col min="520" max="520" width="1.6640625" style="604" customWidth="1"/>
    <col min="521" max="522" width="4.21875" style="604" bestFit="1" customWidth="1"/>
    <col min="523" max="523" width="1.6640625" style="604" customWidth="1"/>
    <col min="524" max="525" width="3.44140625" style="604" bestFit="1" customWidth="1"/>
    <col min="526" max="526" width="1.6640625" style="604" customWidth="1"/>
    <col min="527" max="528" width="3.44140625" style="604" bestFit="1" customWidth="1"/>
    <col min="529" max="529" width="1.6640625" style="604" customWidth="1"/>
    <col min="530" max="531" width="3.44140625" style="604" bestFit="1" customWidth="1"/>
    <col min="532" max="532" width="1.6640625" style="604" customWidth="1"/>
    <col min="533" max="534" width="3.44140625" style="604" bestFit="1" customWidth="1"/>
    <col min="535" max="535" width="1.6640625" style="604" customWidth="1"/>
    <col min="536" max="537" width="3.44140625" style="604" bestFit="1" customWidth="1"/>
    <col min="538" max="538" width="1.6640625" style="604" customWidth="1"/>
    <col min="539" max="540" width="3.44140625" style="604" bestFit="1" customWidth="1"/>
    <col min="541" max="541" width="3.77734375" style="604" customWidth="1"/>
    <col min="542" max="542" width="0.44140625" style="604" customWidth="1"/>
    <col min="543" max="546" width="1.109375" style="604" customWidth="1"/>
    <col min="547" max="547" width="1.33203125" style="604" customWidth="1"/>
    <col min="548" max="548" width="1.21875" style="604" customWidth="1"/>
    <col min="549" max="549" width="1" style="604" customWidth="1"/>
    <col min="550" max="550" width="1.109375" style="604" customWidth="1"/>
    <col min="551" max="768" width="9" style="604"/>
    <col min="769" max="769" width="7.77734375" style="604" customWidth="1"/>
    <col min="770" max="770" width="3.44140625" style="604" customWidth="1"/>
    <col min="771" max="772" width="4.21875" style="604" bestFit="1" customWidth="1"/>
    <col min="773" max="773" width="1.6640625" style="604" customWidth="1"/>
    <col min="774" max="775" width="4.21875" style="604" bestFit="1" customWidth="1"/>
    <col min="776" max="776" width="1.6640625" style="604" customWidth="1"/>
    <col min="777" max="778" width="4.21875" style="604" bestFit="1" customWidth="1"/>
    <col min="779" max="779" width="1.6640625" style="604" customWidth="1"/>
    <col min="780" max="781" width="3.44140625" style="604" bestFit="1" customWidth="1"/>
    <col min="782" max="782" width="1.6640625" style="604" customWidth="1"/>
    <col min="783" max="784" width="3.44140625" style="604" bestFit="1" customWidth="1"/>
    <col min="785" max="785" width="1.6640625" style="604" customWidth="1"/>
    <col min="786" max="787" width="3.44140625" style="604" bestFit="1" customWidth="1"/>
    <col min="788" max="788" width="1.6640625" style="604" customWidth="1"/>
    <col min="789" max="790" width="3.44140625" style="604" bestFit="1" customWidth="1"/>
    <col min="791" max="791" width="1.6640625" style="604" customWidth="1"/>
    <col min="792" max="793" width="3.44140625" style="604" bestFit="1" customWidth="1"/>
    <col min="794" max="794" width="1.6640625" style="604" customWidth="1"/>
    <col min="795" max="796" width="3.44140625" style="604" bestFit="1" customWidth="1"/>
    <col min="797" max="797" width="3.77734375" style="604" customWidth="1"/>
    <col min="798" max="798" width="0.44140625" style="604" customWidth="1"/>
    <col min="799" max="802" width="1.109375" style="604" customWidth="1"/>
    <col min="803" max="803" width="1.33203125" style="604" customWidth="1"/>
    <col min="804" max="804" width="1.21875" style="604" customWidth="1"/>
    <col min="805" max="805" width="1" style="604" customWidth="1"/>
    <col min="806" max="806" width="1.109375" style="604" customWidth="1"/>
    <col min="807" max="1024" width="9" style="604"/>
    <col min="1025" max="1025" width="7.77734375" style="604" customWidth="1"/>
    <col min="1026" max="1026" width="3.44140625" style="604" customWidth="1"/>
    <col min="1027" max="1028" width="4.21875" style="604" bestFit="1" customWidth="1"/>
    <col min="1029" max="1029" width="1.6640625" style="604" customWidth="1"/>
    <col min="1030" max="1031" width="4.21875" style="604" bestFit="1" customWidth="1"/>
    <col min="1032" max="1032" width="1.6640625" style="604" customWidth="1"/>
    <col min="1033" max="1034" width="4.21875" style="604" bestFit="1" customWidth="1"/>
    <col min="1035" max="1035" width="1.6640625" style="604" customWidth="1"/>
    <col min="1036" max="1037" width="3.44140625" style="604" bestFit="1" customWidth="1"/>
    <col min="1038" max="1038" width="1.6640625" style="604" customWidth="1"/>
    <col min="1039" max="1040" width="3.44140625" style="604" bestFit="1" customWidth="1"/>
    <col min="1041" max="1041" width="1.6640625" style="604" customWidth="1"/>
    <col min="1042" max="1043" width="3.44140625" style="604" bestFit="1" customWidth="1"/>
    <col min="1044" max="1044" width="1.6640625" style="604" customWidth="1"/>
    <col min="1045" max="1046" width="3.44140625" style="604" bestFit="1" customWidth="1"/>
    <col min="1047" max="1047" width="1.6640625" style="604" customWidth="1"/>
    <col min="1048" max="1049" width="3.44140625" style="604" bestFit="1" customWidth="1"/>
    <col min="1050" max="1050" width="1.6640625" style="604" customWidth="1"/>
    <col min="1051" max="1052" width="3.44140625" style="604" bestFit="1" customWidth="1"/>
    <col min="1053" max="1053" width="3.77734375" style="604" customWidth="1"/>
    <col min="1054" max="1054" width="0.44140625" style="604" customWidth="1"/>
    <col min="1055" max="1058" width="1.109375" style="604" customWidth="1"/>
    <col min="1059" max="1059" width="1.33203125" style="604" customWidth="1"/>
    <col min="1060" max="1060" width="1.21875" style="604" customWidth="1"/>
    <col min="1061" max="1061" width="1" style="604" customWidth="1"/>
    <col min="1062" max="1062" width="1.109375" style="604" customWidth="1"/>
    <col min="1063" max="1280" width="9" style="604"/>
    <col min="1281" max="1281" width="7.77734375" style="604" customWidth="1"/>
    <col min="1282" max="1282" width="3.44140625" style="604" customWidth="1"/>
    <col min="1283" max="1284" width="4.21875" style="604" bestFit="1" customWidth="1"/>
    <col min="1285" max="1285" width="1.6640625" style="604" customWidth="1"/>
    <col min="1286" max="1287" width="4.21875" style="604" bestFit="1" customWidth="1"/>
    <col min="1288" max="1288" width="1.6640625" style="604" customWidth="1"/>
    <col min="1289" max="1290" width="4.21875" style="604" bestFit="1" customWidth="1"/>
    <col min="1291" max="1291" width="1.6640625" style="604" customWidth="1"/>
    <col min="1292" max="1293" width="3.44140625" style="604" bestFit="1" customWidth="1"/>
    <col min="1294" max="1294" width="1.6640625" style="604" customWidth="1"/>
    <col min="1295" max="1296" width="3.44140625" style="604" bestFit="1" customWidth="1"/>
    <col min="1297" max="1297" width="1.6640625" style="604" customWidth="1"/>
    <col min="1298" max="1299" width="3.44140625" style="604" bestFit="1" customWidth="1"/>
    <col min="1300" max="1300" width="1.6640625" style="604" customWidth="1"/>
    <col min="1301" max="1302" width="3.44140625" style="604" bestFit="1" customWidth="1"/>
    <col min="1303" max="1303" width="1.6640625" style="604" customWidth="1"/>
    <col min="1304" max="1305" width="3.44140625" style="604" bestFit="1" customWidth="1"/>
    <col min="1306" max="1306" width="1.6640625" style="604" customWidth="1"/>
    <col min="1307" max="1308" width="3.44140625" style="604" bestFit="1" customWidth="1"/>
    <col min="1309" max="1309" width="3.77734375" style="604" customWidth="1"/>
    <col min="1310" max="1310" width="0.44140625" style="604" customWidth="1"/>
    <col min="1311" max="1314" width="1.109375" style="604" customWidth="1"/>
    <col min="1315" max="1315" width="1.33203125" style="604" customWidth="1"/>
    <col min="1316" max="1316" width="1.21875" style="604" customWidth="1"/>
    <col min="1317" max="1317" width="1" style="604" customWidth="1"/>
    <col min="1318" max="1318" width="1.109375" style="604" customWidth="1"/>
    <col min="1319" max="1536" width="9" style="604"/>
    <col min="1537" max="1537" width="7.77734375" style="604" customWidth="1"/>
    <col min="1538" max="1538" width="3.44140625" style="604" customWidth="1"/>
    <col min="1539" max="1540" width="4.21875" style="604" bestFit="1" customWidth="1"/>
    <col min="1541" max="1541" width="1.6640625" style="604" customWidth="1"/>
    <col min="1542" max="1543" width="4.21875" style="604" bestFit="1" customWidth="1"/>
    <col min="1544" max="1544" width="1.6640625" style="604" customWidth="1"/>
    <col min="1545" max="1546" width="4.21875" style="604" bestFit="1" customWidth="1"/>
    <col min="1547" max="1547" width="1.6640625" style="604" customWidth="1"/>
    <col min="1548" max="1549" width="3.44140625" style="604" bestFit="1" customWidth="1"/>
    <col min="1550" max="1550" width="1.6640625" style="604" customWidth="1"/>
    <col min="1551" max="1552" width="3.44140625" style="604" bestFit="1" customWidth="1"/>
    <col min="1553" max="1553" width="1.6640625" style="604" customWidth="1"/>
    <col min="1554" max="1555" width="3.44140625" style="604" bestFit="1" customWidth="1"/>
    <col min="1556" max="1556" width="1.6640625" style="604" customWidth="1"/>
    <col min="1557" max="1558" width="3.44140625" style="604" bestFit="1" customWidth="1"/>
    <col min="1559" max="1559" width="1.6640625" style="604" customWidth="1"/>
    <col min="1560" max="1561" width="3.44140625" style="604" bestFit="1" customWidth="1"/>
    <col min="1562" max="1562" width="1.6640625" style="604" customWidth="1"/>
    <col min="1563" max="1564" width="3.44140625" style="604" bestFit="1" customWidth="1"/>
    <col min="1565" max="1565" width="3.77734375" style="604" customWidth="1"/>
    <col min="1566" max="1566" width="0.44140625" style="604" customWidth="1"/>
    <col min="1567" max="1570" width="1.109375" style="604" customWidth="1"/>
    <col min="1571" max="1571" width="1.33203125" style="604" customWidth="1"/>
    <col min="1572" max="1572" width="1.21875" style="604" customWidth="1"/>
    <col min="1573" max="1573" width="1" style="604" customWidth="1"/>
    <col min="1574" max="1574" width="1.109375" style="604" customWidth="1"/>
    <col min="1575" max="1792" width="9" style="604"/>
    <col min="1793" max="1793" width="7.77734375" style="604" customWidth="1"/>
    <col min="1794" max="1794" width="3.44140625" style="604" customWidth="1"/>
    <col min="1795" max="1796" width="4.21875" style="604" bestFit="1" customWidth="1"/>
    <col min="1797" max="1797" width="1.6640625" style="604" customWidth="1"/>
    <col min="1798" max="1799" width="4.21875" style="604" bestFit="1" customWidth="1"/>
    <col min="1800" max="1800" width="1.6640625" style="604" customWidth="1"/>
    <col min="1801" max="1802" width="4.21875" style="604" bestFit="1" customWidth="1"/>
    <col min="1803" max="1803" width="1.6640625" style="604" customWidth="1"/>
    <col min="1804" max="1805" width="3.44140625" style="604" bestFit="1" customWidth="1"/>
    <col min="1806" max="1806" width="1.6640625" style="604" customWidth="1"/>
    <col min="1807" max="1808" width="3.44140625" style="604" bestFit="1" customWidth="1"/>
    <col min="1809" max="1809" width="1.6640625" style="604" customWidth="1"/>
    <col min="1810" max="1811" width="3.44140625" style="604" bestFit="1" customWidth="1"/>
    <col min="1812" max="1812" width="1.6640625" style="604" customWidth="1"/>
    <col min="1813" max="1814" width="3.44140625" style="604" bestFit="1" customWidth="1"/>
    <col min="1815" max="1815" width="1.6640625" style="604" customWidth="1"/>
    <col min="1816" max="1817" width="3.44140625" style="604" bestFit="1" customWidth="1"/>
    <col min="1818" max="1818" width="1.6640625" style="604" customWidth="1"/>
    <col min="1819" max="1820" width="3.44140625" style="604" bestFit="1" customWidth="1"/>
    <col min="1821" max="1821" width="3.77734375" style="604" customWidth="1"/>
    <col min="1822" max="1822" width="0.44140625" style="604" customWidth="1"/>
    <col min="1823" max="1826" width="1.109375" style="604" customWidth="1"/>
    <col min="1827" max="1827" width="1.33203125" style="604" customWidth="1"/>
    <col min="1828" max="1828" width="1.21875" style="604" customWidth="1"/>
    <col min="1829" max="1829" width="1" style="604" customWidth="1"/>
    <col min="1830" max="1830" width="1.109375" style="604" customWidth="1"/>
    <col min="1831" max="2048" width="9" style="604"/>
    <col min="2049" max="2049" width="7.77734375" style="604" customWidth="1"/>
    <col min="2050" max="2050" width="3.44140625" style="604" customWidth="1"/>
    <col min="2051" max="2052" width="4.21875" style="604" bestFit="1" customWidth="1"/>
    <col min="2053" max="2053" width="1.6640625" style="604" customWidth="1"/>
    <col min="2054" max="2055" width="4.21875" style="604" bestFit="1" customWidth="1"/>
    <col min="2056" max="2056" width="1.6640625" style="604" customWidth="1"/>
    <col min="2057" max="2058" width="4.21875" style="604" bestFit="1" customWidth="1"/>
    <col min="2059" max="2059" width="1.6640625" style="604" customWidth="1"/>
    <col min="2060" max="2061" width="3.44140625" style="604" bestFit="1" customWidth="1"/>
    <col min="2062" max="2062" width="1.6640625" style="604" customWidth="1"/>
    <col min="2063" max="2064" width="3.44140625" style="604" bestFit="1" customWidth="1"/>
    <col min="2065" max="2065" width="1.6640625" style="604" customWidth="1"/>
    <col min="2066" max="2067" width="3.44140625" style="604" bestFit="1" customWidth="1"/>
    <col min="2068" max="2068" width="1.6640625" style="604" customWidth="1"/>
    <col min="2069" max="2070" width="3.44140625" style="604" bestFit="1" customWidth="1"/>
    <col min="2071" max="2071" width="1.6640625" style="604" customWidth="1"/>
    <col min="2072" max="2073" width="3.44140625" style="604" bestFit="1" customWidth="1"/>
    <col min="2074" max="2074" width="1.6640625" style="604" customWidth="1"/>
    <col min="2075" max="2076" width="3.44140625" style="604" bestFit="1" customWidth="1"/>
    <col min="2077" max="2077" width="3.77734375" style="604" customWidth="1"/>
    <col min="2078" max="2078" width="0.44140625" style="604" customWidth="1"/>
    <col min="2079" max="2082" width="1.109375" style="604" customWidth="1"/>
    <col min="2083" max="2083" width="1.33203125" style="604" customWidth="1"/>
    <col min="2084" max="2084" width="1.21875" style="604" customWidth="1"/>
    <col min="2085" max="2085" width="1" style="604" customWidth="1"/>
    <col min="2086" max="2086" width="1.109375" style="604" customWidth="1"/>
    <col min="2087" max="2304" width="9" style="604"/>
    <col min="2305" max="2305" width="7.77734375" style="604" customWidth="1"/>
    <col min="2306" max="2306" width="3.44140625" style="604" customWidth="1"/>
    <col min="2307" max="2308" width="4.21875" style="604" bestFit="1" customWidth="1"/>
    <col min="2309" max="2309" width="1.6640625" style="604" customWidth="1"/>
    <col min="2310" max="2311" width="4.21875" style="604" bestFit="1" customWidth="1"/>
    <col min="2312" max="2312" width="1.6640625" style="604" customWidth="1"/>
    <col min="2313" max="2314" width="4.21875" style="604" bestFit="1" customWidth="1"/>
    <col min="2315" max="2315" width="1.6640625" style="604" customWidth="1"/>
    <col min="2316" max="2317" width="3.44140625" style="604" bestFit="1" customWidth="1"/>
    <col min="2318" max="2318" width="1.6640625" style="604" customWidth="1"/>
    <col min="2319" max="2320" width="3.44140625" style="604" bestFit="1" customWidth="1"/>
    <col min="2321" max="2321" width="1.6640625" style="604" customWidth="1"/>
    <col min="2322" max="2323" width="3.44140625" style="604" bestFit="1" customWidth="1"/>
    <col min="2324" max="2324" width="1.6640625" style="604" customWidth="1"/>
    <col min="2325" max="2326" width="3.44140625" style="604" bestFit="1" customWidth="1"/>
    <col min="2327" max="2327" width="1.6640625" style="604" customWidth="1"/>
    <col min="2328" max="2329" width="3.44140625" style="604" bestFit="1" customWidth="1"/>
    <col min="2330" max="2330" width="1.6640625" style="604" customWidth="1"/>
    <col min="2331" max="2332" width="3.44140625" style="604" bestFit="1" customWidth="1"/>
    <col min="2333" max="2333" width="3.77734375" style="604" customWidth="1"/>
    <col min="2334" max="2334" width="0.44140625" style="604" customWidth="1"/>
    <col min="2335" max="2338" width="1.109375" style="604" customWidth="1"/>
    <col min="2339" max="2339" width="1.33203125" style="604" customWidth="1"/>
    <col min="2340" max="2340" width="1.21875" style="604" customWidth="1"/>
    <col min="2341" max="2341" width="1" style="604" customWidth="1"/>
    <col min="2342" max="2342" width="1.109375" style="604" customWidth="1"/>
    <col min="2343" max="2560" width="9" style="604"/>
    <col min="2561" max="2561" width="7.77734375" style="604" customWidth="1"/>
    <col min="2562" max="2562" width="3.44140625" style="604" customWidth="1"/>
    <col min="2563" max="2564" width="4.21875" style="604" bestFit="1" customWidth="1"/>
    <col min="2565" max="2565" width="1.6640625" style="604" customWidth="1"/>
    <col min="2566" max="2567" width="4.21875" style="604" bestFit="1" customWidth="1"/>
    <col min="2568" max="2568" width="1.6640625" style="604" customWidth="1"/>
    <col min="2569" max="2570" width="4.21875" style="604" bestFit="1" customWidth="1"/>
    <col min="2571" max="2571" width="1.6640625" style="604" customWidth="1"/>
    <col min="2572" max="2573" width="3.44140625" style="604" bestFit="1" customWidth="1"/>
    <col min="2574" max="2574" width="1.6640625" style="604" customWidth="1"/>
    <col min="2575" max="2576" width="3.44140625" style="604" bestFit="1" customWidth="1"/>
    <col min="2577" max="2577" width="1.6640625" style="604" customWidth="1"/>
    <col min="2578" max="2579" width="3.44140625" style="604" bestFit="1" customWidth="1"/>
    <col min="2580" max="2580" width="1.6640625" style="604" customWidth="1"/>
    <col min="2581" max="2582" width="3.44140625" style="604" bestFit="1" customWidth="1"/>
    <col min="2583" max="2583" width="1.6640625" style="604" customWidth="1"/>
    <col min="2584" max="2585" width="3.44140625" style="604" bestFit="1" customWidth="1"/>
    <col min="2586" max="2586" width="1.6640625" style="604" customWidth="1"/>
    <col min="2587" max="2588" width="3.44140625" style="604" bestFit="1" customWidth="1"/>
    <col min="2589" max="2589" width="3.77734375" style="604" customWidth="1"/>
    <col min="2590" max="2590" width="0.44140625" style="604" customWidth="1"/>
    <col min="2591" max="2594" width="1.109375" style="604" customWidth="1"/>
    <col min="2595" max="2595" width="1.33203125" style="604" customWidth="1"/>
    <col min="2596" max="2596" width="1.21875" style="604" customWidth="1"/>
    <col min="2597" max="2597" width="1" style="604" customWidth="1"/>
    <col min="2598" max="2598" width="1.109375" style="604" customWidth="1"/>
    <col min="2599" max="2816" width="9" style="604"/>
    <col min="2817" max="2817" width="7.77734375" style="604" customWidth="1"/>
    <col min="2818" max="2818" width="3.44140625" style="604" customWidth="1"/>
    <col min="2819" max="2820" width="4.21875" style="604" bestFit="1" customWidth="1"/>
    <col min="2821" max="2821" width="1.6640625" style="604" customWidth="1"/>
    <col min="2822" max="2823" width="4.21875" style="604" bestFit="1" customWidth="1"/>
    <col min="2824" max="2824" width="1.6640625" style="604" customWidth="1"/>
    <col min="2825" max="2826" width="4.21875" style="604" bestFit="1" customWidth="1"/>
    <col min="2827" max="2827" width="1.6640625" style="604" customWidth="1"/>
    <col min="2828" max="2829" width="3.44140625" style="604" bestFit="1" customWidth="1"/>
    <col min="2830" max="2830" width="1.6640625" style="604" customWidth="1"/>
    <col min="2831" max="2832" width="3.44140625" style="604" bestFit="1" customWidth="1"/>
    <col min="2833" max="2833" width="1.6640625" style="604" customWidth="1"/>
    <col min="2834" max="2835" width="3.44140625" style="604" bestFit="1" customWidth="1"/>
    <col min="2836" max="2836" width="1.6640625" style="604" customWidth="1"/>
    <col min="2837" max="2838" width="3.44140625" style="604" bestFit="1" customWidth="1"/>
    <col min="2839" max="2839" width="1.6640625" style="604" customWidth="1"/>
    <col min="2840" max="2841" width="3.44140625" style="604" bestFit="1" customWidth="1"/>
    <col min="2842" max="2842" width="1.6640625" style="604" customWidth="1"/>
    <col min="2843" max="2844" width="3.44140625" style="604" bestFit="1" customWidth="1"/>
    <col min="2845" max="2845" width="3.77734375" style="604" customWidth="1"/>
    <col min="2846" max="2846" width="0.44140625" style="604" customWidth="1"/>
    <col min="2847" max="2850" width="1.109375" style="604" customWidth="1"/>
    <col min="2851" max="2851" width="1.33203125" style="604" customWidth="1"/>
    <col min="2852" max="2852" width="1.21875" style="604" customWidth="1"/>
    <col min="2853" max="2853" width="1" style="604" customWidth="1"/>
    <col min="2854" max="2854" width="1.109375" style="604" customWidth="1"/>
    <col min="2855" max="3072" width="9" style="604"/>
    <col min="3073" max="3073" width="7.77734375" style="604" customWidth="1"/>
    <col min="3074" max="3074" width="3.44140625" style="604" customWidth="1"/>
    <col min="3075" max="3076" width="4.21875" style="604" bestFit="1" customWidth="1"/>
    <col min="3077" max="3077" width="1.6640625" style="604" customWidth="1"/>
    <col min="3078" max="3079" width="4.21875" style="604" bestFit="1" customWidth="1"/>
    <col min="3080" max="3080" width="1.6640625" style="604" customWidth="1"/>
    <col min="3081" max="3082" width="4.21875" style="604" bestFit="1" customWidth="1"/>
    <col min="3083" max="3083" width="1.6640625" style="604" customWidth="1"/>
    <col min="3084" max="3085" width="3.44140625" style="604" bestFit="1" customWidth="1"/>
    <col min="3086" max="3086" width="1.6640625" style="604" customWidth="1"/>
    <col min="3087" max="3088" width="3.44140625" style="604" bestFit="1" customWidth="1"/>
    <col min="3089" max="3089" width="1.6640625" style="604" customWidth="1"/>
    <col min="3090" max="3091" width="3.44140625" style="604" bestFit="1" customWidth="1"/>
    <col min="3092" max="3092" width="1.6640625" style="604" customWidth="1"/>
    <col min="3093" max="3094" width="3.44140625" style="604" bestFit="1" customWidth="1"/>
    <col min="3095" max="3095" width="1.6640625" style="604" customWidth="1"/>
    <col min="3096" max="3097" width="3.44140625" style="604" bestFit="1" customWidth="1"/>
    <col min="3098" max="3098" width="1.6640625" style="604" customWidth="1"/>
    <col min="3099" max="3100" width="3.44140625" style="604" bestFit="1" customWidth="1"/>
    <col min="3101" max="3101" width="3.77734375" style="604" customWidth="1"/>
    <col min="3102" max="3102" width="0.44140625" style="604" customWidth="1"/>
    <col min="3103" max="3106" width="1.109375" style="604" customWidth="1"/>
    <col min="3107" max="3107" width="1.33203125" style="604" customWidth="1"/>
    <col min="3108" max="3108" width="1.21875" style="604" customWidth="1"/>
    <col min="3109" max="3109" width="1" style="604" customWidth="1"/>
    <col min="3110" max="3110" width="1.109375" style="604" customWidth="1"/>
    <col min="3111" max="3328" width="9" style="604"/>
    <col min="3329" max="3329" width="7.77734375" style="604" customWidth="1"/>
    <col min="3330" max="3330" width="3.44140625" style="604" customWidth="1"/>
    <col min="3331" max="3332" width="4.21875" style="604" bestFit="1" customWidth="1"/>
    <col min="3333" max="3333" width="1.6640625" style="604" customWidth="1"/>
    <col min="3334" max="3335" width="4.21875" style="604" bestFit="1" customWidth="1"/>
    <col min="3336" max="3336" width="1.6640625" style="604" customWidth="1"/>
    <col min="3337" max="3338" width="4.21875" style="604" bestFit="1" customWidth="1"/>
    <col min="3339" max="3339" width="1.6640625" style="604" customWidth="1"/>
    <col min="3340" max="3341" width="3.44140625" style="604" bestFit="1" customWidth="1"/>
    <col min="3342" max="3342" width="1.6640625" style="604" customWidth="1"/>
    <col min="3343" max="3344" width="3.44140625" style="604" bestFit="1" customWidth="1"/>
    <col min="3345" max="3345" width="1.6640625" style="604" customWidth="1"/>
    <col min="3346" max="3347" width="3.44140625" style="604" bestFit="1" customWidth="1"/>
    <col min="3348" max="3348" width="1.6640625" style="604" customWidth="1"/>
    <col min="3349" max="3350" width="3.44140625" style="604" bestFit="1" customWidth="1"/>
    <col min="3351" max="3351" width="1.6640625" style="604" customWidth="1"/>
    <col min="3352" max="3353" width="3.44140625" style="604" bestFit="1" customWidth="1"/>
    <col min="3354" max="3354" width="1.6640625" style="604" customWidth="1"/>
    <col min="3355" max="3356" width="3.44140625" style="604" bestFit="1" customWidth="1"/>
    <col min="3357" max="3357" width="3.77734375" style="604" customWidth="1"/>
    <col min="3358" max="3358" width="0.44140625" style="604" customWidth="1"/>
    <col min="3359" max="3362" width="1.109375" style="604" customWidth="1"/>
    <col min="3363" max="3363" width="1.33203125" style="604" customWidth="1"/>
    <col min="3364" max="3364" width="1.21875" style="604" customWidth="1"/>
    <col min="3365" max="3365" width="1" style="604" customWidth="1"/>
    <col min="3366" max="3366" width="1.109375" style="604" customWidth="1"/>
    <col min="3367" max="3584" width="9" style="604"/>
    <col min="3585" max="3585" width="7.77734375" style="604" customWidth="1"/>
    <col min="3586" max="3586" width="3.44140625" style="604" customWidth="1"/>
    <col min="3587" max="3588" width="4.21875" style="604" bestFit="1" customWidth="1"/>
    <col min="3589" max="3589" width="1.6640625" style="604" customWidth="1"/>
    <col min="3590" max="3591" width="4.21875" style="604" bestFit="1" customWidth="1"/>
    <col min="3592" max="3592" width="1.6640625" style="604" customWidth="1"/>
    <col min="3593" max="3594" width="4.21875" style="604" bestFit="1" customWidth="1"/>
    <col min="3595" max="3595" width="1.6640625" style="604" customWidth="1"/>
    <col min="3596" max="3597" width="3.44140625" style="604" bestFit="1" customWidth="1"/>
    <col min="3598" max="3598" width="1.6640625" style="604" customWidth="1"/>
    <col min="3599" max="3600" width="3.44140625" style="604" bestFit="1" customWidth="1"/>
    <col min="3601" max="3601" width="1.6640625" style="604" customWidth="1"/>
    <col min="3602" max="3603" width="3.44140625" style="604" bestFit="1" customWidth="1"/>
    <col min="3604" max="3604" width="1.6640625" style="604" customWidth="1"/>
    <col min="3605" max="3606" width="3.44140625" style="604" bestFit="1" customWidth="1"/>
    <col min="3607" max="3607" width="1.6640625" style="604" customWidth="1"/>
    <col min="3608" max="3609" width="3.44140625" style="604" bestFit="1" customWidth="1"/>
    <col min="3610" max="3610" width="1.6640625" style="604" customWidth="1"/>
    <col min="3611" max="3612" width="3.44140625" style="604" bestFit="1" customWidth="1"/>
    <col min="3613" max="3613" width="3.77734375" style="604" customWidth="1"/>
    <col min="3614" max="3614" width="0.44140625" style="604" customWidth="1"/>
    <col min="3615" max="3618" width="1.109375" style="604" customWidth="1"/>
    <col min="3619" max="3619" width="1.33203125" style="604" customWidth="1"/>
    <col min="3620" max="3620" width="1.21875" style="604" customWidth="1"/>
    <col min="3621" max="3621" width="1" style="604" customWidth="1"/>
    <col min="3622" max="3622" width="1.109375" style="604" customWidth="1"/>
    <col min="3623" max="3840" width="9" style="604"/>
    <col min="3841" max="3841" width="7.77734375" style="604" customWidth="1"/>
    <col min="3842" max="3842" width="3.44140625" style="604" customWidth="1"/>
    <col min="3843" max="3844" width="4.21875" style="604" bestFit="1" customWidth="1"/>
    <col min="3845" max="3845" width="1.6640625" style="604" customWidth="1"/>
    <col min="3846" max="3847" width="4.21875" style="604" bestFit="1" customWidth="1"/>
    <col min="3848" max="3848" width="1.6640625" style="604" customWidth="1"/>
    <col min="3849" max="3850" width="4.21875" style="604" bestFit="1" customWidth="1"/>
    <col min="3851" max="3851" width="1.6640625" style="604" customWidth="1"/>
    <col min="3852" max="3853" width="3.44140625" style="604" bestFit="1" customWidth="1"/>
    <col min="3854" max="3854" width="1.6640625" style="604" customWidth="1"/>
    <col min="3855" max="3856" width="3.44140625" style="604" bestFit="1" customWidth="1"/>
    <col min="3857" max="3857" width="1.6640625" style="604" customWidth="1"/>
    <col min="3858" max="3859" width="3.44140625" style="604" bestFit="1" customWidth="1"/>
    <col min="3860" max="3860" width="1.6640625" style="604" customWidth="1"/>
    <col min="3861" max="3862" width="3.44140625" style="604" bestFit="1" customWidth="1"/>
    <col min="3863" max="3863" width="1.6640625" style="604" customWidth="1"/>
    <col min="3864" max="3865" width="3.44140625" style="604" bestFit="1" customWidth="1"/>
    <col min="3866" max="3866" width="1.6640625" style="604" customWidth="1"/>
    <col min="3867" max="3868" width="3.44140625" style="604" bestFit="1" customWidth="1"/>
    <col min="3869" max="3869" width="3.77734375" style="604" customWidth="1"/>
    <col min="3870" max="3870" width="0.44140625" style="604" customWidth="1"/>
    <col min="3871" max="3874" width="1.109375" style="604" customWidth="1"/>
    <col min="3875" max="3875" width="1.33203125" style="604" customWidth="1"/>
    <col min="3876" max="3876" width="1.21875" style="604" customWidth="1"/>
    <col min="3877" max="3877" width="1" style="604" customWidth="1"/>
    <col min="3878" max="3878" width="1.109375" style="604" customWidth="1"/>
    <col min="3879" max="4096" width="9" style="604"/>
    <col min="4097" max="4097" width="7.77734375" style="604" customWidth="1"/>
    <col min="4098" max="4098" width="3.44140625" style="604" customWidth="1"/>
    <col min="4099" max="4100" width="4.21875" style="604" bestFit="1" customWidth="1"/>
    <col min="4101" max="4101" width="1.6640625" style="604" customWidth="1"/>
    <col min="4102" max="4103" width="4.21875" style="604" bestFit="1" customWidth="1"/>
    <col min="4104" max="4104" width="1.6640625" style="604" customWidth="1"/>
    <col min="4105" max="4106" width="4.21875" style="604" bestFit="1" customWidth="1"/>
    <col min="4107" max="4107" width="1.6640625" style="604" customWidth="1"/>
    <col min="4108" max="4109" width="3.44140625" style="604" bestFit="1" customWidth="1"/>
    <col min="4110" max="4110" width="1.6640625" style="604" customWidth="1"/>
    <col min="4111" max="4112" width="3.44140625" style="604" bestFit="1" customWidth="1"/>
    <col min="4113" max="4113" width="1.6640625" style="604" customWidth="1"/>
    <col min="4114" max="4115" width="3.44140625" style="604" bestFit="1" customWidth="1"/>
    <col min="4116" max="4116" width="1.6640625" style="604" customWidth="1"/>
    <col min="4117" max="4118" width="3.44140625" style="604" bestFit="1" customWidth="1"/>
    <col min="4119" max="4119" width="1.6640625" style="604" customWidth="1"/>
    <col min="4120" max="4121" width="3.44140625" style="604" bestFit="1" customWidth="1"/>
    <col min="4122" max="4122" width="1.6640625" style="604" customWidth="1"/>
    <col min="4123" max="4124" width="3.44140625" style="604" bestFit="1" customWidth="1"/>
    <col min="4125" max="4125" width="3.77734375" style="604" customWidth="1"/>
    <col min="4126" max="4126" width="0.44140625" style="604" customWidth="1"/>
    <col min="4127" max="4130" width="1.109375" style="604" customWidth="1"/>
    <col min="4131" max="4131" width="1.33203125" style="604" customWidth="1"/>
    <col min="4132" max="4132" width="1.21875" style="604" customWidth="1"/>
    <col min="4133" max="4133" width="1" style="604" customWidth="1"/>
    <col min="4134" max="4134" width="1.109375" style="604" customWidth="1"/>
    <col min="4135" max="4352" width="9" style="604"/>
    <col min="4353" max="4353" width="7.77734375" style="604" customWidth="1"/>
    <col min="4354" max="4354" width="3.44140625" style="604" customWidth="1"/>
    <col min="4355" max="4356" width="4.21875" style="604" bestFit="1" customWidth="1"/>
    <col min="4357" max="4357" width="1.6640625" style="604" customWidth="1"/>
    <col min="4358" max="4359" width="4.21875" style="604" bestFit="1" customWidth="1"/>
    <col min="4360" max="4360" width="1.6640625" style="604" customWidth="1"/>
    <col min="4361" max="4362" width="4.21875" style="604" bestFit="1" customWidth="1"/>
    <col min="4363" max="4363" width="1.6640625" style="604" customWidth="1"/>
    <col min="4364" max="4365" width="3.44140625" style="604" bestFit="1" customWidth="1"/>
    <col min="4366" max="4366" width="1.6640625" style="604" customWidth="1"/>
    <col min="4367" max="4368" width="3.44140625" style="604" bestFit="1" customWidth="1"/>
    <col min="4369" max="4369" width="1.6640625" style="604" customWidth="1"/>
    <col min="4370" max="4371" width="3.44140625" style="604" bestFit="1" customWidth="1"/>
    <col min="4372" max="4372" width="1.6640625" style="604" customWidth="1"/>
    <col min="4373" max="4374" width="3.44140625" style="604" bestFit="1" customWidth="1"/>
    <col min="4375" max="4375" width="1.6640625" style="604" customWidth="1"/>
    <col min="4376" max="4377" width="3.44140625" style="604" bestFit="1" customWidth="1"/>
    <col min="4378" max="4378" width="1.6640625" style="604" customWidth="1"/>
    <col min="4379" max="4380" width="3.44140625" style="604" bestFit="1" customWidth="1"/>
    <col min="4381" max="4381" width="3.77734375" style="604" customWidth="1"/>
    <col min="4382" max="4382" width="0.44140625" style="604" customWidth="1"/>
    <col min="4383" max="4386" width="1.109375" style="604" customWidth="1"/>
    <col min="4387" max="4387" width="1.33203125" style="604" customWidth="1"/>
    <col min="4388" max="4388" width="1.21875" style="604" customWidth="1"/>
    <col min="4389" max="4389" width="1" style="604" customWidth="1"/>
    <col min="4390" max="4390" width="1.109375" style="604" customWidth="1"/>
    <col min="4391" max="4608" width="9" style="604"/>
    <col min="4609" max="4609" width="7.77734375" style="604" customWidth="1"/>
    <col min="4610" max="4610" width="3.44140625" style="604" customWidth="1"/>
    <col min="4611" max="4612" width="4.21875" style="604" bestFit="1" customWidth="1"/>
    <col min="4613" max="4613" width="1.6640625" style="604" customWidth="1"/>
    <col min="4614" max="4615" width="4.21875" style="604" bestFit="1" customWidth="1"/>
    <col min="4616" max="4616" width="1.6640625" style="604" customWidth="1"/>
    <col min="4617" max="4618" width="4.21875" style="604" bestFit="1" customWidth="1"/>
    <col min="4619" max="4619" width="1.6640625" style="604" customWidth="1"/>
    <col min="4620" max="4621" width="3.44140625" style="604" bestFit="1" customWidth="1"/>
    <col min="4622" max="4622" width="1.6640625" style="604" customWidth="1"/>
    <col min="4623" max="4624" width="3.44140625" style="604" bestFit="1" customWidth="1"/>
    <col min="4625" max="4625" width="1.6640625" style="604" customWidth="1"/>
    <col min="4626" max="4627" width="3.44140625" style="604" bestFit="1" customWidth="1"/>
    <col min="4628" max="4628" width="1.6640625" style="604" customWidth="1"/>
    <col min="4629" max="4630" width="3.44140625" style="604" bestFit="1" customWidth="1"/>
    <col min="4631" max="4631" width="1.6640625" style="604" customWidth="1"/>
    <col min="4632" max="4633" width="3.44140625" style="604" bestFit="1" customWidth="1"/>
    <col min="4634" max="4634" width="1.6640625" style="604" customWidth="1"/>
    <col min="4635" max="4636" width="3.44140625" style="604" bestFit="1" customWidth="1"/>
    <col min="4637" max="4637" width="3.77734375" style="604" customWidth="1"/>
    <col min="4638" max="4638" width="0.44140625" style="604" customWidth="1"/>
    <col min="4639" max="4642" width="1.109375" style="604" customWidth="1"/>
    <col min="4643" max="4643" width="1.33203125" style="604" customWidth="1"/>
    <col min="4644" max="4644" width="1.21875" style="604" customWidth="1"/>
    <col min="4645" max="4645" width="1" style="604" customWidth="1"/>
    <col min="4646" max="4646" width="1.109375" style="604" customWidth="1"/>
    <col min="4647" max="4864" width="9" style="604"/>
    <col min="4865" max="4865" width="7.77734375" style="604" customWidth="1"/>
    <col min="4866" max="4866" width="3.44140625" style="604" customWidth="1"/>
    <col min="4867" max="4868" width="4.21875" style="604" bestFit="1" customWidth="1"/>
    <col min="4869" max="4869" width="1.6640625" style="604" customWidth="1"/>
    <col min="4870" max="4871" width="4.21875" style="604" bestFit="1" customWidth="1"/>
    <col min="4872" max="4872" width="1.6640625" style="604" customWidth="1"/>
    <col min="4873" max="4874" width="4.21875" style="604" bestFit="1" customWidth="1"/>
    <col min="4875" max="4875" width="1.6640625" style="604" customWidth="1"/>
    <col min="4876" max="4877" width="3.44140625" style="604" bestFit="1" customWidth="1"/>
    <col min="4878" max="4878" width="1.6640625" style="604" customWidth="1"/>
    <col min="4879" max="4880" width="3.44140625" style="604" bestFit="1" customWidth="1"/>
    <col min="4881" max="4881" width="1.6640625" style="604" customWidth="1"/>
    <col min="4882" max="4883" width="3.44140625" style="604" bestFit="1" customWidth="1"/>
    <col min="4884" max="4884" width="1.6640625" style="604" customWidth="1"/>
    <col min="4885" max="4886" width="3.44140625" style="604" bestFit="1" customWidth="1"/>
    <col min="4887" max="4887" width="1.6640625" style="604" customWidth="1"/>
    <col min="4888" max="4889" width="3.44140625" style="604" bestFit="1" customWidth="1"/>
    <col min="4890" max="4890" width="1.6640625" style="604" customWidth="1"/>
    <col min="4891" max="4892" width="3.44140625" style="604" bestFit="1" customWidth="1"/>
    <col min="4893" max="4893" width="3.77734375" style="604" customWidth="1"/>
    <col min="4894" max="4894" width="0.44140625" style="604" customWidth="1"/>
    <col min="4895" max="4898" width="1.109375" style="604" customWidth="1"/>
    <col min="4899" max="4899" width="1.33203125" style="604" customWidth="1"/>
    <col min="4900" max="4900" width="1.21875" style="604" customWidth="1"/>
    <col min="4901" max="4901" width="1" style="604" customWidth="1"/>
    <col min="4902" max="4902" width="1.109375" style="604" customWidth="1"/>
    <col min="4903" max="5120" width="9" style="604"/>
    <col min="5121" max="5121" width="7.77734375" style="604" customWidth="1"/>
    <col min="5122" max="5122" width="3.44140625" style="604" customWidth="1"/>
    <col min="5123" max="5124" width="4.21875" style="604" bestFit="1" customWidth="1"/>
    <col min="5125" max="5125" width="1.6640625" style="604" customWidth="1"/>
    <col min="5126" max="5127" width="4.21875" style="604" bestFit="1" customWidth="1"/>
    <col min="5128" max="5128" width="1.6640625" style="604" customWidth="1"/>
    <col min="5129" max="5130" width="4.21875" style="604" bestFit="1" customWidth="1"/>
    <col min="5131" max="5131" width="1.6640625" style="604" customWidth="1"/>
    <col min="5132" max="5133" width="3.44140625" style="604" bestFit="1" customWidth="1"/>
    <col min="5134" max="5134" width="1.6640625" style="604" customWidth="1"/>
    <col min="5135" max="5136" width="3.44140625" style="604" bestFit="1" customWidth="1"/>
    <col min="5137" max="5137" width="1.6640625" style="604" customWidth="1"/>
    <col min="5138" max="5139" width="3.44140625" style="604" bestFit="1" customWidth="1"/>
    <col min="5140" max="5140" width="1.6640625" style="604" customWidth="1"/>
    <col min="5141" max="5142" width="3.44140625" style="604" bestFit="1" customWidth="1"/>
    <col min="5143" max="5143" width="1.6640625" style="604" customWidth="1"/>
    <col min="5144" max="5145" width="3.44140625" style="604" bestFit="1" customWidth="1"/>
    <col min="5146" max="5146" width="1.6640625" style="604" customWidth="1"/>
    <col min="5147" max="5148" width="3.44140625" style="604" bestFit="1" customWidth="1"/>
    <col min="5149" max="5149" width="3.77734375" style="604" customWidth="1"/>
    <col min="5150" max="5150" width="0.44140625" style="604" customWidth="1"/>
    <col min="5151" max="5154" width="1.109375" style="604" customWidth="1"/>
    <col min="5155" max="5155" width="1.33203125" style="604" customWidth="1"/>
    <col min="5156" max="5156" width="1.21875" style="604" customWidth="1"/>
    <col min="5157" max="5157" width="1" style="604" customWidth="1"/>
    <col min="5158" max="5158" width="1.109375" style="604" customWidth="1"/>
    <col min="5159" max="5376" width="9" style="604"/>
    <col min="5377" max="5377" width="7.77734375" style="604" customWidth="1"/>
    <col min="5378" max="5378" width="3.44140625" style="604" customWidth="1"/>
    <col min="5379" max="5380" width="4.21875" style="604" bestFit="1" customWidth="1"/>
    <col min="5381" max="5381" width="1.6640625" style="604" customWidth="1"/>
    <col min="5382" max="5383" width="4.21875" style="604" bestFit="1" customWidth="1"/>
    <col min="5384" max="5384" width="1.6640625" style="604" customWidth="1"/>
    <col min="5385" max="5386" width="4.21875" style="604" bestFit="1" customWidth="1"/>
    <col min="5387" max="5387" width="1.6640625" style="604" customWidth="1"/>
    <col min="5388" max="5389" width="3.44140625" style="604" bestFit="1" customWidth="1"/>
    <col min="5390" max="5390" width="1.6640625" style="604" customWidth="1"/>
    <col min="5391" max="5392" width="3.44140625" style="604" bestFit="1" customWidth="1"/>
    <col min="5393" max="5393" width="1.6640625" style="604" customWidth="1"/>
    <col min="5394" max="5395" width="3.44140625" style="604" bestFit="1" customWidth="1"/>
    <col min="5396" max="5396" width="1.6640625" style="604" customWidth="1"/>
    <col min="5397" max="5398" width="3.44140625" style="604" bestFit="1" customWidth="1"/>
    <col min="5399" max="5399" width="1.6640625" style="604" customWidth="1"/>
    <col min="5400" max="5401" width="3.44140625" style="604" bestFit="1" customWidth="1"/>
    <col min="5402" max="5402" width="1.6640625" style="604" customWidth="1"/>
    <col min="5403" max="5404" width="3.44140625" style="604" bestFit="1" customWidth="1"/>
    <col min="5405" max="5405" width="3.77734375" style="604" customWidth="1"/>
    <col min="5406" max="5406" width="0.44140625" style="604" customWidth="1"/>
    <col min="5407" max="5410" width="1.109375" style="604" customWidth="1"/>
    <col min="5411" max="5411" width="1.33203125" style="604" customWidth="1"/>
    <col min="5412" max="5412" width="1.21875" style="604" customWidth="1"/>
    <col min="5413" max="5413" width="1" style="604" customWidth="1"/>
    <col min="5414" max="5414" width="1.109375" style="604" customWidth="1"/>
    <col min="5415" max="5632" width="9" style="604"/>
    <col min="5633" max="5633" width="7.77734375" style="604" customWidth="1"/>
    <col min="5634" max="5634" width="3.44140625" style="604" customWidth="1"/>
    <col min="5635" max="5636" width="4.21875" style="604" bestFit="1" customWidth="1"/>
    <col min="5637" max="5637" width="1.6640625" style="604" customWidth="1"/>
    <col min="5638" max="5639" width="4.21875" style="604" bestFit="1" customWidth="1"/>
    <col min="5640" max="5640" width="1.6640625" style="604" customWidth="1"/>
    <col min="5641" max="5642" width="4.21875" style="604" bestFit="1" customWidth="1"/>
    <col min="5643" max="5643" width="1.6640625" style="604" customWidth="1"/>
    <col min="5644" max="5645" width="3.44140625" style="604" bestFit="1" customWidth="1"/>
    <col min="5646" max="5646" width="1.6640625" style="604" customWidth="1"/>
    <col min="5647" max="5648" width="3.44140625" style="604" bestFit="1" customWidth="1"/>
    <col min="5649" max="5649" width="1.6640625" style="604" customWidth="1"/>
    <col min="5650" max="5651" width="3.44140625" style="604" bestFit="1" customWidth="1"/>
    <col min="5652" max="5652" width="1.6640625" style="604" customWidth="1"/>
    <col min="5653" max="5654" width="3.44140625" style="604" bestFit="1" customWidth="1"/>
    <col min="5655" max="5655" width="1.6640625" style="604" customWidth="1"/>
    <col min="5656" max="5657" width="3.44140625" style="604" bestFit="1" customWidth="1"/>
    <col min="5658" max="5658" width="1.6640625" style="604" customWidth="1"/>
    <col min="5659" max="5660" width="3.44140625" style="604" bestFit="1" customWidth="1"/>
    <col min="5661" max="5661" width="3.77734375" style="604" customWidth="1"/>
    <col min="5662" max="5662" width="0.44140625" style="604" customWidth="1"/>
    <col min="5663" max="5666" width="1.109375" style="604" customWidth="1"/>
    <col min="5667" max="5667" width="1.33203125" style="604" customWidth="1"/>
    <col min="5668" max="5668" width="1.21875" style="604" customWidth="1"/>
    <col min="5669" max="5669" width="1" style="604" customWidth="1"/>
    <col min="5670" max="5670" width="1.109375" style="604" customWidth="1"/>
    <col min="5671" max="5888" width="9" style="604"/>
    <col min="5889" max="5889" width="7.77734375" style="604" customWidth="1"/>
    <col min="5890" max="5890" width="3.44140625" style="604" customWidth="1"/>
    <col min="5891" max="5892" width="4.21875" style="604" bestFit="1" customWidth="1"/>
    <col min="5893" max="5893" width="1.6640625" style="604" customWidth="1"/>
    <col min="5894" max="5895" width="4.21875" style="604" bestFit="1" customWidth="1"/>
    <col min="5896" max="5896" width="1.6640625" style="604" customWidth="1"/>
    <col min="5897" max="5898" width="4.21875" style="604" bestFit="1" customWidth="1"/>
    <col min="5899" max="5899" width="1.6640625" style="604" customWidth="1"/>
    <col min="5900" max="5901" width="3.44140625" style="604" bestFit="1" customWidth="1"/>
    <col min="5902" max="5902" width="1.6640625" style="604" customWidth="1"/>
    <col min="5903" max="5904" width="3.44140625" style="604" bestFit="1" customWidth="1"/>
    <col min="5905" max="5905" width="1.6640625" style="604" customWidth="1"/>
    <col min="5906" max="5907" width="3.44140625" style="604" bestFit="1" customWidth="1"/>
    <col min="5908" max="5908" width="1.6640625" style="604" customWidth="1"/>
    <col min="5909" max="5910" width="3.44140625" style="604" bestFit="1" customWidth="1"/>
    <col min="5911" max="5911" width="1.6640625" style="604" customWidth="1"/>
    <col min="5912" max="5913" width="3.44140625" style="604" bestFit="1" customWidth="1"/>
    <col min="5914" max="5914" width="1.6640625" style="604" customWidth="1"/>
    <col min="5915" max="5916" width="3.44140625" style="604" bestFit="1" customWidth="1"/>
    <col min="5917" max="5917" width="3.77734375" style="604" customWidth="1"/>
    <col min="5918" max="5918" width="0.44140625" style="604" customWidth="1"/>
    <col min="5919" max="5922" width="1.109375" style="604" customWidth="1"/>
    <col min="5923" max="5923" width="1.33203125" style="604" customWidth="1"/>
    <col min="5924" max="5924" width="1.21875" style="604" customWidth="1"/>
    <col min="5925" max="5925" width="1" style="604" customWidth="1"/>
    <col min="5926" max="5926" width="1.109375" style="604" customWidth="1"/>
    <col min="5927" max="6144" width="9" style="604"/>
    <col min="6145" max="6145" width="7.77734375" style="604" customWidth="1"/>
    <col min="6146" max="6146" width="3.44140625" style="604" customWidth="1"/>
    <col min="6147" max="6148" width="4.21875" style="604" bestFit="1" customWidth="1"/>
    <col min="6149" max="6149" width="1.6640625" style="604" customWidth="1"/>
    <col min="6150" max="6151" width="4.21875" style="604" bestFit="1" customWidth="1"/>
    <col min="6152" max="6152" width="1.6640625" style="604" customWidth="1"/>
    <col min="6153" max="6154" width="4.21875" style="604" bestFit="1" customWidth="1"/>
    <col min="6155" max="6155" width="1.6640625" style="604" customWidth="1"/>
    <col min="6156" max="6157" width="3.44140625" style="604" bestFit="1" customWidth="1"/>
    <col min="6158" max="6158" width="1.6640625" style="604" customWidth="1"/>
    <col min="6159" max="6160" width="3.44140625" style="604" bestFit="1" customWidth="1"/>
    <col min="6161" max="6161" width="1.6640625" style="604" customWidth="1"/>
    <col min="6162" max="6163" width="3.44140625" style="604" bestFit="1" customWidth="1"/>
    <col min="6164" max="6164" width="1.6640625" style="604" customWidth="1"/>
    <col min="6165" max="6166" width="3.44140625" style="604" bestFit="1" customWidth="1"/>
    <col min="6167" max="6167" width="1.6640625" style="604" customWidth="1"/>
    <col min="6168" max="6169" width="3.44140625" style="604" bestFit="1" customWidth="1"/>
    <col min="6170" max="6170" width="1.6640625" style="604" customWidth="1"/>
    <col min="6171" max="6172" width="3.44140625" style="604" bestFit="1" customWidth="1"/>
    <col min="6173" max="6173" width="3.77734375" style="604" customWidth="1"/>
    <col min="6174" max="6174" width="0.44140625" style="604" customWidth="1"/>
    <col min="6175" max="6178" width="1.109375" style="604" customWidth="1"/>
    <col min="6179" max="6179" width="1.33203125" style="604" customWidth="1"/>
    <col min="6180" max="6180" width="1.21875" style="604" customWidth="1"/>
    <col min="6181" max="6181" width="1" style="604" customWidth="1"/>
    <col min="6182" max="6182" width="1.109375" style="604" customWidth="1"/>
    <col min="6183" max="6400" width="9" style="604"/>
    <col min="6401" max="6401" width="7.77734375" style="604" customWidth="1"/>
    <col min="6402" max="6402" width="3.44140625" style="604" customWidth="1"/>
    <col min="6403" max="6404" width="4.21875" style="604" bestFit="1" customWidth="1"/>
    <col min="6405" max="6405" width="1.6640625" style="604" customWidth="1"/>
    <col min="6406" max="6407" width="4.21875" style="604" bestFit="1" customWidth="1"/>
    <col min="6408" max="6408" width="1.6640625" style="604" customWidth="1"/>
    <col min="6409" max="6410" width="4.21875" style="604" bestFit="1" customWidth="1"/>
    <col min="6411" max="6411" width="1.6640625" style="604" customWidth="1"/>
    <col min="6412" max="6413" width="3.44140625" style="604" bestFit="1" customWidth="1"/>
    <col min="6414" max="6414" width="1.6640625" style="604" customWidth="1"/>
    <col min="6415" max="6416" width="3.44140625" style="604" bestFit="1" customWidth="1"/>
    <col min="6417" max="6417" width="1.6640625" style="604" customWidth="1"/>
    <col min="6418" max="6419" width="3.44140625" style="604" bestFit="1" customWidth="1"/>
    <col min="6420" max="6420" width="1.6640625" style="604" customWidth="1"/>
    <col min="6421" max="6422" width="3.44140625" style="604" bestFit="1" customWidth="1"/>
    <col min="6423" max="6423" width="1.6640625" style="604" customWidth="1"/>
    <col min="6424" max="6425" width="3.44140625" style="604" bestFit="1" customWidth="1"/>
    <col min="6426" max="6426" width="1.6640625" style="604" customWidth="1"/>
    <col min="6427" max="6428" width="3.44140625" style="604" bestFit="1" customWidth="1"/>
    <col min="6429" max="6429" width="3.77734375" style="604" customWidth="1"/>
    <col min="6430" max="6430" width="0.44140625" style="604" customWidth="1"/>
    <col min="6431" max="6434" width="1.109375" style="604" customWidth="1"/>
    <col min="6435" max="6435" width="1.33203125" style="604" customWidth="1"/>
    <col min="6436" max="6436" width="1.21875" style="604" customWidth="1"/>
    <col min="6437" max="6437" width="1" style="604" customWidth="1"/>
    <col min="6438" max="6438" width="1.109375" style="604" customWidth="1"/>
    <col min="6439" max="6656" width="9" style="604"/>
    <col min="6657" max="6657" width="7.77734375" style="604" customWidth="1"/>
    <col min="6658" max="6658" width="3.44140625" style="604" customWidth="1"/>
    <col min="6659" max="6660" width="4.21875" style="604" bestFit="1" customWidth="1"/>
    <col min="6661" max="6661" width="1.6640625" style="604" customWidth="1"/>
    <col min="6662" max="6663" width="4.21875" style="604" bestFit="1" customWidth="1"/>
    <col min="6664" max="6664" width="1.6640625" style="604" customWidth="1"/>
    <col min="6665" max="6666" width="4.21875" style="604" bestFit="1" customWidth="1"/>
    <col min="6667" max="6667" width="1.6640625" style="604" customWidth="1"/>
    <col min="6668" max="6669" width="3.44140625" style="604" bestFit="1" customWidth="1"/>
    <col min="6670" max="6670" width="1.6640625" style="604" customWidth="1"/>
    <col min="6671" max="6672" width="3.44140625" style="604" bestFit="1" customWidth="1"/>
    <col min="6673" max="6673" width="1.6640625" style="604" customWidth="1"/>
    <col min="6674" max="6675" width="3.44140625" style="604" bestFit="1" customWidth="1"/>
    <col min="6676" max="6676" width="1.6640625" style="604" customWidth="1"/>
    <col min="6677" max="6678" width="3.44140625" style="604" bestFit="1" customWidth="1"/>
    <col min="6679" max="6679" width="1.6640625" style="604" customWidth="1"/>
    <col min="6680" max="6681" width="3.44140625" style="604" bestFit="1" customWidth="1"/>
    <col min="6682" max="6682" width="1.6640625" style="604" customWidth="1"/>
    <col min="6683" max="6684" width="3.44140625" style="604" bestFit="1" customWidth="1"/>
    <col min="6685" max="6685" width="3.77734375" style="604" customWidth="1"/>
    <col min="6686" max="6686" width="0.44140625" style="604" customWidth="1"/>
    <col min="6687" max="6690" width="1.109375" style="604" customWidth="1"/>
    <col min="6691" max="6691" width="1.33203125" style="604" customWidth="1"/>
    <col min="6692" max="6692" width="1.21875" style="604" customWidth="1"/>
    <col min="6693" max="6693" width="1" style="604" customWidth="1"/>
    <col min="6694" max="6694" width="1.109375" style="604" customWidth="1"/>
    <col min="6695" max="6912" width="9" style="604"/>
    <col min="6913" max="6913" width="7.77734375" style="604" customWidth="1"/>
    <col min="6914" max="6914" width="3.44140625" style="604" customWidth="1"/>
    <col min="6915" max="6916" width="4.21875" style="604" bestFit="1" customWidth="1"/>
    <col min="6917" max="6917" width="1.6640625" style="604" customWidth="1"/>
    <col min="6918" max="6919" width="4.21875" style="604" bestFit="1" customWidth="1"/>
    <col min="6920" max="6920" width="1.6640625" style="604" customWidth="1"/>
    <col min="6921" max="6922" width="4.21875" style="604" bestFit="1" customWidth="1"/>
    <col min="6923" max="6923" width="1.6640625" style="604" customWidth="1"/>
    <col min="6924" max="6925" width="3.44140625" style="604" bestFit="1" customWidth="1"/>
    <col min="6926" max="6926" width="1.6640625" style="604" customWidth="1"/>
    <col min="6927" max="6928" width="3.44140625" style="604" bestFit="1" customWidth="1"/>
    <col min="6929" max="6929" width="1.6640625" style="604" customWidth="1"/>
    <col min="6930" max="6931" width="3.44140625" style="604" bestFit="1" customWidth="1"/>
    <col min="6932" max="6932" width="1.6640625" style="604" customWidth="1"/>
    <col min="6933" max="6934" width="3.44140625" style="604" bestFit="1" customWidth="1"/>
    <col min="6935" max="6935" width="1.6640625" style="604" customWidth="1"/>
    <col min="6936" max="6937" width="3.44140625" style="604" bestFit="1" customWidth="1"/>
    <col min="6938" max="6938" width="1.6640625" style="604" customWidth="1"/>
    <col min="6939" max="6940" width="3.44140625" style="604" bestFit="1" customWidth="1"/>
    <col min="6941" max="6941" width="3.77734375" style="604" customWidth="1"/>
    <col min="6942" max="6942" width="0.44140625" style="604" customWidth="1"/>
    <col min="6943" max="6946" width="1.109375" style="604" customWidth="1"/>
    <col min="6947" max="6947" width="1.33203125" style="604" customWidth="1"/>
    <col min="6948" max="6948" width="1.21875" style="604" customWidth="1"/>
    <col min="6949" max="6949" width="1" style="604" customWidth="1"/>
    <col min="6950" max="6950" width="1.109375" style="604" customWidth="1"/>
    <col min="6951" max="7168" width="9" style="604"/>
    <col min="7169" max="7169" width="7.77734375" style="604" customWidth="1"/>
    <col min="7170" max="7170" width="3.44140625" style="604" customWidth="1"/>
    <col min="7171" max="7172" width="4.21875" style="604" bestFit="1" customWidth="1"/>
    <col min="7173" max="7173" width="1.6640625" style="604" customWidth="1"/>
    <col min="7174" max="7175" width="4.21875" style="604" bestFit="1" customWidth="1"/>
    <col min="7176" max="7176" width="1.6640625" style="604" customWidth="1"/>
    <col min="7177" max="7178" width="4.21875" style="604" bestFit="1" customWidth="1"/>
    <col min="7179" max="7179" width="1.6640625" style="604" customWidth="1"/>
    <col min="7180" max="7181" width="3.44140625" style="604" bestFit="1" customWidth="1"/>
    <col min="7182" max="7182" width="1.6640625" style="604" customWidth="1"/>
    <col min="7183" max="7184" width="3.44140625" style="604" bestFit="1" customWidth="1"/>
    <col min="7185" max="7185" width="1.6640625" style="604" customWidth="1"/>
    <col min="7186" max="7187" width="3.44140625" style="604" bestFit="1" customWidth="1"/>
    <col min="7188" max="7188" width="1.6640625" style="604" customWidth="1"/>
    <col min="7189" max="7190" width="3.44140625" style="604" bestFit="1" customWidth="1"/>
    <col min="7191" max="7191" width="1.6640625" style="604" customWidth="1"/>
    <col min="7192" max="7193" width="3.44140625" style="604" bestFit="1" customWidth="1"/>
    <col min="7194" max="7194" width="1.6640625" style="604" customWidth="1"/>
    <col min="7195" max="7196" width="3.44140625" style="604" bestFit="1" customWidth="1"/>
    <col min="7197" max="7197" width="3.77734375" style="604" customWidth="1"/>
    <col min="7198" max="7198" width="0.44140625" style="604" customWidth="1"/>
    <col min="7199" max="7202" width="1.109375" style="604" customWidth="1"/>
    <col min="7203" max="7203" width="1.33203125" style="604" customWidth="1"/>
    <col min="7204" max="7204" width="1.21875" style="604" customWidth="1"/>
    <col min="7205" max="7205" width="1" style="604" customWidth="1"/>
    <col min="7206" max="7206" width="1.109375" style="604" customWidth="1"/>
    <col min="7207" max="7424" width="9" style="604"/>
    <col min="7425" max="7425" width="7.77734375" style="604" customWidth="1"/>
    <col min="7426" max="7426" width="3.44140625" style="604" customWidth="1"/>
    <col min="7427" max="7428" width="4.21875" style="604" bestFit="1" customWidth="1"/>
    <col min="7429" max="7429" width="1.6640625" style="604" customWidth="1"/>
    <col min="7430" max="7431" width="4.21875" style="604" bestFit="1" customWidth="1"/>
    <col min="7432" max="7432" width="1.6640625" style="604" customWidth="1"/>
    <col min="7433" max="7434" width="4.21875" style="604" bestFit="1" customWidth="1"/>
    <col min="7435" max="7435" width="1.6640625" style="604" customWidth="1"/>
    <col min="7436" max="7437" width="3.44140625" style="604" bestFit="1" customWidth="1"/>
    <col min="7438" max="7438" width="1.6640625" style="604" customWidth="1"/>
    <col min="7439" max="7440" width="3.44140625" style="604" bestFit="1" customWidth="1"/>
    <col min="7441" max="7441" width="1.6640625" style="604" customWidth="1"/>
    <col min="7442" max="7443" width="3.44140625" style="604" bestFit="1" customWidth="1"/>
    <col min="7444" max="7444" width="1.6640625" style="604" customWidth="1"/>
    <col min="7445" max="7446" width="3.44140625" style="604" bestFit="1" customWidth="1"/>
    <col min="7447" max="7447" width="1.6640625" style="604" customWidth="1"/>
    <col min="7448" max="7449" width="3.44140625" style="604" bestFit="1" customWidth="1"/>
    <col min="7450" max="7450" width="1.6640625" style="604" customWidth="1"/>
    <col min="7451" max="7452" width="3.44140625" style="604" bestFit="1" customWidth="1"/>
    <col min="7453" max="7453" width="3.77734375" style="604" customWidth="1"/>
    <col min="7454" max="7454" width="0.44140625" style="604" customWidth="1"/>
    <col min="7455" max="7458" width="1.109375" style="604" customWidth="1"/>
    <col min="7459" max="7459" width="1.33203125" style="604" customWidth="1"/>
    <col min="7460" max="7460" width="1.21875" style="604" customWidth="1"/>
    <col min="7461" max="7461" width="1" style="604" customWidth="1"/>
    <col min="7462" max="7462" width="1.109375" style="604" customWidth="1"/>
    <col min="7463" max="7680" width="9" style="604"/>
    <col min="7681" max="7681" width="7.77734375" style="604" customWidth="1"/>
    <col min="7682" max="7682" width="3.44140625" style="604" customWidth="1"/>
    <col min="7683" max="7684" width="4.21875" style="604" bestFit="1" customWidth="1"/>
    <col min="7685" max="7685" width="1.6640625" style="604" customWidth="1"/>
    <col min="7686" max="7687" width="4.21875" style="604" bestFit="1" customWidth="1"/>
    <col min="7688" max="7688" width="1.6640625" style="604" customWidth="1"/>
    <col min="7689" max="7690" width="4.21875" style="604" bestFit="1" customWidth="1"/>
    <col min="7691" max="7691" width="1.6640625" style="604" customWidth="1"/>
    <col min="7692" max="7693" width="3.44140625" style="604" bestFit="1" customWidth="1"/>
    <col min="7694" max="7694" width="1.6640625" style="604" customWidth="1"/>
    <col min="7695" max="7696" width="3.44140625" style="604" bestFit="1" customWidth="1"/>
    <col min="7697" max="7697" width="1.6640625" style="604" customWidth="1"/>
    <col min="7698" max="7699" width="3.44140625" style="604" bestFit="1" customWidth="1"/>
    <col min="7700" max="7700" width="1.6640625" style="604" customWidth="1"/>
    <col min="7701" max="7702" width="3.44140625" style="604" bestFit="1" customWidth="1"/>
    <col min="7703" max="7703" width="1.6640625" style="604" customWidth="1"/>
    <col min="7704" max="7705" width="3.44140625" style="604" bestFit="1" customWidth="1"/>
    <col min="7706" max="7706" width="1.6640625" style="604" customWidth="1"/>
    <col min="7707" max="7708" width="3.44140625" style="604" bestFit="1" customWidth="1"/>
    <col min="7709" max="7709" width="3.77734375" style="604" customWidth="1"/>
    <col min="7710" max="7710" width="0.44140625" style="604" customWidth="1"/>
    <col min="7711" max="7714" width="1.109375" style="604" customWidth="1"/>
    <col min="7715" max="7715" width="1.33203125" style="604" customWidth="1"/>
    <col min="7716" max="7716" width="1.21875" style="604" customWidth="1"/>
    <col min="7717" max="7717" width="1" style="604" customWidth="1"/>
    <col min="7718" max="7718" width="1.109375" style="604" customWidth="1"/>
    <col min="7719" max="7936" width="9" style="604"/>
    <col min="7937" max="7937" width="7.77734375" style="604" customWidth="1"/>
    <col min="7938" max="7938" width="3.44140625" style="604" customWidth="1"/>
    <col min="7939" max="7940" width="4.21875" style="604" bestFit="1" customWidth="1"/>
    <col min="7941" max="7941" width="1.6640625" style="604" customWidth="1"/>
    <col min="7942" max="7943" width="4.21875" style="604" bestFit="1" customWidth="1"/>
    <col min="7944" max="7944" width="1.6640625" style="604" customWidth="1"/>
    <col min="7945" max="7946" width="4.21875" style="604" bestFit="1" customWidth="1"/>
    <col min="7947" max="7947" width="1.6640625" style="604" customWidth="1"/>
    <col min="7948" max="7949" width="3.44140625" style="604" bestFit="1" customWidth="1"/>
    <col min="7950" max="7950" width="1.6640625" style="604" customWidth="1"/>
    <col min="7951" max="7952" width="3.44140625" style="604" bestFit="1" customWidth="1"/>
    <col min="7953" max="7953" width="1.6640625" style="604" customWidth="1"/>
    <col min="7954" max="7955" width="3.44140625" style="604" bestFit="1" customWidth="1"/>
    <col min="7956" max="7956" width="1.6640625" style="604" customWidth="1"/>
    <col min="7957" max="7958" width="3.44140625" style="604" bestFit="1" customWidth="1"/>
    <col min="7959" max="7959" width="1.6640625" style="604" customWidth="1"/>
    <col min="7960" max="7961" width="3.44140625" style="604" bestFit="1" customWidth="1"/>
    <col min="7962" max="7962" width="1.6640625" style="604" customWidth="1"/>
    <col min="7963" max="7964" width="3.44140625" style="604" bestFit="1" customWidth="1"/>
    <col min="7965" max="7965" width="3.77734375" style="604" customWidth="1"/>
    <col min="7966" max="7966" width="0.44140625" style="604" customWidth="1"/>
    <col min="7967" max="7970" width="1.109375" style="604" customWidth="1"/>
    <col min="7971" max="7971" width="1.33203125" style="604" customWidth="1"/>
    <col min="7972" max="7972" width="1.21875" style="604" customWidth="1"/>
    <col min="7973" max="7973" width="1" style="604" customWidth="1"/>
    <col min="7974" max="7974" width="1.109375" style="604" customWidth="1"/>
    <col min="7975" max="8192" width="9" style="604"/>
    <col min="8193" max="8193" width="7.77734375" style="604" customWidth="1"/>
    <col min="8194" max="8194" width="3.44140625" style="604" customWidth="1"/>
    <col min="8195" max="8196" width="4.21875" style="604" bestFit="1" customWidth="1"/>
    <col min="8197" max="8197" width="1.6640625" style="604" customWidth="1"/>
    <col min="8198" max="8199" width="4.21875" style="604" bestFit="1" customWidth="1"/>
    <col min="8200" max="8200" width="1.6640625" style="604" customWidth="1"/>
    <col min="8201" max="8202" width="4.21875" style="604" bestFit="1" customWidth="1"/>
    <col min="8203" max="8203" width="1.6640625" style="604" customWidth="1"/>
    <col min="8204" max="8205" width="3.44140625" style="604" bestFit="1" customWidth="1"/>
    <col min="8206" max="8206" width="1.6640625" style="604" customWidth="1"/>
    <col min="8207" max="8208" width="3.44140625" style="604" bestFit="1" customWidth="1"/>
    <col min="8209" max="8209" width="1.6640625" style="604" customWidth="1"/>
    <col min="8210" max="8211" width="3.44140625" style="604" bestFit="1" customWidth="1"/>
    <col min="8212" max="8212" width="1.6640625" style="604" customWidth="1"/>
    <col min="8213" max="8214" width="3.44140625" style="604" bestFit="1" customWidth="1"/>
    <col min="8215" max="8215" width="1.6640625" style="604" customWidth="1"/>
    <col min="8216" max="8217" width="3.44140625" style="604" bestFit="1" customWidth="1"/>
    <col min="8218" max="8218" width="1.6640625" style="604" customWidth="1"/>
    <col min="8219" max="8220" width="3.44140625" style="604" bestFit="1" customWidth="1"/>
    <col min="8221" max="8221" width="3.77734375" style="604" customWidth="1"/>
    <col min="8222" max="8222" width="0.44140625" style="604" customWidth="1"/>
    <col min="8223" max="8226" width="1.109375" style="604" customWidth="1"/>
    <col min="8227" max="8227" width="1.33203125" style="604" customWidth="1"/>
    <col min="8228" max="8228" width="1.21875" style="604" customWidth="1"/>
    <col min="8229" max="8229" width="1" style="604" customWidth="1"/>
    <col min="8230" max="8230" width="1.109375" style="604" customWidth="1"/>
    <col min="8231" max="8448" width="9" style="604"/>
    <col min="8449" max="8449" width="7.77734375" style="604" customWidth="1"/>
    <col min="8450" max="8450" width="3.44140625" style="604" customWidth="1"/>
    <col min="8451" max="8452" width="4.21875" style="604" bestFit="1" customWidth="1"/>
    <col min="8453" max="8453" width="1.6640625" style="604" customWidth="1"/>
    <col min="8454" max="8455" width="4.21875" style="604" bestFit="1" customWidth="1"/>
    <col min="8456" max="8456" width="1.6640625" style="604" customWidth="1"/>
    <col min="8457" max="8458" width="4.21875" style="604" bestFit="1" customWidth="1"/>
    <col min="8459" max="8459" width="1.6640625" style="604" customWidth="1"/>
    <col min="8460" max="8461" width="3.44140625" style="604" bestFit="1" customWidth="1"/>
    <col min="8462" max="8462" width="1.6640625" style="604" customWidth="1"/>
    <col min="8463" max="8464" width="3.44140625" style="604" bestFit="1" customWidth="1"/>
    <col min="8465" max="8465" width="1.6640625" style="604" customWidth="1"/>
    <col min="8466" max="8467" width="3.44140625" style="604" bestFit="1" customWidth="1"/>
    <col min="8468" max="8468" width="1.6640625" style="604" customWidth="1"/>
    <col min="8469" max="8470" width="3.44140625" style="604" bestFit="1" customWidth="1"/>
    <col min="8471" max="8471" width="1.6640625" style="604" customWidth="1"/>
    <col min="8472" max="8473" width="3.44140625" style="604" bestFit="1" customWidth="1"/>
    <col min="8474" max="8474" width="1.6640625" style="604" customWidth="1"/>
    <col min="8475" max="8476" width="3.44140625" style="604" bestFit="1" customWidth="1"/>
    <col min="8477" max="8477" width="3.77734375" style="604" customWidth="1"/>
    <col min="8478" max="8478" width="0.44140625" style="604" customWidth="1"/>
    <col min="8479" max="8482" width="1.109375" style="604" customWidth="1"/>
    <col min="8483" max="8483" width="1.33203125" style="604" customWidth="1"/>
    <col min="8484" max="8484" width="1.21875" style="604" customWidth="1"/>
    <col min="8485" max="8485" width="1" style="604" customWidth="1"/>
    <col min="8486" max="8486" width="1.109375" style="604" customWidth="1"/>
    <col min="8487" max="8704" width="9" style="604"/>
    <col min="8705" max="8705" width="7.77734375" style="604" customWidth="1"/>
    <col min="8706" max="8706" width="3.44140625" style="604" customWidth="1"/>
    <col min="8707" max="8708" width="4.21875" style="604" bestFit="1" customWidth="1"/>
    <col min="8709" max="8709" width="1.6640625" style="604" customWidth="1"/>
    <col min="8710" max="8711" width="4.21875" style="604" bestFit="1" customWidth="1"/>
    <col min="8712" max="8712" width="1.6640625" style="604" customWidth="1"/>
    <col min="8713" max="8714" width="4.21875" style="604" bestFit="1" customWidth="1"/>
    <col min="8715" max="8715" width="1.6640625" style="604" customWidth="1"/>
    <col min="8716" max="8717" width="3.44140625" style="604" bestFit="1" customWidth="1"/>
    <col min="8718" max="8718" width="1.6640625" style="604" customWidth="1"/>
    <col min="8719" max="8720" width="3.44140625" style="604" bestFit="1" customWidth="1"/>
    <col min="8721" max="8721" width="1.6640625" style="604" customWidth="1"/>
    <col min="8722" max="8723" width="3.44140625" style="604" bestFit="1" customWidth="1"/>
    <col min="8724" max="8724" width="1.6640625" style="604" customWidth="1"/>
    <col min="8725" max="8726" width="3.44140625" style="604" bestFit="1" customWidth="1"/>
    <col min="8727" max="8727" width="1.6640625" style="604" customWidth="1"/>
    <col min="8728" max="8729" width="3.44140625" style="604" bestFit="1" customWidth="1"/>
    <col min="8730" max="8730" width="1.6640625" style="604" customWidth="1"/>
    <col min="8731" max="8732" width="3.44140625" style="604" bestFit="1" customWidth="1"/>
    <col min="8733" max="8733" width="3.77734375" style="604" customWidth="1"/>
    <col min="8734" max="8734" width="0.44140625" style="604" customWidth="1"/>
    <col min="8735" max="8738" width="1.109375" style="604" customWidth="1"/>
    <col min="8739" max="8739" width="1.33203125" style="604" customWidth="1"/>
    <col min="8740" max="8740" width="1.21875" style="604" customWidth="1"/>
    <col min="8741" max="8741" width="1" style="604" customWidth="1"/>
    <col min="8742" max="8742" width="1.109375" style="604" customWidth="1"/>
    <col min="8743" max="8960" width="9" style="604"/>
    <col min="8961" max="8961" width="7.77734375" style="604" customWidth="1"/>
    <col min="8962" max="8962" width="3.44140625" style="604" customWidth="1"/>
    <col min="8963" max="8964" width="4.21875" style="604" bestFit="1" customWidth="1"/>
    <col min="8965" max="8965" width="1.6640625" style="604" customWidth="1"/>
    <col min="8966" max="8967" width="4.21875" style="604" bestFit="1" customWidth="1"/>
    <col min="8968" max="8968" width="1.6640625" style="604" customWidth="1"/>
    <col min="8969" max="8970" width="4.21875" style="604" bestFit="1" customWidth="1"/>
    <col min="8971" max="8971" width="1.6640625" style="604" customWidth="1"/>
    <col min="8972" max="8973" width="3.44140625" style="604" bestFit="1" customWidth="1"/>
    <col min="8974" max="8974" width="1.6640625" style="604" customWidth="1"/>
    <col min="8975" max="8976" width="3.44140625" style="604" bestFit="1" customWidth="1"/>
    <col min="8977" max="8977" width="1.6640625" style="604" customWidth="1"/>
    <col min="8978" max="8979" width="3.44140625" style="604" bestFit="1" customWidth="1"/>
    <col min="8980" max="8980" width="1.6640625" style="604" customWidth="1"/>
    <col min="8981" max="8982" width="3.44140625" style="604" bestFit="1" customWidth="1"/>
    <col min="8983" max="8983" width="1.6640625" style="604" customWidth="1"/>
    <col min="8984" max="8985" width="3.44140625" style="604" bestFit="1" customWidth="1"/>
    <col min="8986" max="8986" width="1.6640625" style="604" customWidth="1"/>
    <col min="8987" max="8988" width="3.44140625" style="604" bestFit="1" customWidth="1"/>
    <col min="8989" max="8989" width="3.77734375" style="604" customWidth="1"/>
    <col min="8990" max="8990" width="0.44140625" style="604" customWidth="1"/>
    <col min="8991" max="8994" width="1.109375" style="604" customWidth="1"/>
    <col min="8995" max="8995" width="1.33203125" style="604" customWidth="1"/>
    <col min="8996" max="8996" width="1.21875" style="604" customWidth="1"/>
    <col min="8997" max="8997" width="1" style="604" customWidth="1"/>
    <col min="8998" max="8998" width="1.109375" style="604" customWidth="1"/>
    <col min="8999" max="9216" width="9" style="604"/>
    <col min="9217" max="9217" width="7.77734375" style="604" customWidth="1"/>
    <col min="9218" max="9218" width="3.44140625" style="604" customWidth="1"/>
    <col min="9219" max="9220" width="4.21875" style="604" bestFit="1" customWidth="1"/>
    <col min="9221" max="9221" width="1.6640625" style="604" customWidth="1"/>
    <col min="9222" max="9223" width="4.21875" style="604" bestFit="1" customWidth="1"/>
    <col min="9224" max="9224" width="1.6640625" style="604" customWidth="1"/>
    <col min="9225" max="9226" width="4.21875" style="604" bestFit="1" customWidth="1"/>
    <col min="9227" max="9227" width="1.6640625" style="604" customWidth="1"/>
    <col min="9228" max="9229" width="3.44140625" style="604" bestFit="1" customWidth="1"/>
    <col min="9230" max="9230" width="1.6640625" style="604" customWidth="1"/>
    <col min="9231" max="9232" width="3.44140625" style="604" bestFit="1" customWidth="1"/>
    <col min="9233" max="9233" width="1.6640625" style="604" customWidth="1"/>
    <col min="9234" max="9235" width="3.44140625" style="604" bestFit="1" customWidth="1"/>
    <col min="9236" max="9236" width="1.6640625" style="604" customWidth="1"/>
    <col min="9237" max="9238" width="3.44140625" style="604" bestFit="1" customWidth="1"/>
    <col min="9239" max="9239" width="1.6640625" style="604" customWidth="1"/>
    <col min="9240" max="9241" width="3.44140625" style="604" bestFit="1" customWidth="1"/>
    <col min="9242" max="9242" width="1.6640625" style="604" customWidth="1"/>
    <col min="9243" max="9244" width="3.44140625" style="604" bestFit="1" customWidth="1"/>
    <col min="9245" max="9245" width="3.77734375" style="604" customWidth="1"/>
    <col min="9246" max="9246" width="0.44140625" style="604" customWidth="1"/>
    <col min="9247" max="9250" width="1.109375" style="604" customWidth="1"/>
    <col min="9251" max="9251" width="1.33203125" style="604" customWidth="1"/>
    <col min="9252" max="9252" width="1.21875" style="604" customWidth="1"/>
    <col min="9253" max="9253" width="1" style="604" customWidth="1"/>
    <col min="9254" max="9254" width="1.109375" style="604" customWidth="1"/>
    <col min="9255" max="9472" width="9" style="604"/>
    <col min="9473" max="9473" width="7.77734375" style="604" customWidth="1"/>
    <col min="9474" max="9474" width="3.44140625" style="604" customWidth="1"/>
    <col min="9475" max="9476" width="4.21875" style="604" bestFit="1" customWidth="1"/>
    <col min="9477" max="9477" width="1.6640625" style="604" customWidth="1"/>
    <col min="9478" max="9479" width="4.21875" style="604" bestFit="1" customWidth="1"/>
    <col min="9480" max="9480" width="1.6640625" style="604" customWidth="1"/>
    <col min="9481" max="9482" width="4.21875" style="604" bestFit="1" customWidth="1"/>
    <col min="9483" max="9483" width="1.6640625" style="604" customWidth="1"/>
    <col min="9484" max="9485" width="3.44140625" style="604" bestFit="1" customWidth="1"/>
    <col min="9486" max="9486" width="1.6640625" style="604" customWidth="1"/>
    <col min="9487" max="9488" width="3.44140625" style="604" bestFit="1" customWidth="1"/>
    <col min="9489" max="9489" width="1.6640625" style="604" customWidth="1"/>
    <col min="9490" max="9491" width="3.44140625" style="604" bestFit="1" customWidth="1"/>
    <col min="9492" max="9492" width="1.6640625" style="604" customWidth="1"/>
    <col min="9493" max="9494" width="3.44140625" style="604" bestFit="1" customWidth="1"/>
    <col min="9495" max="9495" width="1.6640625" style="604" customWidth="1"/>
    <col min="9496" max="9497" width="3.44140625" style="604" bestFit="1" customWidth="1"/>
    <col min="9498" max="9498" width="1.6640625" style="604" customWidth="1"/>
    <col min="9499" max="9500" width="3.44140625" style="604" bestFit="1" customWidth="1"/>
    <col min="9501" max="9501" width="3.77734375" style="604" customWidth="1"/>
    <col min="9502" max="9502" width="0.44140625" style="604" customWidth="1"/>
    <col min="9503" max="9506" width="1.109375" style="604" customWidth="1"/>
    <col min="9507" max="9507" width="1.33203125" style="604" customWidth="1"/>
    <col min="9508" max="9508" width="1.21875" style="604" customWidth="1"/>
    <col min="9509" max="9509" width="1" style="604" customWidth="1"/>
    <col min="9510" max="9510" width="1.109375" style="604" customWidth="1"/>
    <col min="9511" max="9728" width="9" style="604"/>
    <col min="9729" max="9729" width="7.77734375" style="604" customWidth="1"/>
    <col min="9730" max="9730" width="3.44140625" style="604" customWidth="1"/>
    <col min="9731" max="9732" width="4.21875" style="604" bestFit="1" customWidth="1"/>
    <col min="9733" max="9733" width="1.6640625" style="604" customWidth="1"/>
    <col min="9734" max="9735" width="4.21875" style="604" bestFit="1" customWidth="1"/>
    <col min="9736" max="9736" width="1.6640625" style="604" customWidth="1"/>
    <col min="9737" max="9738" width="4.21875" style="604" bestFit="1" customWidth="1"/>
    <col min="9739" max="9739" width="1.6640625" style="604" customWidth="1"/>
    <col min="9740" max="9741" width="3.44140625" style="604" bestFit="1" customWidth="1"/>
    <col min="9742" max="9742" width="1.6640625" style="604" customWidth="1"/>
    <col min="9743" max="9744" width="3.44140625" style="604" bestFit="1" customWidth="1"/>
    <col min="9745" max="9745" width="1.6640625" style="604" customWidth="1"/>
    <col min="9746" max="9747" width="3.44140625" style="604" bestFit="1" customWidth="1"/>
    <col min="9748" max="9748" width="1.6640625" style="604" customWidth="1"/>
    <col min="9749" max="9750" width="3.44140625" style="604" bestFit="1" customWidth="1"/>
    <col min="9751" max="9751" width="1.6640625" style="604" customWidth="1"/>
    <col min="9752" max="9753" width="3.44140625" style="604" bestFit="1" customWidth="1"/>
    <col min="9754" max="9754" width="1.6640625" style="604" customWidth="1"/>
    <col min="9755" max="9756" width="3.44140625" style="604" bestFit="1" customWidth="1"/>
    <col min="9757" max="9757" width="3.77734375" style="604" customWidth="1"/>
    <col min="9758" max="9758" width="0.44140625" style="604" customWidth="1"/>
    <col min="9759" max="9762" width="1.109375" style="604" customWidth="1"/>
    <col min="9763" max="9763" width="1.33203125" style="604" customWidth="1"/>
    <col min="9764" max="9764" width="1.21875" style="604" customWidth="1"/>
    <col min="9765" max="9765" width="1" style="604" customWidth="1"/>
    <col min="9766" max="9766" width="1.109375" style="604" customWidth="1"/>
    <col min="9767" max="9984" width="9" style="604"/>
    <col min="9985" max="9985" width="7.77734375" style="604" customWidth="1"/>
    <col min="9986" max="9986" width="3.44140625" style="604" customWidth="1"/>
    <col min="9987" max="9988" width="4.21875" style="604" bestFit="1" customWidth="1"/>
    <col min="9989" max="9989" width="1.6640625" style="604" customWidth="1"/>
    <col min="9990" max="9991" width="4.21875" style="604" bestFit="1" customWidth="1"/>
    <col min="9992" max="9992" width="1.6640625" style="604" customWidth="1"/>
    <col min="9993" max="9994" width="4.21875" style="604" bestFit="1" customWidth="1"/>
    <col min="9995" max="9995" width="1.6640625" style="604" customWidth="1"/>
    <col min="9996" max="9997" width="3.44140625" style="604" bestFit="1" customWidth="1"/>
    <col min="9998" max="9998" width="1.6640625" style="604" customWidth="1"/>
    <col min="9999" max="10000" width="3.44140625" style="604" bestFit="1" customWidth="1"/>
    <col min="10001" max="10001" width="1.6640625" style="604" customWidth="1"/>
    <col min="10002" max="10003" width="3.44140625" style="604" bestFit="1" customWidth="1"/>
    <col min="10004" max="10004" width="1.6640625" style="604" customWidth="1"/>
    <col min="10005" max="10006" width="3.44140625" style="604" bestFit="1" customWidth="1"/>
    <col min="10007" max="10007" width="1.6640625" style="604" customWidth="1"/>
    <col min="10008" max="10009" width="3.44140625" style="604" bestFit="1" customWidth="1"/>
    <col min="10010" max="10010" width="1.6640625" style="604" customWidth="1"/>
    <col min="10011" max="10012" width="3.44140625" style="604" bestFit="1" customWidth="1"/>
    <col min="10013" max="10013" width="3.77734375" style="604" customWidth="1"/>
    <col min="10014" max="10014" width="0.44140625" style="604" customWidth="1"/>
    <col min="10015" max="10018" width="1.109375" style="604" customWidth="1"/>
    <col min="10019" max="10019" width="1.33203125" style="604" customWidth="1"/>
    <col min="10020" max="10020" width="1.21875" style="604" customWidth="1"/>
    <col min="10021" max="10021" width="1" style="604" customWidth="1"/>
    <col min="10022" max="10022" width="1.109375" style="604" customWidth="1"/>
    <col min="10023" max="10240" width="9" style="604"/>
    <col min="10241" max="10241" width="7.77734375" style="604" customWidth="1"/>
    <col min="10242" max="10242" width="3.44140625" style="604" customWidth="1"/>
    <col min="10243" max="10244" width="4.21875" style="604" bestFit="1" customWidth="1"/>
    <col min="10245" max="10245" width="1.6640625" style="604" customWidth="1"/>
    <col min="10246" max="10247" width="4.21875" style="604" bestFit="1" customWidth="1"/>
    <col min="10248" max="10248" width="1.6640625" style="604" customWidth="1"/>
    <col min="10249" max="10250" width="4.21875" style="604" bestFit="1" customWidth="1"/>
    <col min="10251" max="10251" width="1.6640625" style="604" customWidth="1"/>
    <col min="10252" max="10253" width="3.44140625" style="604" bestFit="1" customWidth="1"/>
    <col min="10254" max="10254" width="1.6640625" style="604" customWidth="1"/>
    <col min="10255" max="10256" width="3.44140625" style="604" bestFit="1" customWidth="1"/>
    <col min="10257" max="10257" width="1.6640625" style="604" customWidth="1"/>
    <col min="10258" max="10259" width="3.44140625" style="604" bestFit="1" customWidth="1"/>
    <col min="10260" max="10260" width="1.6640625" style="604" customWidth="1"/>
    <col min="10261" max="10262" width="3.44140625" style="604" bestFit="1" customWidth="1"/>
    <col min="10263" max="10263" width="1.6640625" style="604" customWidth="1"/>
    <col min="10264" max="10265" width="3.44140625" style="604" bestFit="1" customWidth="1"/>
    <col min="10266" max="10266" width="1.6640625" style="604" customWidth="1"/>
    <col min="10267" max="10268" width="3.44140625" style="604" bestFit="1" customWidth="1"/>
    <col min="10269" max="10269" width="3.77734375" style="604" customWidth="1"/>
    <col min="10270" max="10270" width="0.44140625" style="604" customWidth="1"/>
    <col min="10271" max="10274" width="1.109375" style="604" customWidth="1"/>
    <col min="10275" max="10275" width="1.33203125" style="604" customWidth="1"/>
    <col min="10276" max="10276" width="1.21875" style="604" customWidth="1"/>
    <col min="10277" max="10277" width="1" style="604" customWidth="1"/>
    <col min="10278" max="10278" width="1.109375" style="604" customWidth="1"/>
    <col min="10279" max="10496" width="9" style="604"/>
    <col min="10497" max="10497" width="7.77734375" style="604" customWidth="1"/>
    <col min="10498" max="10498" width="3.44140625" style="604" customWidth="1"/>
    <col min="10499" max="10500" width="4.21875" style="604" bestFit="1" customWidth="1"/>
    <col min="10501" max="10501" width="1.6640625" style="604" customWidth="1"/>
    <col min="10502" max="10503" width="4.21875" style="604" bestFit="1" customWidth="1"/>
    <col min="10504" max="10504" width="1.6640625" style="604" customWidth="1"/>
    <col min="10505" max="10506" width="4.21875" style="604" bestFit="1" customWidth="1"/>
    <col min="10507" max="10507" width="1.6640625" style="604" customWidth="1"/>
    <col min="10508" max="10509" width="3.44140625" style="604" bestFit="1" customWidth="1"/>
    <col min="10510" max="10510" width="1.6640625" style="604" customWidth="1"/>
    <col min="10511" max="10512" width="3.44140625" style="604" bestFit="1" customWidth="1"/>
    <col min="10513" max="10513" width="1.6640625" style="604" customWidth="1"/>
    <col min="10514" max="10515" width="3.44140625" style="604" bestFit="1" customWidth="1"/>
    <col min="10516" max="10516" width="1.6640625" style="604" customWidth="1"/>
    <col min="10517" max="10518" width="3.44140625" style="604" bestFit="1" customWidth="1"/>
    <col min="10519" max="10519" width="1.6640625" style="604" customWidth="1"/>
    <col min="10520" max="10521" width="3.44140625" style="604" bestFit="1" customWidth="1"/>
    <col min="10522" max="10522" width="1.6640625" style="604" customWidth="1"/>
    <col min="10523" max="10524" width="3.44140625" style="604" bestFit="1" customWidth="1"/>
    <col min="10525" max="10525" width="3.77734375" style="604" customWidth="1"/>
    <col min="10526" max="10526" width="0.44140625" style="604" customWidth="1"/>
    <col min="10527" max="10530" width="1.109375" style="604" customWidth="1"/>
    <col min="10531" max="10531" width="1.33203125" style="604" customWidth="1"/>
    <col min="10532" max="10532" width="1.21875" style="604" customWidth="1"/>
    <col min="10533" max="10533" width="1" style="604" customWidth="1"/>
    <col min="10534" max="10534" width="1.109375" style="604" customWidth="1"/>
    <col min="10535" max="10752" width="9" style="604"/>
    <col min="10753" max="10753" width="7.77734375" style="604" customWidth="1"/>
    <col min="10754" max="10754" width="3.44140625" style="604" customWidth="1"/>
    <col min="10755" max="10756" width="4.21875" style="604" bestFit="1" customWidth="1"/>
    <col min="10757" max="10757" width="1.6640625" style="604" customWidth="1"/>
    <col min="10758" max="10759" width="4.21875" style="604" bestFit="1" customWidth="1"/>
    <col min="10760" max="10760" width="1.6640625" style="604" customWidth="1"/>
    <col min="10761" max="10762" width="4.21875" style="604" bestFit="1" customWidth="1"/>
    <col min="10763" max="10763" width="1.6640625" style="604" customWidth="1"/>
    <col min="10764" max="10765" width="3.44140625" style="604" bestFit="1" customWidth="1"/>
    <col min="10766" max="10766" width="1.6640625" style="604" customWidth="1"/>
    <col min="10767" max="10768" width="3.44140625" style="604" bestFit="1" customWidth="1"/>
    <col min="10769" max="10769" width="1.6640625" style="604" customWidth="1"/>
    <col min="10770" max="10771" width="3.44140625" style="604" bestFit="1" customWidth="1"/>
    <col min="10772" max="10772" width="1.6640625" style="604" customWidth="1"/>
    <col min="10773" max="10774" width="3.44140625" style="604" bestFit="1" customWidth="1"/>
    <col min="10775" max="10775" width="1.6640625" style="604" customWidth="1"/>
    <col min="10776" max="10777" width="3.44140625" style="604" bestFit="1" customWidth="1"/>
    <col min="10778" max="10778" width="1.6640625" style="604" customWidth="1"/>
    <col min="10779" max="10780" width="3.44140625" style="604" bestFit="1" customWidth="1"/>
    <col min="10781" max="10781" width="3.77734375" style="604" customWidth="1"/>
    <col min="10782" max="10782" width="0.44140625" style="604" customWidth="1"/>
    <col min="10783" max="10786" width="1.109375" style="604" customWidth="1"/>
    <col min="10787" max="10787" width="1.33203125" style="604" customWidth="1"/>
    <col min="10788" max="10788" width="1.21875" style="604" customWidth="1"/>
    <col min="10789" max="10789" width="1" style="604" customWidth="1"/>
    <col min="10790" max="10790" width="1.109375" style="604" customWidth="1"/>
    <col min="10791" max="11008" width="9" style="604"/>
    <col min="11009" max="11009" width="7.77734375" style="604" customWidth="1"/>
    <col min="11010" max="11010" width="3.44140625" style="604" customWidth="1"/>
    <col min="11011" max="11012" width="4.21875" style="604" bestFit="1" customWidth="1"/>
    <col min="11013" max="11013" width="1.6640625" style="604" customWidth="1"/>
    <col min="11014" max="11015" width="4.21875" style="604" bestFit="1" customWidth="1"/>
    <col min="11016" max="11016" width="1.6640625" style="604" customWidth="1"/>
    <col min="11017" max="11018" width="4.21875" style="604" bestFit="1" customWidth="1"/>
    <col min="11019" max="11019" width="1.6640625" style="604" customWidth="1"/>
    <col min="11020" max="11021" width="3.44140625" style="604" bestFit="1" customWidth="1"/>
    <col min="11022" max="11022" width="1.6640625" style="604" customWidth="1"/>
    <col min="11023" max="11024" width="3.44140625" style="604" bestFit="1" customWidth="1"/>
    <col min="11025" max="11025" width="1.6640625" style="604" customWidth="1"/>
    <col min="11026" max="11027" width="3.44140625" style="604" bestFit="1" customWidth="1"/>
    <col min="11028" max="11028" width="1.6640625" style="604" customWidth="1"/>
    <col min="11029" max="11030" width="3.44140625" style="604" bestFit="1" customWidth="1"/>
    <col min="11031" max="11031" width="1.6640625" style="604" customWidth="1"/>
    <col min="11032" max="11033" width="3.44140625" style="604" bestFit="1" customWidth="1"/>
    <col min="11034" max="11034" width="1.6640625" style="604" customWidth="1"/>
    <col min="11035" max="11036" width="3.44140625" style="604" bestFit="1" customWidth="1"/>
    <col min="11037" max="11037" width="3.77734375" style="604" customWidth="1"/>
    <col min="11038" max="11038" width="0.44140625" style="604" customWidth="1"/>
    <col min="11039" max="11042" width="1.109375" style="604" customWidth="1"/>
    <col min="11043" max="11043" width="1.33203125" style="604" customWidth="1"/>
    <col min="11044" max="11044" width="1.21875" style="604" customWidth="1"/>
    <col min="11045" max="11045" width="1" style="604" customWidth="1"/>
    <col min="11046" max="11046" width="1.109375" style="604" customWidth="1"/>
    <col min="11047" max="11264" width="9" style="604"/>
    <col min="11265" max="11265" width="7.77734375" style="604" customWidth="1"/>
    <col min="11266" max="11266" width="3.44140625" style="604" customWidth="1"/>
    <col min="11267" max="11268" width="4.21875" style="604" bestFit="1" customWidth="1"/>
    <col min="11269" max="11269" width="1.6640625" style="604" customWidth="1"/>
    <col min="11270" max="11271" width="4.21875" style="604" bestFit="1" customWidth="1"/>
    <col min="11272" max="11272" width="1.6640625" style="604" customWidth="1"/>
    <col min="11273" max="11274" width="4.21875" style="604" bestFit="1" customWidth="1"/>
    <col min="11275" max="11275" width="1.6640625" style="604" customWidth="1"/>
    <col min="11276" max="11277" width="3.44140625" style="604" bestFit="1" customWidth="1"/>
    <col min="11278" max="11278" width="1.6640625" style="604" customWidth="1"/>
    <col min="11279" max="11280" width="3.44140625" style="604" bestFit="1" customWidth="1"/>
    <col min="11281" max="11281" width="1.6640625" style="604" customWidth="1"/>
    <col min="11282" max="11283" width="3.44140625" style="604" bestFit="1" customWidth="1"/>
    <col min="11284" max="11284" width="1.6640625" style="604" customWidth="1"/>
    <col min="11285" max="11286" width="3.44140625" style="604" bestFit="1" customWidth="1"/>
    <col min="11287" max="11287" width="1.6640625" style="604" customWidth="1"/>
    <col min="11288" max="11289" width="3.44140625" style="604" bestFit="1" customWidth="1"/>
    <col min="11290" max="11290" width="1.6640625" style="604" customWidth="1"/>
    <col min="11291" max="11292" width="3.44140625" style="604" bestFit="1" customWidth="1"/>
    <col min="11293" max="11293" width="3.77734375" style="604" customWidth="1"/>
    <col min="11294" max="11294" width="0.44140625" style="604" customWidth="1"/>
    <col min="11295" max="11298" width="1.109375" style="604" customWidth="1"/>
    <col min="11299" max="11299" width="1.33203125" style="604" customWidth="1"/>
    <col min="11300" max="11300" width="1.21875" style="604" customWidth="1"/>
    <col min="11301" max="11301" width="1" style="604" customWidth="1"/>
    <col min="11302" max="11302" width="1.109375" style="604" customWidth="1"/>
    <col min="11303" max="11520" width="9" style="604"/>
    <col min="11521" max="11521" width="7.77734375" style="604" customWidth="1"/>
    <col min="11522" max="11522" width="3.44140625" style="604" customWidth="1"/>
    <col min="11523" max="11524" width="4.21875" style="604" bestFit="1" customWidth="1"/>
    <col min="11525" max="11525" width="1.6640625" style="604" customWidth="1"/>
    <col min="11526" max="11527" width="4.21875" style="604" bestFit="1" customWidth="1"/>
    <col min="11528" max="11528" width="1.6640625" style="604" customWidth="1"/>
    <col min="11529" max="11530" width="4.21875" style="604" bestFit="1" customWidth="1"/>
    <col min="11531" max="11531" width="1.6640625" style="604" customWidth="1"/>
    <col min="11532" max="11533" width="3.44140625" style="604" bestFit="1" customWidth="1"/>
    <col min="11534" max="11534" width="1.6640625" style="604" customWidth="1"/>
    <col min="11535" max="11536" width="3.44140625" style="604" bestFit="1" customWidth="1"/>
    <col min="11537" max="11537" width="1.6640625" style="604" customWidth="1"/>
    <col min="11538" max="11539" width="3.44140625" style="604" bestFit="1" customWidth="1"/>
    <col min="11540" max="11540" width="1.6640625" style="604" customWidth="1"/>
    <col min="11541" max="11542" width="3.44140625" style="604" bestFit="1" customWidth="1"/>
    <col min="11543" max="11543" width="1.6640625" style="604" customWidth="1"/>
    <col min="11544" max="11545" width="3.44140625" style="604" bestFit="1" customWidth="1"/>
    <col min="11546" max="11546" width="1.6640625" style="604" customWidth="1"/>
    <col min="11547" max="11548" width="3.44140625" style="604" bestFit="1" customWidth="1"/>
    <col min="11549" max="11549" width="3.77734375" style="604" customWidth="1"/>
    <col min="11550" max="11550" width="0.44140625" style="604" customWidth="1"/>
    <col min="11551" max="11554" width="1.109375" style="604" customWidth="1"/>
    <col min="11555" max="11555" width="1.33203125" style="604" customWidth="1"/>
    <col min="11556" max="11556" width="1.21875" style="604" customWidth="1"/>
    <col min="11557" max="11557" width="1" style="604" customWidth="1"/>
    <col min="11558" max="11558" width="1.109375" style="604" customWidth="1"/>
    <col min="11559" max="11776" width="9" style="604"/>
    <col min="11777" max="11777" width="7.77734375" style="604" customWidth="1"/>
    <col min="11778" max="11778" width="3.44140625" style="604" customWidth="1"/>
    <col min="11779" max="11780" width="4.21875" style="604" bestFit="1" customWidth="1"/>
    <col min="11781" max="11781" width="1.6640625" style="604" customWidth="1"/>
    <col min="11782" max="11783" width="4.21875" style="604" bestFit="1" customWidth="1"/>
    <col min="11784" max="11784" width="1.6640625" style="604" customWidth="1"/>
    <col min="11785" max="11786" width="4.21875" style="604" bestFit="1" customWidth="1"/>
    <col min="11787" max="11787" width="1.6640625" style="604" customWidth="1"/>
    <col min="11788" max="11789" width="3.44140625" style="604" bestFit="1" customWidth="1"/>
    <col min="11790" max="11790" width="1.6640625" style="604" customWidth="1"/>
    <col min="11791" max="11792" width="3.44140625" style="604" bestFit="1" customWidth="1"/>
    <col min="11793" max="11793" width="1.6640625" style="604" customWidth="1"/>
    <col min="11794" max="11795" width="3.44140625" style="604" bestFit="1" customWidth="1"/>
    <col min="11796" max="11796" width="1.6640625" style="604" customWidth="1"/>
    <col min="11797" max="11798" width="3.44140625" style="604" bestFit="1" customWidth="1"/>
    <col min="11799" max="11799" width="1.6640625" style="604" customWidth="1"/>
    <col min="11800" max="11801" width="3.44140625" style="604" bestFit="1" customWidth="1"/>
    <col min="11802" max="11802" width="1.6640625" style="604" customWidth="1"/>
    <col min="11803" max="11804" width="3.44140625" style="604" bestFit="1" customWidth="1"/>
    <col min="11805" max="11805" width="3.77734375" style="604" customWidth="1"/>
    <col min="11806" max="11806" width="0.44140625" style="604" customWidth="1"/>
    <col min="11807" max="11810" width="1.109375" style="604" customWidth="1"/>
    <col min="11811" max="11811" width="1.33203125" style="604" customWidth="1"/>
    <col min="11812" max="11812" width="1.21875" style="604" customWidth="1"/>
    <col min="11813" max="11813" width="1" style="604" customWidth="1"/>
    <col min="11814" max="11814" width="1.109375" style="604" customWidth="1"/>
    <col min="11815" max="12032" width="9" style="604"/>
    <col min="12033" max="12033" width="7.77734375" style="604" customWidth="1"/>
    <col min="12034" max="12034" width="3.44140625" style="604" customWidth="1"/>
    <col min="12035" max="12036" width="4.21875" style="604" bestFit="1" customWidth="1"/>
    <col min="12037" max="12037" width="1.6640625" style="604" customWidth="1"/>
    <col min="12038" max="12039" width="4.21875" style="604" bestFit="1" customWidth="1"/>
    <col min="12040" max="12040" width="1.6640625" style="604" customWidth="1"/>
    <col min="12041" max="12042" width="4.21875" style="604" bestFit="1" customWidth="1"/>
    <col min="12043" max="12043" width="1.6640625" style="604" customWidth="1"/>
    <col min="12044" max="12045" width="3.44140625" style="604" bestFit="1" customWidth="1"/>
    <col min="12046" max="12046" width="1.6640625" style="604" customWidth="1"/>
    <col min="12047" max="12048" width="3.44140625" style="604" bestFit="1" customWidth="1"/>
    <col min="12049" max="12049" width="1.6640625" style="604" customWidth="1"/>
    <col min="12050" max="12051" width="3.44140625" style="604" bestFit="1" customWidth="1"/>
    <col min="12052" max="12052" width="1.6640625" style="604" customWidth="1"/>
    <col min="12053" max="12054" width="3.44140625" style="604" bestFit="1" customWidth="1"/>
    <col min="12055" max="12055" width="1.6640625" style="604" customWidth="1"/>
    <col min="12056" max="12057" width="3.44140625" style="604" bestFit="1" customWidth="1"/>
    <col min="12058" max="12058" width="1.6640625" style="604" customWidth="1"/>
    <col min="12059" max="12060" width="3.44140625" style="604" bestFit="1" customWidth="1"/>
    <col min="12061" max="12061" width="3.77734375" style="604" customWidth="1"/>
    <col min="12062" max="12062" width="0.44140625" style="604" customWidth="1"/>
    <col min="12063" max="12066" width="1.109375" style="604" customWidth="1"/>
    <col min="12067" max="12067" width="1.33203125" style="604" customWidth="1"/>
    <col min="12068" max="12068" width="1.21875" style="604" customWidth="1"/>
    <col min="12069" max="12069" width="1" style="604" customWidth="1"/>
    <col min="12070" max="12070" width="1.109375" style="604" customWidth="1"/>
    <col min="12071" max="12288" width="9" style="604"/>
    <col min="12289" max="12289" width="7.77734375" style="604" customWidth="1"/>
    <col min="12290" max="12290" width="3.44140625" style="604" customWidth="1"/>
    <col min="12291" max="12292" width="4.21875" style="604" bestFit="1" customWidth="1"/>
    <col min="12293" max="12293" width="1.6640625" style="604" customWidth="1"/>
    <col min="12294" max="12295" width="4.21875" style="604" bestFit="1" customWidth="1"/>
    <col min="12296" max="12296" width="1.6640625" style="604" customWidth="1"/>
    <col min="12297" max="12298" width="4.21875" style="604" bestFit="1" customWidth="1"/>
    <col min="12299" max="12299" width="1.6640625" style="604" customWidth="1"/>
    <col min="12300" max="12301" width="3.44140625" style="604" bestFit="1" customWidth="1"/>
    <col min="12302" max="12302" width="1.6640625" style="604" customWidth="1"/>
    <col min="12303" max="12304" width="3.44140625" style="604" bestFit="1" customWidth="1"/>
    <col min="12305" max="12305" width="1.6640625" style="604" customWidth="1"/>
    <col min="12306" max="12307" width="3.44140625" style="604" bestFit="1" customWidth="1"/>
    <col min="12308" max="12308" width="1.6640625" style="604" customWidth="1"/>
    <col min="12309" max="12310" width="3.44140625" style="604" bestFit="1" customWidth="1"/>
    <col min="12311" max="12311" width="1.6640625" style="604" customWidth="1"/>
    <col min="12312" max="12313" width="3.44140625" style="604" bestFit="1" customWidth="1"/>
    <col min="12314" max="12314" width="1.6640625" style="604" customWidth="1"/>
    <col min="12315" max="12316" width="3.44140625" style="604" bestFit="1" customWidth="1"/>
    <col min="12317" max="12317" width="3.77734375" style="604" customWidth="1"/>
    <col min="12318" max="12318" width="0.44140625" style="604" customWidth="1"/>
    <col min="12319" max="12322" width="1.109375" style="604" customWidth="1"/>
    <col min="12323" max="12323" width="1.33203125" style="604" customWidth="1"/>
    <col min="12324" max="12324" width="1.21875" style="604" customWidth="1"/>
    <col min="12325" max="12325" width="1" style="604" customWidth="1"/>
    <col min="12326" max="12326" width="1.109375" style="604" customWidth="1"/>
    <col min="12327" max="12544" width="9" style="604"/>
    <col min="12545" max="12545" width="7.77734375" style="604" customWidth="1"/>
    <col min="12546" max="12546" width="3.44140625" style="604" customWidth="1"/>
    <col min="12547" max="12548" width="4.21875" style="604" bestFit="1" customWidth="1"/>
    <col min="12549" max="12549" width="1.6640625" style="604" customWidth="1"/>
    <col min="12550" max="12551" width="4.21875" style="604" bestFit="1" customWidth="1"/>
    <col min="12552" max="12552" width="1.6640625" style="604" customWidth="1"/>
    <col min="12553" max="12554" width="4.21875" style="604" bestFit="1" customWidth="1"/>
    <col min="12555" max="12555" width="1.6640625" style="604" customWidth="1"/>
    <col min="12556" max="12557" width="3.44140625" style="604" bestFit="1" customWidth="1"/>
    <col min="12558" max="12558" width="1.6640625" style="604" customWidth="1"/>
    <col min="12559" max="12560" width="3.44140625" style="604" bestFit="1" customWidth="1"/>
    <col min="12561" max="12561" width="1.6640625" style="604" customWidth="1"/>
    <col min="12562" max="12563" width="3.44140625" style="604" bestFit="1" customWidth="1"/>
    <col min="12564" max="12564" width="1.6640625" style="604" customWidth="1"/>
    <col min="12565" max="12566" width="3.44140625" style="604" bestFit="1" customWidth="1"/>
    <col min="12567" max="12567" width="1.6640625" style="604" customWidth="1"/>
    <col min="12568" max="12569" width="3.44140625" style="604" bestFit="1" customWidth="1"/>
    <col min="12570" max="12570" width="1.6640625" style="604" customWidth="1"/>
    <col min="12571" max="12572" width="3.44140625" style="604" bestFit="1" customWidth="1"/>
    <col min="12573" max="12573" width="3.77734375" style="604" customWidth="1"/>
    <col min="12574" max="12574" width="0.44140625" style="604" customWidth="1"/>
    <col min="12575" max="12578" width="1.109375" style="604" customWidth="1"/>
    <col min="12579" max="12579" width="1.33203125" style="604" customWidth="1"/>
    <col min="12580" max="12580" width="1.21875" style="604" customWidth="1"/>
    <col min="12581" max="12581" width="1" style="604" customWidth="1"/>
    <col min="12582" max="12582" width="1.109375" style="604" customWidth="1"/>
    <col min="12583" max="12800" width="9" style="604"/>
    <col min="12801" max="12801" width="7.77734375" style="604" customWidth="1"/>
    <col min="12802" max="12802" width="3.44140625" style="604" customWidth="1"/>
    <col min="12803" max="12804" width="4.21875" style="604" bestFit="1" customWidth="1"/>
    <col min="12805" max="12805" width="1.6640625" style="604" customWidth="1"/>
    <col min="12806" max="12807" width="4.21875" style="604" bestFit="1" customWidth="1"/>
    <col min="12808" max="12808" width="1.6640625" style="604" customWidth="1"/>
    <col min="12809" max="12810" width="4.21875" style="604" bestFit="1" customWidth="1"/>
    <col min="12811" max="12811" width="1.6640625" style="604" customWidth="1"/>
    <col min="12812" max="12813" width="3.44140625" style="604" bestFit="1" customWidth="1"/>
    <col min="12814" max="12814" width="1.6640625" style="604" customWidth="1"/>
    <col min="12815" max="12816" width="3.44140625" style="604" bestFit="1" customWidth="1"/>
    <col min="12817" max="12817" width="1.6640625" style="604" customWidth="1"/>
    <col min="12818" max="12819" width="3.44140625" style="604" bestFit="1" customWidth="1"/>
    <col min="12820" max="12820" width="1.6640625" style="604" customWidth="1"/>
    <col min="12821" max="12822" width="3.44140625" style="604" bestFit="1" customWidth="1"/>
    <col min="12823" max="12823" width="1.6640625" style="604" customWidth="1"/>
    <col min="12824" max="12825" width="3.44140625" style="604" bestFit="1" customWidth="1"/>
    <col min="12826" max="12826" width="1.6640625" style="604" customWidth="1"/>
    <col min="12827" max="12828" width="3.44140625" style="604" bestFit="1" customWidth="1"/>
    <col min="12829" max="12829" width="3.77734375" style="604" customWidth="1"/>
    <col min="12830" max="12830" width="0.44140625" style="604" customWidth="1"/>
    <col min="12831" max="12834" width="1.109375" style="604" customWidth="1"/>
    <col min="12835" max="12835" width="1.33203125" style="604" customWidth="1"/>
    <col min="12836" max="12836" width="1.21875" style="604" customWidth="1"/>
    <col min="12837" max="12837" width="1" style="604" customWidth="1"/>
    <col min="12838" max="12838" width="1.109375" style="604" customWidth="1"/>
    <col min="12839" max="13056" width="9" style="604"/>
    <col min="13057" max="13057" width="7.77734375" style="604" customWidth="1"/>
    <col min="13058" max="13058" width="3.44140625" style="604" customWidth="1"/>
    <col min="13059" max="13060" width="4.21875" style="604" bestFit="1" customWidth="1"/>
    <col min="13061" max="13061" width="1.6640625" style="604" customWidth="1"/>
    <col min="13062" max="13063" width="4.21875" style="604" bestFit="1" customWidth="1"/>
    <col min="13064" max="13064" width="1.6640625" style="604" customWidth="1"/>
    <col min="13065" max="13066" width="4.21875" style="604" bestFit="1" customWidth="1"/>
    <col min="13067" max="13067" width="1.6640625" style="604" customWidth="1"/>
    <col min="13068" max="13069" width="3.44140625" style="604" bestFit="1" customWidth="1"/>
    <col min="13070" max="13070" width="1.6640625" style="604" customWidth="1"/>
    <col min="13071" max="13072" width="3.44140625" style="604" bestFit="1" customWidth="1"/>
    <col min="13073" max="13073" width="1.6640625" style="604" customWidth="1"/>
    <col min="13074" max="13075" width="3.44140625" style="604" bestFit="1" customWidth="1"/>
    <col min="13076" max="13076" width="1.6640625" style="604" customWidth="1"/>
    <col min="13077" max="13078" width="3.44140625" style="604" bestFit="1" customWidth="1"/>
    <col min="13079" max="13079" width="1.6640625" style="604" customWidth="1"/>
    <col min="13080" max="13081" width="3.44140625" style="604" bestFit="1" customWidth="1"/>
    <col min="13082" max="13082" width="1.6640625" style="604" customWidth="1"/>
    <col min="13083" max="13084" width="3.44140625" style="604" bestFit="1" customWidth="1"/>
    <col min="13085" max="13085" width="3.77734375" style="604" customWidth="1"/>
    <col min="13086" max="13086" width="0.44140625" style="604" customWidth="1"/>
    <col min="13087" max="13090" width="1.109375" style="604" customWidth="1"/>
    <col min="13091" max="13091" width="1.33203125" style="604" customWidth="1"/>
    <col min="13092" max="13092" width="1.21875" style="604" customWidth="1"/>
    <col min="13093" max="13093" width="1" style="604" customWidth="1"/>
    <col min="13094" max="13094" width="1.109375" style="604" customWidth="1"/>
    <col min="13095" max="13312" width="9" style="604"/>
    <col min="13313" max="13313" width="7.77734375" style="604" customWidth="1"/>
    <col min="13314" max="13314" width="3.44140625" style="604" customWidth="1"/>
    <col min="13315" max="13316" width="4.21875" style="604" bestFit="1" customWidth="1"/>
    <col min="13317" max="13317" width="1.6640625" style="604" customWidth="1"/>
    <col min="13318" max="13319" width="4.21875" style="604" bestFit="1" customWidth="1"/>
    <col min="13320" max="13320" width="1.6640625" style="604" customWidth="1"/>
    <col min="13321" max="13322" width="4.21875" style="604" bestFit="1" customWidth="1"/>
    <col min="13323" max="13323" width="1.6640625" style="604" customWidth="1"/>
    <col min="13324" max="13325" width="3.44140625" style="604" bestFit="1" customWidth="1"/>
    <col min="13326" max="13326" width="1.6640625" style="604" customWidth="1"/>
    <col min="13327" max="13328" width="3.44140625" style="604" bestFit="1" customWidth="1"/>
    <col min="13329" max="13329" width="1.6640625" style="604" customWidth="1"/>
    <col min="13330" max="13331" width="3.44140625" style="604" bestFit="1" customWidth="1"/>
    <col min="13332" max="13332" width="1.6640625" style="604" customWidth="1"/>
    <col min="13333" max="13334" width="3.44140625" style="604" bestFit="1" customWidth="1"/>
    <col min="13335" max="13335" width="1.6640625" style="604" customWidth="1"/>
    <col min="13336" max="13337" width="3.44140625" style="604" bestFit="1" customWidth="1"/>
    <col min="13338" max="13338" width="1.6640625" style="604" customWidth="1"/>
    <col min="13339" max="13340" width="3.44140625" style="604" bestFit="1" customWidth="1"/>
    <col min="13341" max="13341" width="3.77734375" style="604" customWidth="1"/>
    <col min="13342" max="13342" width="0.44140625" style="604" customWidth="1"/>
    <col min="13343" max="13346" width="1.109375" style="604" customWidth="1"/>
    <col min="13347" max="13347" width="1.33203125" style="604" customWidth="1"/>
    <col min="13348" max="13348" width="1.21875" style="604" customWidth="1"/>
    <col min="13349" max="13349" width="1" style="604" customWidth="1"/>
    <col min="13350" max="13350" width="1.109375" style="604" customWidth="1"/>
    <col min="13351" max="13568" width="9" style="604"/>
    <col min="13569" max="13569" width="7.77734375" style="604" customWidth="1"/>
    <col min="13570" max="13570" width="3.44140625" style="604" customWidth="1"/>
    <col min="13571" max="13572" width="4.21875" style="604" bestFit="1" customWidth="1"/>
    <col min="13573" max="13573" width="1.6640625" style="604" customWidth="1"/>
    <col min="13574" max="13575" width="4.21875" style="604" bestFit="1" customWidth="1"/>
    <col min="13576" max="13576" width="1.6640625" style="604" customWidth="1"/>
    <col min="13577" max="13578" width="4.21875" style="604" bestFit="1" customWidth="1"/>
    <col min="13579" max="13579" width="1.6640625" style="604" customWidth="1"/>
    <col min="13580" max="13581" width="3.44140625" style="604" bestFit="1" customWidth="1"/>
    <col min="13582" max="13582" width="1.6640625" style="604" customWidth="1"/>
    <col min="13583" max="13584" width="3.44140625" style="604" bestFit="1" customWidth="1"/>
    <col min="13585" max="13585" width="1.6640625" style="604" customWidth="1"/>
    <col min="13586" max="13587" width="3.44140625" style="604" bestFit="1" customWidth="1"/>
    <col min="13588" max="13588" width="1.6640625" style="604" customWidth="1"/>
    <col min="13589" max="13590" width="3.44140625" style="604" bestFit="1" customWidth="1"/>
    <col min="13591" max="13591" width="1.6640625" style="604" customWidth="1"/>
    <col min="13592" max="13593" width="3.44140625" style="604" bestFit="1" customWidth="1"/>
    <col min="13594" max="13594" width="1.6640625" style="604" customWidth="1"/>
    <col min="13595" max="13596" width="3.44140625" style="604" bestFit="1" customWidth="1"/>
    <col min="13597" max="13597" width="3.77734375" style="604" customWidth="1"/>
    <col min="13598" max="13598" width="0.44140625" style="604" customWidth="1"/>
    <col min="13599" max="13602" width="1.109375" style="604" customWidth="1"/>
    <col min="13603" max="13603" width="1.33203125" style="604" customWidth="1"/>
    <col min="13604" max="13604" width="1.21875" style="604" customWidth="1"/>
    <col min="13605" max="13605" width="1" style="604" customWidth="1"/>
    <col min="13606" max="13606" width="1.109375" style="604" customWidth="1"/>
    <col min="13607" max="13824" width="9" style="604"/>
    <col min="13825" max="13825" width="7.77734375" style="604" customWidth="1"/>
    <col min="13826" max="13826" width="3.44140625" style="604" customWidth="1"/>
    <col min="13827" max="13828" width="4.21875" style="604" bestFit="1" customWidth="1"/>
    <col min="13829" max="13829" width="1.6640625" style="604" customWidth="1"/>
    <col min="13830" max="13831" width="4.21875" style="604" bestFit="1" customWidth="1"/>
    <col min="13832" max="13832" width="1.6640625" style="604" customWidth="1"/>
    <col min="13833" max="13834" width="4.21875" style="604" bestFit="1" customWidth="1"/>
    <col min="13835" max="13835" width="1.6640625" style="604" customWidth="1"/>
    <col min="13836" max="13837" width="3.44140625" style="604" bestFit="1" customWidth="1"/>
    <col min="13838" max="13838" width="1.6640625" style="604" customWidth="1"/>
    <col min="13839" max="13840" width="3.44140625" style="604" bestFit="1" customWidth="1"/>
    <col min="13841" max="13841" width="1.6640625" style="604" customWidth="1"/>
    <col min="13842" max="13843" width="3.44140625" style="604" bestFit="1" customWidth="1"/>
    <col min="13844" max="13844" width="1.6640625" style="604" customWidth="1"/>
    <col min="13845" max="13846" width="3.44140625" style="604" bestFit="1" customWidth="1"/>
    <col min="13847" max="13847" width="1.6640625" style="604" customWidth="1"/>
    <col min="13848" max="13849" width="3.44140625" style="604" bestFit="1" customWidth="1"/>
    <col min="13850" max="13850" width="1.6640625" style="604" customWidth="1"/>
    <col min="13851" max="13852" width="3.44140625" style="604" bestFit="1" customWidth="1"/>
    <col min="13853" max="13853" width="3.77734375" style="604" customWidth="1"/>
    <col min="13854" max="13854" width="0.44140625" style="604" customWidth="1"/>
    <col min="13855" max="13858" width="1.109375" style="604" customWidth="1"/>
    <col min="13859" max="13859" width="1.33203125" style="604" customWidth="1"/>
    <col min="13860" max="13860" width="1.21875" style="604" customWidth="1"/>
    <col min="13861" max="13861" width="1" style="604" customWidth="1"/>
    <col min="13862" max="13862" width="1.109375" style="604" customWidth="1"/>
    <col min="13863" max="14080" width="9" style="604"/>
    <col min="14081" max="14081" width="7.77734375" style="604" customWidth="1"/>
    <col min="14082" max="14082" width="3.44140625" style="604" customWidth="1"/>
    <col min="14083" max="14084" width="4.21875" style="604" bestFit="1" customWidth="1"/>
    <col min="14085" max="14085" width="1.6640625" style="604" customWidth="1"/>
    <col min="14086" max="14087" width="4.21875" style="604" bestFit="1" customWidth="1"/>
    <col min="14088" max="14088" width="1.6640625" style="604" customWidth="1"/>
    <col min="14089" max="14090" width="4.21875" style="604" bestFit="1" customWidth="1"/>
    <col min="14091" max="14091" width="1.6640625" style="604" customWidth="1"/>
    <col min="14092" max="14093" width="3.44140625" style="604" bestFit="1" customWidth="1"/>
    <col min="14094" max="14094" width="1.6640625" style="604" customWidth="1"/>
    <col min="14095" max="14096" width="3.44140625" style="604" bestFit="1" customWidth="1"/>
    <col min="14097" max="14097" width="1.6640625" style="604" customWidth="1"/>
    <col min="14098" max="14099" width="3.44140625" style="604" bestFit="1" customWidth="1"/>
    <col min="14100" max="14100" width="1.6640625" style="604" customWidth="1"/>
    <col min="14101" max="14102" width="3.44140625" style="604" bestFit="1" customWidth="1"/>
    <col min="14103" max="14103" width="1.6640625" style="604" customWidth="1"/>
    <col min="14104" max="14105" width="3.44140625" style="604" bestFit="1" customWidth="1"/>
    <col min="14106" max="14106" width="1.6640625" style="604" customWidth="1"/>
    <col min="14107" max="14108" width="3.44140625" style="604" bestFit="1" customWidth="1"/>
    <col min="14109" max="14109" width="3.77734375" style="604" customWidth="1"/>
    <col min="14110" max="14110" width="0.44140625" style="604" customWidth="1"/>
    <col min="14111" max="14114" width="1.109375" style="604" customWidth="1"/>
    <col min="14115" max="14115" width="1.33203125" style="604" customWidth="1"/>
    <col min="14116" max="14116" width="1.21875" style="604" customWidth="1"/>
    <col min="14117" max="14117" width="1" style="604" customWidth="1"/>
    <col min="14118" max="14118" width="1.109375" style="604" customWidth="1"/>
    <col min="14119" max="14336" width="9" style="604"/>
    <col min="14337" max="14337" width="7.77734375" style="604" customWidth="1"/>
    <col min="14338" max="14338" width="3.44140625" style="604" customWidth="1"/>
    <col min="14339" max="14340" width="4.21875" style="604" bestFit="1" customWidth="1"/>
    <col min="14341" max="14341" width="1.6640625" style="604" customWidth="1"/>
    <col min="14342" max="14343" width="4.21875" style="604" bestFit="1" customWidth="1"/>
    <col min="14344" max="14344" width="1.6640625" style="604" customWidth="1"/>
    <col min="14345" max="14346" width="4.21875" style="604" bestFit="1" customWidth="1"/>
    <col min="14347" max="14347" width="1.6640625" style="604" customWidth="1"/>
    <col min="14348" max="14349" width="3.44140625" style="604" bestFit="1" customWidth="1"/>
    <col min="14350" max="14350" width="1.6640625" style="604" customWidth="1"/>
    <col min="14351" max="14352" width="3.44140625" style="604" bestFit="1" customWidth="1"/>
    <col min="14353" max="14353" width="1.6640625" style="604" customWidth="1"/>
    <col min="14354" max="14355" width="3.44140625" style="604" bestFit="1" customWidth="1"/>
    <col min="14356" max="14356" width="1.6640625" style="604" customWidth="1"/>
    <col min="14357" max="14358" width="3.44140625" style="604" bestFit="1" customWidth="1"/>
    <col min="14359" max="14359" width="1.6640625" style="604" customWidth="1"/>
    <col min="14360" max="14361" width="3.44140625" style="604" bestFit="1" customWidth="1"/>
    <col min="14362" max="14362" width="1.6640625" style="604" customWidth="1"/>
    <col min="14363" max="14364" width="3.44140625" style="604" bestFit="1" customWidth="1"/>
    <col min="14365" max="14365" width="3.77734375" style="604" customWidth="1"/>
    <col min="14366" max="14366" width="0.44140625" style="604" customWidth="1"/>
    <col min="14367" max="14370" width="1.109375" style="604" customWidth="1"/>
    <col min="14371" max="14371" width="1.33203125" style="604" customWidth="1"/>
    <col min="14372" max="14372" width="1.21875" style="604" customWidth="1"/>
    <col min="14373" max="14373" width="1" style="604" customWidth="1"/>
    <col min="14374" max="14374" width="1.109375" style="604" customWidth="1"/>
    <col min="14375" max="14592" width="9" style="604"/>
    <col min="14593" max="14593" width="7.77734375" style="604" customWidth="1"/>
    <col min="14594" max="14594" width="3.44140625" style="604" customWidth="1"/>
    <col min="14595" max="14596" width="4.21875" style="604" bestFit="1" customWidth="1"/>
    <col min="14597" max="14597" width="1.6640625" style="604" customWidth="1"/>
    <col min="14598" max="14599" width="4.21875" style="604" bestFit="1" customWidth="1"/>
    <col min="14600" max="14600" width="1.6640625" style="604" customWidth="1"/>
    <col min="14601" max="14602" width="4.21875" style="604" bestFit="1" customWidth="1"/>
    <col min="14603" max="14603" width="1.6640625" style="604" customWidth="1"/>
    <col min="14604" max="14605" width="3.44140625" style="604" bestFit="1" customWidth="1"/>
    <col min="14606" max="14606" width="1.6640625" style="604" customWidth="1"/>
    <col min="14607" max="14608" width="3.44140625" style="604" bestFit="1" customWidth="1"/>
    <col min="14609" max="14609" width="1.6640625" style="604" customWidth="1"/>
    <col min="14610" max="14611" width="3.44140625" style="604" bestFit="1" customWidth="1"/>
    <col min="14612" max="14612" width="1.6640625" style="604" customWidth="1"/>
    <col min="14613" max="14614" width="3.44140625" style="604" bestFit="1" customWidth="1"/>
    <col min="14615" max="14615" width="1.6640625" style="604" customWidth="1"/>
    <col min="14616" max="14617" width="3.44140625" style="604" bestFit="1" customWidth="1"/>
    <col min="14618" max="14618" width="1.6640625" style="604" customWidth="1"/>
    <col min="14619" max="14620" width="3.44140625" style="604" bestFit="1" customWidth="1"/>
    <col min="14621" max="14621" width="3.77734375" style="604" customWidth="1"/>
    <col min="14622" max="14622" width="0.44140625" style="604" customWidth="1"/>
    <col min="14623" max="14626" width="1.109375" style="604" customWidth="1"/>
    <col min="14627" max="14627" width="1.33203125" style="604" customWidth="1"/>
    <col min="14628" max="14628" width="1.21875" style="604" customWidth="1"/>
    <col min="14629" max="14629" width="1" style="604" customWidth="1"/>
    <col min="14630" max="14630" width="1.109375" style="604" customWidth="1"/>
    <col min="14631" max="14848" width="9" style="604"/>
    <col min="14849" max="14849" width="7.77734375" style="604" customWidth="1"/>
    <col min="14850" max="14850" width="3.44140625" style="604" customWidth="1"/>
    <col min="14851" max="14852" width="4.21875" style="604" bestFit="1" customWidth="1"/>
    <col min="14853" max="14853" width="1.6640625" style="604" customWidth="1"/>
    <col min="14854" max="14855" width="4.21875" style="604" bestFit="1" customWidth="1"/>
    <col min="14856" max="14856" width="1.6640625" style="604" customWidth="1"/>
    <col min="14857" max="14858" width="4.21875" style="604" bestFit="1" customWidth="1"/>
    <col min="14859" max="14859" width="1.6640625" style="604" customWidth="1"/>
    <col min="14860" max="14861" width="3.44140625" style="604" bestFit="1" customWidth="1"/>
    <col min="14862" max="14862" width="1.6640625" style="604" customWidth="1"/>
    <col min="14863" max="14864" width="3.44140625" style="604" bestFit="1" customWidth="1"/>
    <col min="14865" max="14865" width="1.6640625" style="604" customWidth="1"/>
    <col min="14866" max="14867" width="3.44140625" style="604" bestFit="1" customWidth="1"/>
    <col min="14868" max="14868" width="1.6640625" style="604" customWidth="1"/>
    <col min="14869" max="14870" width="3.44140625" style="604" bestFit="1" customWidth="1"/>
    <col min="14871" max="14871" width="1.6640625" style="604" customWidth="1"/>
    <col min="14872" max="14873" width="3.44140625" style="604" bestFit="1" customWidth="1"/>
    <col min="14874" max="14874" width="1.6640625" style="604" customWidth="1"/>
    <col min="14875" max="14876" width="3.44140625" style="604" bestFit="1" customWidth="1"/>
    <col min="14877" max="14877" width="3.77734375" style="604" customWidth="1"/>
    <col min="14878" max="14878" width="0.44140625" style="604" customWidth="1"/>
    <col min="14879" max="14882" width="1.109375" style="604" customWidth="1"/>
    <col min="14883" max="14883" width="1.33203125" style="604" customWidth="1"/>
    <col min="14884" max="14884" width="1.21875" style="604" customWidth="1"/>
    <col min="14885" max="14885" width="1" style="604" customWidth="1"/>
    <col min="14886" max="14886" width="1.109375" style="604" customWidth="1"/>
    <col min="14887" max="15104" width="9" style="604"/>
    <col min="15105" max="15105" width="7.77734375" style="604" customWidth="1"/>
    <col min="15106" max="15106" width="3.44140625" style="604" customWidth="1"/>
    <col min="15107" max="15108" width="4.21875" style="604" bestFit="1" customWidth="1"/>
    <col min="15109" max="15109" width="1.6640625" style="604" customWidth="1"/>
    <col min="15110" max="15111" width="4.21875" style="604" bestFit="1" customWidth="1"/>
    <col min="15112" max="15112" width="1.6640625" style="604" customWidth="1"/>
    <col min="15113" max="15114" width="4.21875" style="604" bestFit="1" customWidth="1"/>
    <col min="15115" max="15115" width="1.6640625" style="604" customWidth="1"/>
    <col min="15116" max="15117" width="3.44140625" style="604" bestFit="1" customWidth="1"/>
    <col min="15118" max="15118" width="1.6640625" style="604" customWidth="1"/>
    <col min="15119" max="15120" width="3.44140625" style="604" bestFit="1" customWidth="1"/>
    <col min="15121" max="15121" width="1.6640625" style="604" customWidth="1"/>
    <col min="15122" max="15123" width="3.44140625" style="604" bestFit="1" customWidth="1"/>
    <col min="15124" max="15124" width="1.6640625" style="604" customWidth="1"/>
    <col min="15125" max="15126" width="3.44140625" style="604" bestFit="1" customWidth="1"/>
    <col min="15127" max="15127" width="1.6640625" style="604" customWidth="1"/>
    <col min="15128" max="15129" width="3.44140625" style="604" bestFit="1" customWidth="1"/>
    <col min="15130" max="15130" width="1.6640625" style="604" customWidth="1"/>
    <col min="15131" max="15132" width="3.44140625" style="604" bestFit="1" customWidth="1"/>
    <col min="15133" max="15133" width="3.77734375" style="604" customWidth="1"/>
    <col min="15134" max="15134" width="0.44140625" style="604" customWidth="1"/>
    <col min="15135" max="15138" width="1.109375" style="604" customWidth="1"/>
    <col min="15139" max="15139" width="1.33203125" style="604" customWidth="1"/>
    <col min="15140" max="15140" width="1.21875" style="604" customWidth="1"/>
    <col min="15141" max="15141" width="1" style="604" customWidth="1"/>
    <col min="15142" max="15142" width="1.109375" style="604" customWidth="1"/>
    <col min="15143" max="15360" width="9" style="604"/>
    <col min="15361" max="15361" width="7.77734375" style="604" customWidth="1"/>
    <col min="15362" max="15362" width="3.44140625" style="604" customWidth="1"/>
    <col min="15363" max="15364" width="4.21875" style="604" bestFit="1" customWidth="1"/>
    <col min="15365" max="15365" width="1.6640625" style="604" customWidth="1"/>
    <col min="15366" max="15367" width="4.21875" style="604" bestFit="1" customWidth="1"/>
    <col min="15368" max="15368" width="1.6640625" style="604" customWidth="1"/>
    <col min="15369" max="15370" width="4.21875" style="604" bestFit="1" customWidth="1"/>
    <col min="15371" max="15371" width="1.6640625" style="604" customWidth="1"/>
    <col min="15372" max="15373" width="3.44140625" style="604" bestFit="1" customWidth="1"/>
    <col min="15374" max="15374" width="1.6640625" style="604" customWidth="1"/>
    <col min="15375" max="15376" width="3.44140625" style="604" bestFit="1" customWidth="1"/>
    <col min="15377" max="15377" width="1.6640625" style="604" customWidth="1"/>
    <col min="15378" max="15379" width="3.44140625" style="604" bestFit="1" customWidth="1"/>
    <col min="15380" max="15380" width="1.6640625" style="604" customWidth="1"/>
    <col min="15381" max="15382" width="3.44140625" style="604" bestFit="1" customWidth="1"/>
    <col min="15383" max="15383" width="1.6640625" style="604" customWidth="1"/>
    <col min="15384" max="15385" width="3.44140625" style="604" bestFit="1" customWidth="1"/>
    <col min="15386" max="15386" width="1.6640625" style="604" customWidth="1"/>
    <col min="15387" max="15388" width="3.44140625" style="604" bestFit="1" customWidth="1"/>
    <col min="15389" max="15389" width="3.77734375" style="604" customWidth="1"/>
    <col min="15390" max="15390" width="0.44140625" style="604" customWidth="1"/>
    <col min="15391" max="15394" width="1.109375" style="604" customWidth="1"/>
    <col min="15395" max="15395" width="1.33203125" style="604" customWidth="1"/>
    <col min="15396" max="15396" width="1.21875" style="604" customWidth="1"/>
    <col min="15397" max="15397" width="1" style="604" customWidth="1"/>
    <col min="15398" max="15398" width="1.109375" style="604" customWidth="1"/>
    <col min="15399" max="15616" width="9" style="604"/>
    <col min="15617" max="15617" width="7.77734375" style="604" customWidth="1"/>
    <col min="15618" max="15618" width="3.44140625" style="604" customWidth="1"/>
    <col min="15619" max="15620" width="4.21875" style="604" bestFit="1" customWidth="1"/>
    <col min="15621" max="15621" width="1.6640625" style="604" customWidth="1"/>
    <col min="15622" max="15623" width="4.21875" style="604" bestFit="1" customWidth="1"/>
    <col min="15624" max="15624" width="1.6640625" style="604" customWidth="1"/>
    <col min="15625" max="15626" width="4.21875" style="604" bestFit="1" customWidth="1"/>
    <col min="15627" max="15627" width="1.6640625" style="604" customWidth="1"/>
    <col min="15628" max="15629" width="3.44140625" style="604" bestFit="1" customWidth="1"/>
    <col min="15630" max="15630" width="1.6640625" style="604" customWidth="1"/>
    <col min="15631" max="15632" width="3.44140625" style="604" bestFit="1" customWidth="1"/>
    <col min="15633" max="15633" width="1.6640625" style="604" customWidth="1"/>
    <col min="15634" max="15635" width="3.44140625" style="604" bestFit="1" customWidth="1"/>
    <col min="15636" max="15636" width="1.6640625" style="604" customWidth="1"/>
    <col min="15637" max="15638" width="3.44140625" style="604" bestFit="1" customWidth="1"/>
    <col min="15639" max="15639" width="1.6640625" style="604" customWidth="1"/>
    <col min="15640" max="15641" width="3.44140625" style="604" bestFit="1" customWidth="1"/>
    <col min="15642" max="15642" width="1.6640625" style="604" customWidth="1"/>
    <col min="15643" max="15644" width="3.44140625" style="604" bestFit="1" customWidth="1"/>
    <col min="15645" max="15645" width="3.77734375" style="604" customWidth="1"/>
    <col min="15646" max="15646" width="0.44140625" style="604" customWidth="1"/>
    <col min="15647" max="15650" width="1.109375" style="604" customWidth="1"/>
    <col min="15651" max="15651" width="1.33203125" style="604" customWidth="1"/>
    <col min="15652" max="15652" width="1.21875" style="604" customWidth="1"/>
    <col min="15653" max="15653" width="1" style="604" customWidth="1"/>
    <col min="15654" max="15654" width="1.109375" style="604" customWidth="1"/>
    <col min="15655" max="15872" width="9" style="604"/>
    <col min="15873" max="15873" width="7.77734375" style="604" customWidth="1"/>
    <col min="15874" max="15874" width="3.44140625" style="604" customWidth="1"/>
    <col min="15875" max="15876" width="4.21875" style="604" bestFit="1" customWidth="1"/>
    <col min="15877" max="15877" width="1.6640625" style="604" customWidth="1"/>
    <col min="15878" max="15879" width="4.21875" style="604" bestFit="1" customWidth="1"/>
    <col min="15880" max="15880" width="1.6640625" style="604" customWidth="1"/>
    <col min="15881" max="15882" width="4.21875" style="604" bestFit="1" customWidth="1"/>
    <col min="15883" max="15883" width="1.6640625" style="604" customWidth="1"/>
    <col min="15884" max="15885" width="3.44140625" style="604" bestFit="1" customWidth="1"/>
    <col min="15886" max="15886" width="1.6640625" style="604" customWidth="1"/>
    <col min="15887" max="15888" width="3.44140625" style="604" bestFit="1" customWidth="1"/>
    <col min="15889" max="15889" width="1.6640625" style="604" customWidth="1"/>
    <col min="15890" max="15891" width="3.44140625" style="604" bestFit="1" customWidth="1"/>
    <col min="15892" max="15892" width="1.6640625" style="604" customWidth="1"/>
    <col min="15893" max="15894" width="3.44140625" style="604" bestFit="1" customWidth="1"/>
    <col min="15895" max="15895" width="1.6640625" style="604" customWidth="1"/>
    <col min="15896" max="15897" width="3.44140625" style="604" bestFit="1" customWidth="1"/>
    <col min="15898" max="15898" width="1.6640625" style="604" customWidth="1"/>
    <col min="15899" max="15900" width="3.44140625" style="604" bestFit="1" customWidth="1"/>
    <col min="15901" max="15901" width="3.77734375" style="604" customWidth="1"/>
    <col min="15902" max="15902" width="0.44140625" style="604" customWidth="1"/>
    <col min="15903" max="15906" width="1.109375" style="604" customWidth="1"/>
    <col min="15907" max="15907" width="1.33203125" style="604" customWidth="1"/>
    <col min="15908" max="15908" width="1.21875" style="604" customWidth="1"/>
    <col min="15909" max="15909" width="1" style="604" customWidth="1"/>
    <col min="15910" max="15910" width="1.109375" style="604" customWidth="1"/>
    <col min="15911" max="16128" width="9" style="604"/>
    <col min="16129" max="16129" width="7.77734375" style="604" customWidth="1"/>
    <col min="16130" max="16130" width="3.44140625" style="604" customWidth="1"/>
    <col min="16131" max="16132" width="4.21875" style="604" bestFit="1" customWidth="1"/>
    <col min="16133" max="16133" width="1.6640625" style="604" customWidth="1"/>
    <col min="16134" max="16135" width="4.21875" style="604" bestFit="1" customWidth="1"/>
    <col min="16136" max="16136" width="1.6640625" style="604" customWidth="1"/>
    <col min="16137" max="16138" width="4.21875" style="604" bestFit="1" customWidth="1"/>
    <col min="16139" max="16139" width="1.6640625" style="604" customWidth="1"/>
    <col min="16140" max="16141" width="3.44140625" style="604" bestFit="1" customWidth="1"/>
    <col min="16142" max="16142" width="1.6640625" style="604" customWidth="1"/>
    <col min="16143" max="16144" width="3.44140625" style="604" bestFit="1" customWidth="1"/>
    <col min="16145" max="16145" width="1.6640625" style="604" customWidth="1"/>
    <col min="16146" max="16147" width="3.44140625" style="604" bestFit="1" customWidth="1"/>
    <col min="16148" max="16148" width="1.6640625" style="604" customWidth="1"/>
    <col min="16149" max="16150" width="3.44140625" style="604" bestFit="1" customWidth="1"/>
    <col min="16151" max="16151" width="1.6640625" style="604" customWidth="1"/>
    <col min="16152" max="16153" width="3.44140625" style="604" bestFit="1" customWidth="1"/>
    <col min="16154" max="16154" width="1.6640625" style="604" customWidth="1"/>
    <col min="16155" max="16156" width="3.44140625" style="604" bestFit="1" customWidth="1"/>
    <col min="16157" max="16157" width="3.77734375" style="604" customWidth="1"/>
    <col min="16158" max="16158" width="0.44140625" style="604" customWidth="1"/>
    <col min="16159" max="16162" width="1.109375" style="604" customWidth="1"/>
    <col min="16163" max="16163" width="1.33203125" style="604" customWidth="1"/>
    <col min="16164" max="16164" width="1.21875" style="604" customWidth="1"/>
    <col min="16165" max="16165" width="1" style="604" customWidth="1"/>
    <col min="16166" max="16166" width="1.109375" style="604" customWidth="1"/>
    <col min="16167" max="16384" width="9" style="604"/>
  </cols>
  <sheetData>
    <row r="1" spans="1:47" ht="12.6" thickBot="1">
      <c r="A1" s="611" t="s">
        <v>937</v>
      </c>
      <c r="Z1" s="2252" t="str">
        <f>'学校入力シート（要入力）'!$I$41&amp;"年度版"</f>
        <v>2023年度版</v>
      </c>
      <c r="AA1" s="2253"/>
      <c r="AB1" s="2253"/>
      <c r="AC1" s="2253"/>
    </row>
    <row r="2" spans="1:47" ht="12" customHeight="1">
      <c r="A2" s="979" t="s">
        <v>959</v>
      </c>
      <c r="Z2" s="2254" t="s">
        <v>561</v>
      </c>
      <c r="AA2" s="2255"/>
      <c r="AB2" s="2255"/>
      <c r="AC2" s="2256"/>
    </row>
    <row r="3" spans="1:47" ht="10.5" customHeight="1" thickBot="1">
      <c r="Z3" s="2257"/>
      <c r="AA3" s="2258"/>
      <c r="AB3" s="2258"/>
      <c r="AC3" s="2259"/>
    </row>
    <row r="4" spans="1:47" ht="10.5" customHeight="1">
      <c r="A4" s="604" t="s">
        <v>622</v>
      </c>
      <c r="Z4" s="1075"/>
      <c r="AA4" s="1075"/>
      <c r="AB4" s="1075"/>
      <c r="AC4" s="1075"/>
    </row>
    <row r="5" spans="1:47" s="614" customFormat="1" ht="7.5" customHeight="1">
      <c r="A5" s="2263"/>
      <c r="B5" s="2242">
        <v>2</v>
      </c>
      <c r="C5" s="2243"/>
      <c r="D5" s="2243"/>
      <c r="E5" s="2243"/>
      <c r="F5" s="2243"/>
      <c r="G5" s="2243">
        <v>4</v>
      </c>
      <c r="H5" s="2243"/>
      <c r="I5" s="2243"/>
      <c r="J5" s="2243"/>
      <c r="K5" s="2243"/>
      <c r="L5" s="2243"/>
      <c r="M5" s="2243">
        <v>6</v>
      </c>
      <c r="N5" s="2243"/>
      <c r="O5" s="2243"/>
      <c r="P5" s="2243"/>
      <c r="Q5" s="2243"/>
      <c r="R5" s="2243"/>
      <c r="S5" s="2243">
        <v>8</v>
      </c>
      <c r="T5" s="2243"/>
      <c r="U5" s="2243"/>
      <c r="V5" s="2243"/>
      <c r="W5" s="2243"/>
      <c r="X5" s="2243"/>
      <c r="Y5" s="2243">
        <v>10</v>
      </c>
      <c r="Z5" s="2243"/>
      <c r="AA5" s="2243"/>
      <c r="AB5" s="2243"/>
      <c r="AC5" s="2243"/>
    </row>
    <row r="6" spans="1:47" s="614" customFormat="1" ht="7.5" customHeight="1">
      <c r="A6" s="2269"/>
      <c r="B6" s="2244">
        <v>1</v>
      </c>
      <c r="C6" s="2245"/>
      <c r="D6" s="2237">
        <v>2</v>
      </c>
      <c r="E6" s="2245"/>
      <c r="F6" s="2246"/>
      <c r="G6" s="2247">
        <v>3</v>
      </c>
      <c r="H6" s="2245"/>
      <c r="I6" s="2245"/>
      <c r="J6" s="2237">
        <v>4</v>
      </c>
      <c r="K6" s="2245"/>
      <c r="L6" s="2238"/>
      <c r="M6" s="2244">
        <v>5</v>
      </c>
      <c r="N6" s="2245"/>
      <c r="O6" s="2245"/>
      <c r="P6" s="2237">
        <v>6</v>
      </c>
      <c r="Q6" s="2245"/>
      <c r="R6" s="2246"/>
      <c r="S6" s="2247">
        <v>7</v>
      </c>
      <c r="T6" s="2245"/>
      <c r="U6" s="2245"/>
      <c r="V6" s="2237">
        <v>8</v>
      </c>
      <c r="W6" s="2245"/>
      <c r="X6" s="2238"/>
      <c r="Y6" s="2244">
        <v>9</v>
      </c>
      <c r="Z6" s="2245"/>
      <c r="AA6" s="2245"/>
      <c r="AB6" s="2237">
        <v>10</v>
      </c>
      <c r="AC6" s="2238"/>
    </row>
    <row r="7" spans="1:47" ht="11.25" customHeight="1">
      <c r="A7" s="1045" t="s">
        <v>545</v>
      </c>
      <c r="B7" s="2262" t="s">
        <v>1050</v>
      </c>
      <c r="C7" s="2262"/>
      <c r="D7" s="2262"/>
      <c r="E7" s="2262"/>
      <c r="F7" s="2262"/>
      <c r="G7" s="2262" t="s">
        <v>1051</v>
      </c>
      <c r="H7" s="2262"/>
      <c r="I7" s="2262"/>
      <c r="J7" s="2262"/>
      <c r="K7" s="2262"/>
      <c r="L7" s="2262"/>
      <c r="M7" s="2262" t="s">
        <v>1052</v>
      </c>
      <c r="N7" s="2262"/>
      <c r="O7" s="2262"/>
      <c r="P7" s="2262"/>
      <c r="Q7" s="2262"/>
      <c r="R7" s="2262"/>
      <c r="S7" s="2262" t="s">
        <v>1053</v>
      </c>
      <c r="T7" s="2262"/>
      <c r="U7" s="2262"/>
      <c r="V7" s="2262"/>
      <c r="W7" s="2262"/>
      <c r="X7" s="2262"/>
      <c r="Y7" s="2262" t="s">
        <v>1054</v>
      </c>
      <c r="Z7" s="2262"/>
      <c r="AA7" s="2262"/>
      <c r="AB7" s="2262"/>
      <c r="AC7" s="2262"/>
      <c r="AM7" s="617"/>
      <c r="AN7" s="617"/>
      <c r="AO7" s="617"/>
      <c r="AP7" s="617"/>
      <c r="AQ7" s="617"/>
      <c r="AR7" s="617"/>
      <c r="AS7" s="617"/>
      <c r="AT7" s="617"/>
      <c r="AU7" s="617"/>
    </row>
    <row r="8" spans="1:47" ht="11.25" customHeight="1">
      <c r="A8" s="972" t="s">
        <v>547</v>
      </c>
      <c r="B8" s="1046" t="s">
        <v>546</v>
      </c>
      <c r="C8" s="1047">
        <v>-0.20799999999999999</v>
      </c>
      <c r="D8" s="1048">
        <v>-0.20699999999999999</v>
      </c>
      <c r="E8" s="1049" t="s">
        <v>546</v>
      </c>
      <c r="F8" s="1047">
        <v>-0.12</v>
      </c>
      <c r="G8" s="1048">
        <v>-0.11899999999999999</v>
      </c>
      <c r="H8" s="1049" t="s">
        <v>546</v>
      </c>
      <c r="I8" s="1047">
        <v>-7.3999999999999996E-2</v>
      </c>
      <c r="J8" s="1048">
        <v>-7.2999999999999995E-2</v>
      </c>
      <c r="K8" s="1049" t="s">
        <v>546</v>
      </c>
      <c r="L8" s="1047">
        <v>-3.3000000000000002E-2</v>
      </c>
      <c r="M8" s="1048">
        <v>-3.2000000000000001E-2</v>
      </c>
      <c r="N8" s="1049" t="s">
        <v>546</v>
      </c>
      <c r="O8" s="1047">
        <v>-1E-3</v>
      </c>
      <c r="P8" s="1048">
        <v>0</v>
      </c>
      <c r="Q8" s="1049" t="s">
        <v>546</v>
      </c>
      <c r="R8" s="1047">
        <v>2.7E-2</v>
      </c>
      <c r="S8" s="1048">
        <v>2.8000000000000001E-2</v>
      </c>
      <c r="T8" s="1049" t="s">
        <v>546</v>
      </c>
      <c r="U8" s="1047">
        <v>5.7000000000000002E-2</v>
      </c>
      <c r="V8" s="1048">
        <v>5.8000000000000003E-2</v>
      </c>
      <c r="W8" s="1050" t="s">
        <v>546</v>
      </c>
      <c r="X8" s="1047">
        <v>9.4E-2</v>
      </c>
      <c r="Y8" s="1048">
        <v>9.5000000000000001E-2</v>
      </c>
      <c r="Z8" s="1049" t="s">
        <v>546</v>
      </c>
      <c r="AA8" s="1047">
        <v>0.14199999999999999</v>
      </c>
      <c r="AB8" s="1048">
        <v>0.14299999999999999</v>
      </c>
      <c r="AC8" s="1051" t="s">
        <v>546</v>
      </c>
    </row>
    <row r="9" spans="1:47" ht="11.25" customHeight="1">
      <c r="A9" s="1052" t="s">
        <v>1055</v>
      </c>
      <c r="B9" s="2261" t="s">
        <v>1056</v>
      </c>
      <c r="C9" s="2261"/>
      <c r="D9" s="2261"/>
      <c r="E9" s="2261"/>
      <c r="F9" s="2261"/>
      <c r="G9" s="2261" t="s">
        <v>1057</v>
      </c>
      <c r="H9" s="2261"/>
      <c r="I9" s="2261"/>
      <c r="J9" s="2261"/>
      <c r="K9" s="2261"/>
      <c r="L9" s="2261"/>
      <c r="M9" s="2261" t="s">
        <v>1058</v>
      </c>
      <c r="N9" s="2261"/>
      <c r="O9" s="2261"/>
      <c r="P9" s="2261"/>
      <c r="Q9" s="2261"/>
      <c r="R9" s="2261"/>
      <c r="S9" s="2261" t="s">
        <v>1059</v>
      </c>
      <c r="T9" s="2261"/>
      <c r="U9" s="2261"/>
      <c r="V9" s="2261"/>
      <c r="W9" s="2261"/>
      <c r="X9" s="2261"/>
      <c r="Y9" s="2261" t="s">
        <v>1060</v>
      </c>
      <c r="Z9" s="2261"/>
      <c r="AA9" s="2261"/>
      <c r="AB9" s="2261"/>
      <c r="AC9" s="2261"/>
    </row>
    <row r="10" spans="1:47" ht="5.25" customHeight="1"/>
    <row r="11" spans="1:47">
      <c r="A11" s="604" t="s">
        <v>1061</v>
      </c>
    </row>
    <row r="12" spans="1:47" s="614" customFormat="1" ht="7.5" customHeight="1">
      <c r="A12" s="2263"/>
      <c r="B12" s="2242">
        <v>2</v>
      </c>
      <c r="C12" s="2243"/>
      <c r="D12" s="2243"/>
      <c r="E12" s="2243"/>
      <c r="F12" s="2243"/>
      <c r="G12" s="2243">
        <v>4</v>
      </c>
      <c r="H12" s="2243"/>
      <c r="I12" s="2243"/>
      <c r="J12" s="2243"/>
      <c r="K12" s="2243"/>
      <c r="L12" s="2243"/>
      <c r="M12" s="2243">
        <v>6</v>
      </c>
      <c r="N12" s="2243"/>
      <c r="O12" s="2243"/>
      <c r="P12" s="2243"/>
      <c r="Q12" s="2243"/>
      <c r="R12" s="2243"/>
      <c r="S12" s="2243">
        <v>8</v>
      </c>
      <c r="T12" s="2243"/>
      <c r="U12" s="2243"/>
      <c r="V12" s="2243"/>
      <c r="W12" s="2243"/>
      <c r="X12" s="2243"/>
      <c r="Y12" s="2243">
        <v>10</v>
      </c>
      <c r="Z12" s="2243"/>
      <c r="AA12" s="2243"/>
      <c r="AB12" s="2243"/>
      <c r="AC12" s="2243"/>
    </row>
    <row r="13" spans="1:47" s="614" customFormat="1" ht="7.5" customHeight="1">
      <c r="A13" s="2264"/>
      <c r="B13" s="2244">
        <v>1</v>
      </c>
      <c r="C13" s="2245"/>
      <c r="D13" s="2237">
        <v>2</v>
      </c>
      <c r="E13" s="2245"/>
      <c r="F13" s="2246"/>
      <c r="G13" s="2247">
        <v>3</v>
      </c>
      <c r="H13" s="2245"/>
      <c r="I13" s="2245"/>
      <c r="J13" s="2237">
        <v>4</v>
      </c>
      <c r="K13" s="2245"/>
      <c r="L13" s="2238"/>
      <c r="M13" s="2244">
        <v>5</v>
      </c>
      <c r="N13" s="2245"/>
      <c r="O13" s="2245"/>
      <c r="P13" s="2237">
        <v>6</v>
      </c>
      <c r="Q13" s="2245"/>
      <c r="R13" s="2246"/>
      <c r="S13" s="2247">
        <v>7</v>
      </c>
      <c r="T13" s="2245"/>
      <c r="U13" s="2245"/>
      <c r="V13" s="2237">
        <v>8</v>
      </c>
      <c r="W13" s="2245"/>
      <c r="X13" s="2238"/>
      <c r="Y13" s="2244">
        <v>9</v>
      </c>
      <c r="Z13" s="2245"/>
      <c r="AA13" s="2245"/>
      <c r="AB13" s="2237">
        <v>10</v>
      </c>
      <c r="AC13" s="2238"/>
    </row>
    <row r="14" spans="1:47" ht="11.25" customHeight="1">
      <c r="A14" s="1045" t="s">
        <v>545</v>
      </c>
      <c r="B14" s="2262" t="s">
        <v>1062</v>
      </c>
      <c r="C14" s="2262"/>
      <c r="D14" s="2262"/>
      <c r="E14" s="2262"/>
      <c r="F14" s="2262"/>
      <c r="G14" s="2262" t="s">
        <v>1063</v>
      </c>
      <c r="H14" s="2262"/>
      <c r="I14" s="2262"/>
      <c r="J14" s="2262"/>
      <c r="K14" s="2262"/>
      <c r="L14" s="2262"/>
      <c r="M14" s="2262" t="s">
        <v>1064</v>
      </c>
      <c r="N14" s="2262"/>
      <c r="O14" s="2262"/>
      <c r="P14" s="2262"/>
      <c r="Q14" s="2262"/>
      <c r="R14" s="2262"/>
      <c r="S14" s="2262" t="s">
        <v>1065</v>
      </c>
      <c r="T14" s="2262"/>
      <c r="U14" s="2262"/>
      <c r="V14" s="2262"/>
      <c r="W14" s="2262"/>
      <c r="X14" s="2262"/>
      <c r="Y14" s="2262" t="s">
        <v>1066</v>
      </c>
      <c r="Z14" s="2262"/>
      <c r="AA14" s="2262"/>
      <c r="AB14" s="2262"/>
      <c r="AC14" s="2262"/>
    </row>
    <row r="15" spans="1:47" ht="11.25" customHeight="1">
      <c r="A15" s="972" t="s">
        <v>547</v>
      </c>
      <c r="B15" s="1046" t="s">
        <v>546</v>
      </c>
      <c r="C15" s="1047">
        <v>0.80400000000000005</v>
      </c>
      <c r="D15" s="1048">
        <v>0.80300000000000005</v>
      </c>
      <c r="E15" s="1049" t="s">
        <v>546</v>
      </c>
      <c r="F15" s="1047">
        <v>0.748</v>
      </c>
      <c r="G15" s="1048">
        <v>0.747</v>
      </c>
      <c r="H15" s="1049" t="s">
        <v>546</v>
      </c>
      <c r="I15" s="1047">
        <v>0.70799999999999996</v>
      </c>
      <c r="J15" s="1048">
        <v>0.70699999999999996</v>
      </c>
      <c r="K15" s="1049" t="s">
        <v>546</v>
      </c>
      <c r="L15" s="1047">
        <v>0.67700000000000005</v>
      </c>
      <c r="M15" s="1048">
        <v>0.67600000000000005</v>
      </c>
      <c r="N15" s="1049" t="s">
        <v>546</v>
      </c>
      <c r="O15" s="1047">
        <v>0.65</v>
      </c>
      <c r="P15" s="1048">
        <v>0.64900000000000002</v>
      </c>
      <c r="Q15" s="1049" t="s">
        <v>546</v>
      </c>
      <c r="R15" s="1047">
        <v>0.622</v>
      </c>
      <c r="S15" s="1048">
        <v>0.621</v>
      </c>
      <c r="T15" s="1049" t="s">
        <v>546</v>
      </c>
      <c r="U15" s="1047">
        <v>0.58799999999999997</v>
      </c>
      <c r="V15" s="1048">
        <v>0.58699999999999997</v>
      </c>
      <c r="W15" s="1050" t="s">
        <v>546</v>
      </c>
      <c r="X15" s="1047">
        <v>0.55800000000000005</v>
      </c>
      <c r="Y15" s="1048">
        <v>0.55700000000000005</v>
      </c>
      <c r="Z15" s="1049" t="s">
        <v>546</v>
      </c>
      <c r="AA15" s="1047">
        <v>0.51200000000000001</v>
      </c>
      <c r="AB15" s="1048">
        <v>0.51100000000000001</v>
      </c>
      <c r="AC15" s="1051" t="s">
        <v>546</v>
      </c>
    </row>
    <row r="16" spans="1:47" ht="11.25" customHeight="1">
      <c r="A16" s="1052" t="s">
        <v>1067</v>
      </c>
      <c r="B16" s="2261" t="s">
        <v>1060</v>
      </c>
      <c r="C16" s="2261"/>
      <c r="D16" s="2261"/>
      <c r="E16" s="2261"/>
      <c r="F16" s="2261"/>
      <c r="G16" s="2261" t="s">
        <v>1068</v>
      </c>
      <c r="H16" s="2261"/>
      <c r="I16" s="2261"/>
      <c r="J16" s="2261"/>
      <c r="K16" s="2261"/>
      <c r="L16" s="2261"/>
      <c r="M16" s="2261" t="s">
        <v>1058</v>
      </c>
      <c r="N16" s="2261"/>
      <c r="O16" s="2261"/>
      <c r="P16" s="2261"/>
      <c r="Q16" s="2261"/>
      <c r="R16" s="2261"/>
      <c r="S16" s="2261" t="s">
        <v>1057</v>
      </c>
      <c r="T16" s="2261"/>
      <c r="U16" s="2261"/>
      <c r="V16" s="2261"/>
      <c r="W16" s="2261"/>
      <c r="X16" s="2261"/>
      <c r="Y16" s="2261" t="s">
        <v>1056</v>
      </c>
      <c r="Z16" s="2261"/>
      <c r="AA16" s="2261"/>
      <c r="AB16" s="2261"/>
      <c r="AC16" s="2261"/>
    </row>
    <row r="17" spans="1:47" ht="4.5" customHeight="1"/>
    <row r="18" spans="1:47">
      <c r="A18" s="604" t="s">
        <v>571</v>
      </c>
    </row>
    <row r="19" spans="1:47" s="614" customFormat="1" ht="7.5" customHeight="1">
      <c r="A19" s="2263"/>
      <c r="B19" s="2242">
        <v>2</v>
      </c>
      <c r="C19" s="2243"/>
      <c r="D19" s="2243"/>
      <c r="E19" s="2243"/>
      <c r="F19" s="2243"/>
      <c r="G19" s="2243">
        <v>4</v>
      </c>
      <c r="H19" s="2243"/>
      <c r="I19" s="2243"/>
      <c r="J19" s="2243"/>
      <c r="K19" s="2243"/>
      <c r="L19" s="2243"/>
      <c r="M19" s="2243">
        <v>6</v>
      </c>
      <c r="N19" s="2243"/>
      <c r="O19" s="2243"/>
      <c r="P19" s="2243"/>
      <c r="Q19" s="2243"/>
      <c r="R19" s="2243"/>
      <c r="S19" s="2243">
        <v>8</v>
      </c>
      <c r="T19" s="2243"/>
      <c r="U19" s="2243"/>
      <c r="V19" s="2243"/>
      <c r="W19" s="2243"/>
      <c r="X19" s="2243"/>
      <c r="Y19" s="2243">
        <v>10</v>
      </c>
      <c r="Z19" s="2243"/>
      <c r="AA19" s="2243"/>
      <c r="AB19" s="2243"/>
      <c r="AC19" s="2243"/>
    </row>
    <row r="20" spans="1:47" s="614" customFormat="1" ht="7.5" customHeight="1">
      <c r="A20" s="2264"/>
      <c r="B20" s="2244">
        <v>1</v>
      </c>
      <c r="C20" s="2245"/>
      <c r="D20" s="2237">
        <v>2</v>
      </c>
      <c r="E20" s="2245"/>
      <c r="F20" s="2246"/>
      <c r="G20" s="2247">
        <v>3</v>
      </c>
      <c r="H20" s="2245"/>
      <c r="I20" s="2245"/>
      <c r="J20" s="2237">
        <v>4</v>
      </c>
      <c r="K20" s="2245"/>
      <c r="L20" s="2238"/>
      <c r="M20" s="2244">
        <v>5</v>
      </c>
      <c r="N20" s="2245"/>
      <c r="O20" s="2245"/>
      <c r="P20" s="2237">
        <v>6</v>
      </c>
      <c r="Q20" s="2245"/>
      <c r="R20" s="2246"/>
      <c r="S20" s="2247">
        <v>7</v>
      </c>
      <c r="T20" s="2245"/>
      <c r="U20" s="2245"/>
      <c r="V20" s="2237">
        <v>8</v>
      </c>
      <c r="W20" s="2245"/>
      <c r="X20" s="2238"/>
      <c r="Y20" s="2244">
        <v>9</v>
      </c>
      <c r="Z20" s="2245"/>
      <c r="AA20" s="2245"/>
      <c r="AB20" s="2237">
        <v>10</v>
      </c>
      <c r="AC20" s="2238"/>
    </row>
    <row r="21" spans="1:47" ht="11.25" customHeight="1">
      <c r="A21" s="1045" t="s">
        <v>545</v>
      </c>
      <c r="B21" s="2262" t="s">
        <v>573</v>
      </c>
      <c r="C21" s="2262"/>
      <c r="D21" s="2262"/>
      <c r="E21" s="2262"/>
      <c r="F21" s="2262"/>
      <c r="G21" s="2262" t="s">
        <v>943</v>
      </c>
      <c r="H21" s="2262"/>
      <c r="I21" s="2262"/>
      <c r="J21" s="2262"/>
      <c r="K21" s="2262"/>
      <c r="L21" s="2262"/>
      <c r="M21" s="2262" t="s">
        <v>1069</v>
      </c>
      <c r="N21" s="2262"/>
      <c r="O21" s="2262"/>
      <c r="P21" s="2262"/>
      <c r="Q21" s="2262"/>
      <c r="R21" s="2262"/>
      <c r="S21" s="2262" t="s">
        <v>572</v>
      </c>
      <c r="T21" s="2262"/>
      <c r="U21" s="2262"/>
      <c r="V21" s="2262"/>
      <c r="W21" s="2262"/>
      <c r="X21" s="2262"/>
      <c r="Y21" s="2262" t="s">
        <v>944</v>
      </c>
      <c r="Z21" s="2262"/>
      <c r="AA21" s="2262"/>
      <c r="AB21" s="2262"/>
      <c r="AC21" s="2262"/>
    </row>
    <row r="22" spans="1:47" s="615" customFormat="1" ht="11.25" customHeight="1">
      <c r="A22" s="973" t="s">
        <v>547</v>
      </c>
      <c r="B22" s="1053" t="s">
        <v>546</v>
      </c>
      <c r="C22" s="1054">
        <v>0.8</v>
      </c>
      <c r="D22" s="1055">
        <v>0.81</v>
      </c>
      <c r="E22" s="1056" t="s">
        <v>546</v>
      </c>
      <c r="F22" s="1054">
        <v>1.02</v>
      </c>
      <c r="G22" s="1055">
        <v>1.03</v>
      </c>
      <c r="H22" s="1056" t="s">
        <v>546</v>
      </c>
      <c r="I22" s="1054">
        <v>1.26</v>
      </c>
      <c r="J22" s="1055">
        <v>1.27</v>
      </c>
      <c r="K22" s="1056" t="s">
        <v>546</v>
      </c>
      <c r="L22" s="1054">
        <v>1.58</v>
      </c>
      <c r="M22" s="1055">
        <v>1.59</v>
      </c>
      <c r="N22" s="1056" t="s">
        <v>546</v>
      </c>
      <c r="O22" s="1054">
        <v>1.97</v>
      </c>
      <c r="P22" s="1055">
        <v>1.98</v>
      </c>
      <c r="Q22" s="1056" t="s">
        <v>546</v>
      </c>
      <c r="R22" s="1054">
        <v>2.41</v>
      </c>
      <c r="S22" s="1055">
        <v>2.42</v>
      </c>
      <c r="T22" s="1056" t="s">
        <v>546</v>
      </c>
      <c r="U22" s="1054">
        <v>2.92</v>
      </c>
      <c r="V22" s="1055">
        <v>2.9299999999999997</v>
      </c>
      <c r="W22" s="1057" t="s">
        <v>546</v>
      </c>
      <c r="X22" s="1054">
        <v>3.51</v>
      </c>
      <c r="Y22" s="1055">
        <v>3.5199999999999996</v>
      </c>
      <c r="Z22" s="1056" t="s">
        <v>546</v>
      </c>
      <c r="AA22" s="1054">
        <v>4.7</v>
      </c>
      <c r="AB22" s="1055">
        <v>4.71</v>
      </c>
      <c r="AC22" s="1058" t="s">
        <v>546</v>
      </c>
      <c r="AM22" s="618"/>
      <c r="AN22" s="618"/>
      <c r="AO22" s="618"/>
      <c r="AP22" s="618"/>
      <c r="AQ22" s="618"/>
      <c r="AR22" s="618"/>
      <c r="AS22" s="618"/>
      <c r="AT22" s="618"/>
      <c r="AU22" s="618"/>
    </row>
    <row r="23" spans="1:47" ht="11.25" customHeight="1">
      <c r="A23" s="1052" t="s">
        <v>1055</v>
      </c>
      <c r="B23" s="2265" t="s">
        <v>1037</v>
      </c>
      <c r="C23" s="2265"/>
      <c r="D23" s="2265"/>
      <c r="E23" s="2265"/>
      <c r="F23" s="2265"/>
      <c r="G23" s="2265" t="s">
        <v>1038</v>
      </c>
      <c r="H23" s="2265"/>
      <c r="I23" s="2265"/>
      <c r="J23" s="2265"/>
      <c r="K23" s="2265"/>
      <c r="L23" s="2265"/>
      <c r="M23" s="2265" t="s">
        <v>1039</v>
      </c>
      <c r="N23" s="2265"/>
      <c r="O23" s="2265"/>
      <c r="P23" s="2265"/>
      <c r="Q23" s="2265"/>
      <c r="R23" s="2265"/>
      <c r="S23" s="2265" t="s">
        <v>1040</v>
      </c>
      <c r="T23" s="2265"/>
      <c r="U23" s="2265"/>
      <c r="V23" s="2265"/>
      <c r="W23" s="2265"/>
      <c r="X23" s="2265"/>
      <c r="Y23" s="2265" t="s">
        <v>1041</v>
      </c>
      <c r="Z23" s="2265"/>
      <c r="AA23" s="2265"/>
      <c r="AB23" s="2265"/>
      <c r="AC23" s="2265"/>
    </row>
    <row r="24" spans="1:47" ht="4.5" customHeight="1">
      <c r="B24" s="974"/>
    </row>
    <row r="25" spans="1:47">
      <c r="A25" s="604" t="s">
        <v>570</v>
      </c>
    </row>
    <row r="26" spans="1:47" s="614" customFormat="1" ht="7.5" customHeight="1">
      <c r="A26" s="2263"/>
      <c r="B26" s="2242">
        <v>2</v>
      </c>
      <c r="C26" s="2243"/>
      <c r="D26" s="2243"/>
      <c r="E26" s="2243"/>
      <c r="F26" s="2243"/>
      <c r="G26" s="2243">
        <v>4</v>
      </c>
      <c r="H26" s="2243"/>
      <c r="I26" s="2243"/>
      <c r="J26" s="2243"/>
      <c r="K26" s="2243"/>
      <c r="L26" s="2243"/>
      <c r="M26" s="2243">
        <v>6</v>
      </c>
      <c r="N26" s="2243"/>
      <c r="O26" s="2243"/>
      <c r="P26" s="2243"/>
      <c r="Q26" s="2243"/>
      <c r="R26" s="2243"/>
      <c r="S26" s="2243">
        <v>8</v>
      </c>
      <c r="T26" s="2243"/>
      <c r="U26" s="2243"/>
      <c r="V26" s="2243"/>
      <c r="W26" s="2243"/>
      <c r="X26" s="2243"/>
      <c r="Y26" s="2243">
        <v>10</v>
      </c>
      <c r="Z26" s="2243"/>
      <c r="AA26" s="2243"/>
      <c r="AB26" s="2243"/>
      <c r="AC26" s="2243"/>
    </row>
    <row r="27" spans="1:47" s="614" customFormat="1" ht="7.5" customHeight="1">
      <c r="A27" s="2264"/>
      <c r="B27" s="2244">
        <v>1</v>
      </c>
      <c r="C27" s="2245"/>
      <c r="D27" s="2237">
        <v>2</v>
      </c>
      <c r="E27" s="2245"/>
      <c r="F27" s="2246"/>
      <c r="G27" s="2247">
        <v>3</v>
      </c>
      <c r="H27" s="2245"/>
      <c r="I27" s="2245"/>
      <c r="J27" s="2237">
        <v>4</v>
      </c>
      <c r="K27" s="2245"/>
      <c r="L27" s="2238"/>
      <c r="M27" s="2244">
        <v>5</v>
      </c>
      <c r="N27" s="2245"/>
      <c r="O27" s="2245"/>
      <c r="P27" s="2237">
        <v>6</v>
      </c>
      <c r="Q27" s="2245"/>
      <c r="R27" s="2246"/>
      <c r="S27" s="2247">
        <v>7</v>
      </c>
      <c r="T27" s="2245"/>
      <c r="U27" s="2245"/>
      <c r="V27" s="2237">
        <v>8</v>
      </c>
      <c r="W27" s="2245"/>
      <c r="X27" s="2238"/>
      <c r="Y27" s="2244">
        <v>9</v>
      </c>
      <c r="Z27" s="2245"/>
      <c r="AA27" s="2245"/>
      <c r="AB27" s="2237">
        <v>10</v>
      </c>
      <c r="AC27" s="2238"/>
    </row>
    <row r="28" spans="1:47" ht="11.25" customHeight="1">
      <c r="A28" s="1045" t="s">
        <v>545</v>
      </c>
      <c r="B28" s="2262" t="s">
        <v>1070</v>
      </c>
      <c r="C28" s="2262"/>
      <c r="D28" s="2262"/>
      <c r="E28" s="2262"/>
      <c r="F28" s="2262"/>
      <c r="G28" s="2262" t="s">
        <v>1071</v>
      </c>
      <c r="H28" s="2262"/>
      <c r="I28" s="2262"/>
      <c r="J28" s="2262"/>
      <c r="K28" s="2262"/>
      <c r="L28" s="2262"/>
      <c r="M28" s="2262" t="s">
        <v>550</v>
      </c>
      <c r="N28" s="2262"/>
      <c r="O28" s="2262"/>
      <c r="P28" s="2262"/>
      <c r="Q28" s="2262"/>
      <c r="R28" s="2262"/>
      <c r="S28" s="2262" t="s">
        <v>1072</v>
      </c>
      <c r="T28" s="2262"/>
      <c r="U28" s="2262"/>
      <c r="V28" s="2262"/>
      <c r="W28" s="2262"/>
      <c r="X28" s="2262"/>
      <c r="Y28" s="2262" t="s">
        <v>1073</v>
      </c>
      <c r="Z28" s="2262"/>
      <c r="AA28" s="2262"/>
      <c r="AB28" s="2262"/>
      <c r="AC28" s="2262"/>
    </row>
    <row r="29" spans="1:47" ht="11.25" customHeight="1">
      <c r="A29" s="972" t="s">
        <v>547</v>
      </c>
      <c r="B29" s="1046" t="s">
        <v>546</v>
      </c>
      <c r="C29" s="1047">
        <v>1</v>
      </c>
      <c r="D29" s="1048">
        <v>0.999</v>
      </c>
      <c r="E29" s="1049" t="s">
        <v>546</v>
      </c>
      <c r="F29" s="1047">
        <v>0.999</v>
      </c>
      <c r="G29" s="1048">
        <v>0.998</v>
      </c>
      <c r="H29" s="1049" t="s">
        <v>546</v>
      </c>
      <c r="I29" s="1047">
        <v>0.99399999999999999</v>
      </c>
      <c r="J29" s="1048">
        <v>0.99299999999999999</v>
      </c>
      <c r="K29" s="1049" t="s">
        <v>546</v>
      </c>
      <c r="L29" s="1047">
        <v>0.98799999999999999</v>
      </c>
      <c r="M29" s="1048">
        <v>0.98699999999999999</v>
      </c>
      <c r="N29" s="1049" t="s">
        <v>546</v>
      </c>
      <c r="O29" s="1047">
        <v>0.98</v>
      </c>
      <c r="P29" s="1048">
        <v>0.97899999999999998</v>
      </c>
      <c r="Q29" s="1049" t="s">
        <v>546</v>
      </c>
      <c r="R29" s="1047">
        <v>0.96699999999999997</v>
      </c>
      <c r="S29" s="1048">
        <v>0.96599999999999997</v>
      </c>
      <c r="T29" s="1049" t="s">
        <v>546</v>
      </c>
      <c r="U29" s="1047">
        <v>0.94899999999999995</v>
      </c>
      <c r="V29" s="1048">
        <v>0.94799999999999995</v>
      </c>
      <c r="W29" s="1050" t="s">
        <v>546</v>
      </c>
      <c r="X29" s="1047">
        <v>0.91800000000000004</v>
      </c>
      <c r="Y29" s="1048">
        <v>0.91700000000000004</v>
      </c>
      <c r="Z29" s="1049" t="s">
        <v>546</v>
      </c>
      <c r="AA29" s="1047">
        <v>0.82299999999999995</v>
      </c>
      <c r="AB29" s="1048">
        <v>0.82199999999999995</v>
      </c>
      <c r="AC29" s="1051" t="s">
        <v>546</v>
      </c>
      <c r="AM29" s="617"/>
      <c r="AN29" s="617"/>
      <c r="AO29" s="617"/>
      <c r="AP29" s="617"/>
      <c r="AQ29" s="617"/>
      <c r="AR29" s="617"/>
      <c r="AS29" s="617"/>
      <c r="AT29" s="617"/>
      <c r="AU29" s="617"/>
    </row>
    <row r="30" spans="1:47" ht="11.25" customHeight="1">
      <c r="A30" s="1052" t="s">
        <v>1055</v>
      </c>
      <c r="B30" s="2261" t="s">
        <v>1074</v>
      </c>
      <c r="C30" s="2261"/>
      <c r="D30" s="2261"/>
      <c r="E30" s="2261"/>
      <c r="F30" s="2261"/>
      <c r="G30" s="2261" t="s">
        <v>1060</v>
      </c>
      <c r="H30" s="2261"/>
      <c r="I30" s="2261"/>
      <c r="J30" s="2261"/>
      <c r="K30" s="2261"/>
      <c r="L30" s="2261"/>
      <c r="M30" s="2261" t="s">
        <v>1075</v>
      </c>
      <c r="N30" s="2261"/>
      <c r="O30" s="2261"/>
      <c r="P30" s="2261"/>
      <c r="Q30" s="2261"/>
      <c r="R30" s="2261"/>
      <c r="S30" s="2261" t="s">
        <v>1076</v>
      </c>
      <c r="T30" s="2261"/>
      <c r="U30" s="2261"/>
      <c r="V30" s="2261"/>
      <c r="W30" s="2261"/>
      <c r="X30" s="2261"/>
      <c r="Y30" s="2261" t="s">
        <v>1077</v>
      </c>
      <c r="Z30" s="2261"/>
      <c r="AA30" s="2261"/>
      <c r="AB30" s="2261"/>
      <c r="AC30" s="2261"/>
    </row>
    <row r="31" spans="1:47" ht="4.5" customHeight="1"/>
    <row r="32" spans="1:47">
      <c r="A32" s="604" t="s">
        <v>569</v>
      </c>
      <c r="C32" s="613"/>
    </row>
    <row r="33" spans="1:47" s="614" customFormat="1" ht="6.75" customHeight="1">
      <c r="A33" s="2263"/>
      <c r="B33" s="2242">
        <v>2</v>
      </c>
      <c r="C33" s="2243"/>
      <c r="D33" s="2243"/>
      <c r="E33" s="2243"/>
      <c r="F33" s="2243"/>
      <c r="G33" s="2243">
        <v>4</v>
      </c>
      <c r="H33" s="2243"/>
      <c r="I33" s="2243"/>
      <c r="J33" s="2243"/>
      <c r="K33" s="2243"/>
      <c r="L33" s="2243"/>
      <c r="M33" s="2243">
        <v>6</v>
      </c>
      <c r="N33" s="2243"/>
      <c r="O33" s="2243"/>
      <c r="P33" s="2243"/>
      <c r="Q33" s="2243"/>
      <c r="R33" s="2243"/>
      <c r="S33" s="2243">
        <v>8</v>
      </c>
      <c r="T33" s="2243"/>
      <c r="U33" s="2243"/>
      <c r="V33" s="2243"/>
      <c r="W33" s="2243"/>
      <c r="X33" s="2243"/>
      <c r="Y33" s="2243">
        <v>10</v>
      </c>
      <c r="Z33" s="2243"/>
      <c r="AA33" s="2243"/>
      <c r="AB33" s="2243"/>
      <c r="AC33" s="2243"/>
    </row>
    <row r="34" spans="1:47" s="614" customFormat="1" ht="6.75" customHeight="1">
      <c r="A34" s="2264"/>
      <c r="B34" s="2244">
        <v>1</v>
      </c>
      <c r="C34" s="2245"/>
      <c r="D34" s="2237">
        <v>2</v>
      </c>
      <c r="E34" s="2245"/>
      <c r="F34" s="2246"/>
      <c r="G34" s="2247">
        <v>3</v>
      </c>
      <c r="H34" s="2245"/>
      <c r="I34" s="2245"/>
      <c r="J34" s="2237">
        <v>4</v>
      </c>
      <c r="K34" s="2245"/>
      <c r="L34" s="2238"/>
      <c r="M34" s="2244">
        <v>5</v>
      </c>
      <c r="N34" s="2245"/>
      <c r="O34" s="2245"/>
      <c r="P34" s="2237">
        <v>6</v>
      </c>
      <c r="Q34" s="2245"/>
      <c r="R34" s="2246"/>
      <c r="S34" s="2247">
        <v>7</v>
      </c>
      <c r="T34" s="2245"/>
      <c r="U34" s="2245"/>
      <c r="V34" s="2237">
        <v>8</v>
      </c>
      <c r="W34" s="2245"/>
      <c r="X34" s="2238"/>
      <c r="Y34" s="2244">
        <v>9</v>
      </c>
      <c r="Z34" s="2245"/>
      <c r="AA34" s="2245"/>
      <c r="AB34" s="2237">
        <v>10</v>
      </c>
      <c r="AC34" s="2238"/>
    </row>
    <row r="35" spans="1:47" ht="11.25" customHeight="1">
      <c r="A35" s="1045" t="s">
        <v>545</v>
      </c>
      <c r="B35" s="2262" t="s">
        <v>1070</v>
      </c>
      <c r="C35" s="2262"/>
      <c r="D35" s="2262"/>
      <c r="E35" s="2262"/>
      <c r="F35" s="2262"/>
      <c r="G35" s="2262" t="s">
        <v>1078</v>
      </c>
      <c r="H35" s="2262"/>
      <c r="I35" s="2262"/>
      <c r="J35" s="2262"/>
      <c r="K35" s="2262"/>
      <c r="L35" s="2262"/>
      <c r="M35" s="2262" t="s">
        <v>550</v>
      </c>
      <c r="N35" s="2262"/>
      <c r="O35" s="2262"/>
      <c r="P35" s="2262"/>
      <c r="Q35" s="2262"/>
      <c r="R35" s="2262"/>
      <c r="S35" s="2262" t="s">
        <v>1079</v>
      </c>
      <c r="T35" s="2262"/>
      <c r="U35" s="2262"/>
      <c r="V35" s="2262"/>
      <c r="W35" s="2262"/>
      <c r="X35" s="2262"/>
      <c r="Y35" s="2262" t="s">
        <v>1080</v>
      </c>
      <c r="Z35" s="2262"/>
      <c r="AA35" s="2262"/>
      <c r="AB35" s="2262"/>
      <c r="AC35" s="2262"/>
    </row>
    <row r="36" spans="1:47" ht="11.25" customHeight="1">
      <c r="A36" s="972" t="s">
        <v>568</v>
      </c>
      <c r="B36" s="1046" t="s">
        <v>546</v>
      </c>
      <c r="C36" s="1047">
        <v>0.21</v>
      </c>
      <c r="D36" s="1048">
        <v>0.21099999999999999</v>
      </c>
      <c r="E36" s="1049" t="s">
        <v>546</v>
      </c>
      <c r="F36" s="1047">
        <v>0.28399999999999997</v>
      </c>
      <c r="G36" s="1048">
        <v>0.28499999999999998</v>
      </c>
      <c r="H36" s="1049" t="s">
        <v>546</v>
      </c>
      <c r="I36" s="1047">
        <v>0.34100000000000003</v>
      </c>
      <c r="J36" s="1048">
        <v>0.34200000000000003</v>
      </c>
      <c r="K36" s="1049" t="s">
        <v>546</v>
      </c>
      <c r="L36" s="1047">
        <v>0.40100000000000002</v>
      </c>
      <c r="M36" s="1048">
        <v>0.40200000000000002</v>
      </c>
      <c r="N36" s="1049" t="s">
        <v>546</v>
      </c>
      <c r="O36" s="1047">
        <v>0.47</v>
      </c>
      <c r="P36" s="1048">
        <v>0.47099999999999997</v>
      </c>
      <c r="Q36" s="1049" t="s">
        <v>546</v>
      </c>
      <c r="R36" s="1047">
        <v>0.55900000000000005</v>
      </c>
      <c r="S36" s="1048">
        <v>0.56000000000000005</v>
      </c>
      <c r="T36" s="1049" t="s">
        <v>546</v>
      </c>
      <c r="U36" s="1047">
        <v>0.65400000000000003</v>
      </c>
      <c r="V36" s="1048">
        <v>0.65500000000000003</v>
      </c>
      <c r="W36" s="1050" t="s">
        <v>546</v>
      </c>
      <c r="X36" s="1047">
        <v>0.80200000000000005</v>
      </c>
      <c r="Y36" s="1048">
        <v>0.80300000000000005</v>
      </c>
      <c r="Z36" s="1049" t="s">
        <v>546</v>
      </c>
      <c r="AA36" s="1047">
        <v>0.98899999999999999</v>
      </c>
      <c r="AB36" s="1048">
        <v>0.99</v>
      </c>
      <c r="AC36" s="1051" t="s">
        <v>546</v>
      </c>
      <c r="AM36" s="617"/>
      <c r="AN36" s="617"/>
      <c r="AO36" s="617"/>
      <c r="AP36" s="617"/>
      <c r="AQ36" s="617"/>
      <c r="AR36" s="617"/>
      <c r="AS36" s="617"/>
      <c r="AT36" s="617"/>
      <c r="AU36" s="617"/>
    </row>
    <row r="37" spans="1:47" ht="11.25" customHeight="1">
      <c r="A37" s="972" t="s">
        <v>567</v>
      </c>
      <c r="B37" s="1046" t="s">
        <v>546</v>
      </c>
      <c r="C37" s="1047">
        <v>0</v>
      </c>
      <c r="D37" s="1048">
        <v>0</v>
      </c>
      <c r="E37" s="1049" t="s">
        <v>546</v>
      </c>
      <c r="F37" s="1047">
        <v>0</v>
      </c>
      <c r="G37" s="1048">
        <v>1E-3</v>
      </c>
      <c r="H37" s="1049" t="s">
        <v>546</v>
      </c>
      <c r="I37" s="1047">
        <v>0.13200000000000001</v>
      </c>
      <c r="J37" s="1048">
        <v>0.13300000000000001</v>
      </c>
      <c r="K37" s="1049" t="s">
        <v>546</v>
      </c>
      <c r="L37" s="1047">
        <v>0.29799999999999999</v>
      </c>
      <c r="M37" s="1048">
        <v>0.29899999999999999</v>
      </c>
      <c r="N37" s="1049" t="s">
        <v>546</v>
      </c>
      <c r="O37" s="1047">
        <v>0.46100000000000002</v>
      </c>
      <c r="P37" s="1048">
        <v>0.46200000000000002</v>
      </c>
      <c r="Q37" s="1049" t="s">
        <v>546</v>
      </c>
      <c r="R37" s="1047">
        <v>0.56999999999999995</v>
      </c>
      <c r="S37" s="1048">
        <v>0.57099999999999995</v>
      </c>
      <c r="T37" s="1049" t="s">
        <v>546</v>
      </c>
      <c r="U37" s="1047">
        <v>0.69399999999999995</v>
      </c>
      <c r="V37" s="1048">
        <v>0.69499999999999995</v>
      </c>
      <c r="W37" s="1050" t="s">
        <v>546</v>
      </c>
      <c r="X37" s="1047">
        <v>0.79700000000000004</v>
      </c>
      <c r="Y37" s="1048">
        <v>0.79800000000000004</v>
      </c>
      <c r="Z37" s="1049" t="s">
        <v>546</v>
      </c>
      <c r="AA37" s="1047">
        <v>0.92600000000000005</v>
      </c>
      <c r="AB37" s="1048">
        <v>0.92700000000000005</v>
      </c>
      <c r="AC37" s="1051" t="s">
        <v>546</v>
      </c>
      <c r="AM37" s="617"/>
      <c r="AN37" s="617"/>
      <c r="AO37" s="617"/>
      <c r="AP37" s="617"/>
      <c r="AQ37" s="617"/>
      <c r="AR37" s="617"/>
      <c r="AS37" s="617"/>
      <c r="AT37" s="617"/>
      <c r="AU37" s="617"/>
    </row>
    <row r="38" spans="1:47" ht="11.25" customHeight="1">
      <c r="A38" s="1052" t="s">
        <v>1055</v>
      </c>
      <c r="B38" s="2261" t="s">
        <v>1077</v>
      </c>
      <c r="C38" s="2261"/>
      <c r="D38" s="2261"/>
      <c r="E38" s="2261"/>
      <c r="F38" s="2261"/>
      <c r="G38" s="2261" t="s">
        <v>1081</v>
      </c>
      <c r="H38" s="2261"/>
      <c r="I38" s="2261"/>
      <c r="J38" s="2261"/>
      <c r="K38" s="2261"/>
      <c r="L38" s="2261"/>
      <c r="M38" s="2261" t="s">
        <v>1075</v>
      </c>
      <c r="N38" s="2261"/>
      <c r="O38" s="2261"/>
      <c r="P38" s="2261"/>
      <c r="Q38" s="2261"/>
      <c r="R38" s="2261"/>
      <c r="S38" s="2261" t="s">
        <v>1082</v>
      </c>
      <c r="T38" s="2261"/>
      <c r="U38" s="2261"/>
      <c r="V38" s="2261"/>
      <c r="W38" s="2261"/>
      <c r="X38" s="2261"/>
      <c r="Y38" s="2261" t="s">
        <v>1083</v>
      </c>
      <c r="Z38" s="2261"/>
      <c r="AA38" s="2261"/>
      <c r="AB38" s="2261"/>
      <c r="AC38" s="2261"/>
    </row>
    <row r="39" spans="1:47" ht="4.5" customHeight="1"/>
    <row r="40" spans="1:47" ht="9.75" customHeight="1">
      <c r="A40" s="604" t="s">
        <v>566</v>
      </c>
      <c r="C40" s="613"/>
    </row>
    <row r="41" spans="1:47" s="614" customFormat="1" ht="7.5" customHeight="1">
      <c r="A41" s="2263"/>
      <c r="B41" s="2242">
        <v>2</v>
      </c>
      <c r="C41" s="2243"/>
      <c r="D41" s="2243"/>
      <c r="E41" s="2243"/>
      <c r="F41" s="2243"/>
      <c r="G41" s="2243">
        <v>4</v>
      </c>
      <c r="H41" s="2243"/>
      <c r="I41" s="2243"/>
      <c r="J41" s="2243"/>
      <c r="K41" s="2243"/>
      <c r="L41" s="2243"/>
      <c r="M41" s="2243">
        <v>6</v>
      </c>
      <c r="N41" s="2243"/>
      <c r="O41" s="2243"/>
      <c r="P41" s="2243"/>
      <c r="Q41" s="2243"/>
      <c r="R41" s="2243"/>
      <c r="S41" s="2243">
        <v>8</v>
      </c>
      <c r="T41" s="2243"/>
      <c r="U41" s="2243"/>
      <c r="V41" s="2243"/>
      <c r="W41" s="2243"/>
      <c r="X41" s="2243"/>
      <c r="Y41" s="2243">
        <v>10</v>
      </c>
      <c r="Z41" s="2243"/>
      <c r="AA41" s="2243"/>
      <c r="AB41" s="2243"/>
      <c r="AC41" s="2243"/>
    </row>
    <row r="42" spans="1:47" s="614" customFormat="1" ht="7.5" customHeight="1">
      <c r="A42" s="2264"/>
      <c r="B42" s="2244">
        <v>1</v>
      </c>
      <c r="C42" s="2245"/>
      <c r="D42" s="2237">
        <v>2</v>
      </c>
      <c r="E42" s="2245"/>
      <c r="F42" s="2246"/>
      <c r="G42" s="2247">
        <v>3</v>
      </c>
      <c r="H42" s="2245"/>
      <c r="I42" s="2245"/>
      <c r="J42" s="2237">
        <v>4</v>
      </c>
      <c r="K42" s="2245"/>
      <c r="L42" s="2238"/>
      <c r="M42" s="2244">
        <v>5</v>
      </c>
      <c r="N42" s="2245"/>
      <c r="O42" s="2245"/>
      <c r="P42" s="2237">
        <v>6</v>
      </c>
      <c r="Q42" s="2245"/>
      <c r="R42" s="2246"/>
      <c r="S42" s="2247">
        <v>7</v>
      </c>
      <c r="T42" s="2245"/>
      <c r="U42" s="2245"/>
      <c r="V42" s="2237">
        <v>8</v>
      </c>
      <c r="W42" s="2245"/>
      <c r="X42" s="2238"/>
      <c r="Y42" s="2244">
        <v>9</v>
      </c>
      <c r="Z42" s="2245"/>
      <c r="AA42" s="2245"/>
      <c r="AB42" s="2237">
        <v>10</v>
      </c>
      <c r="AC42" s="2238"/>
    </row>
    <row r="43" spans="1:47" ht="11.25" customHeight="1">
      <c r="A43" s="1045" t="s">
        <v>545</v>
      </c>
      <c r="B43" s="2262" t="s">
        <v>1084</v>
      </c>
      <c r="C43" s="2262"/>
      <c r="D43" s="2262"/>
      <c r="E43" s="2262"/>
      <c r="F43" s="2262"/>
      <c r="G43" s="2262" t="s">
        <v>1085</v>
      </c>
      <c r="H43" s="2262"/>
      <c r="I43" s="2262"/>
      <c r="J43" s="2262"/>
      <c r="K43" s="2262"/>
      <c r="L43" s="2262"/>
      <c r="M43" s="2262" t="s">
        <v>1086</v>
      </c>
      <c r="N43" s="2262"/>
      <c r="O43" s="2262"/>
      <c r="P43" s="2262"/>
      <c r="Q43" s="2262"/>
      <c r="R43" s="2262"/>
      <c r="S43" s="2262" t="s">
        <v>1087</v>
      </c>
      <c r="T43" s="2262"/>
      <c r="U43" s="2262"/>
      <c r="V43" s="2262"/>
      <c r="W43" s="2262"/>
      <c r="X43" s="2262"/>
      <c r="Y43" s="2262" t="s">
        <v>1088</v>
      </c>
      <c r="Z43" s="2262"/>
      <c r="AA43" s="2262"/>
      <c r="AB43" s="2262"/>
      <c r="AC43" s="2262"/>
    </row>
    <row r="44" spans="1:47" ht="11.25" customHeight="1">
      <c r="A44" s="975" t="s">
        <v>565</v>
      </c>
      <c r="B44" s="1046" t="s">
        <v>546</v>
      </c>
      <c r="C44" s="1047">
        <v>0.44500000000000001</v>
      </c>
      <c r="D44" s="1048">
        <v>0.44600000000000001</v>
      </c>
      <c r="E44" s="1049" t="s">
        <v>546</v>
      </c>
      <c r="F44" s="1047">
        <v>0.59399999999999997</v>
      </c>
      <c r="G44" s="1048">
        <v>0.59499999999999997</v>
      </c>
      <c r="H44" s="1049" t="s">
        <v>546</v>
      </c>
      <c r="I44" s="1047">
        <v>0.71199999999999997</v>
      </c>
      <c r="J44" s="1048">
        <v>0.71299999999999997</v>
      </c>
      <c r="K44" s="1049" t="s">
        <v>546</v>
      </c>
      <c r="L44" s="1047">
        <v>0.80500000000000005</v>
      </c>
      <c r="M44" s="1048">
        <v>0.80600000000000005</v>
      </c>
      <c r="N44" s="1049" t="s">
        <v>546</v>
      </c>
      <c r="O44" s="1047">
        <v>0.88300000000000001</v>
      </c>
      <c r="P44" s="1048">
        <v>0.88400000000000001</v>
      </c>
      <c r="Q44" s="1049" t="s">
        <v>546</v>
      </c>
      <c r="R44" s="1047">
        <v>0.94499999999999995</v>
      </c>
      <c r="S44" s="1048">
        <v>0.94599999999999995</v>
      </c>
      <c r="T44" s="1049" t="s">
        <v>546</v>
      </c>
      <c r="U44" s="1047">
        <v>1</v>
      </c>
      <c r="V44" s="1048">
        <v>1.0009999999999999</v>
      </c>
      <c r="W44" s="1050" t="s">
        <v>546</v>
      </c>
      <c r="X44" s="1047">
        <v>1.054</v>
      </c>
      <c r="Y44" s="1048">
        <v>1.0549999999999999</v>
      </c>
      <c r="Z44" s="1049" t="s">
        <v>546</v>
      </c>
      <c r="AA44" s="1047">
        <v>1.163</v>
      </c>
      <c r="AB44" s="1048">
        <v>1.1639999999999999</v>
      </c>
      <c r="AC44" s="1051" t="s">
        <v>546</v>
      </c>
      <c r="AM44" s="617"/>
      <c r="AN44" s="617"/>
      <c r="AO44" s="617"/>
      <c r="AP44" s="617"/>
      <c r="AQ44" s="617"/>
      <c r="AR44" s="617"/>
      <c r="AS44" s="617"/>
      <c r="AT44" s="617"/>
      <c r="AU44" s="617"/>
    </row>
    <row r="45" spans="1:47" ht="11.25" customHeight="1">
      <c r="A45" s="975" t="s">
        <v>564</v>
      </c>
      <c r="B45" s="1046" t="s">
        <v>546</v>
      </c>
      <c r="C45" s="1047">
        <v>0.44</v>
      </c>
      <c r="D45" s="1048">
        <v>0.441</v>
      </c>
      <c r="E45" s="1049" t="s">
        <v>546</v>
      </c>
      <c r="F45" s="1047">
        <v>0.59</v>
      </c>
      <c r="G45" s="1048">
        <v>0.59099999999999997</v>
      </c>
      <c r="H45" s="1049" t="s">
        <v>546</v>
      </c>
      <c r="I45" s="1047">
        <v>0.68300000000000005</v>
      </c>
      <c r="J45" s="1048">
        <v>0.68400000000000005</v>
      </c>
      <c r="K45" s="1049" t="s">
        <v>546</v>
      </c>
      <c r="L45" s="1047">
        <v>0.78</v>
      </c>
      <c r="M45" s="1048">
        <v>0.78100000000000003</v>
      </c>
      <c r="N45" s="1049" t="s">
        <v>546</v>
      </c>
      <c r="O45" s="1047">
        <v>0.85599999999999998</v>
      </c>
      <c r="P45" s="1048">
        <v>0.85699999999999998</v>
      </c>
      <c r="Q45" s="1049" t="s">
        <v>546</v>
      </c>
      <c r="R45" s="1047">
        <v>0.91300000000000003</v>
      </c>
      <c r="S45" s="1048">
        <v>0.91400000000000003</v>
      </c>
      <c r="T45" s="1049" t="s">
        <v>546</v>
      </c>
      <c r="U45" s="1047">
        <v>0.97199999999999998</v>
      </c>
      <c r="V45" s="1048">
        <v>0.97299999999999998</v>
      </c>
      <c r="W45" s="1050" t="s">
        <v>546</v>
      </c>
      <c r="X45" s="1047">
        <v>1.0269999999999999</v>
      </c>
      <c r="Y45" s="1048">
        <v>1.0279999999999998</v>
      </c>
      <c r="Z45" s="1049" t="s">
        <v>546</v>
      </c>
      <c r="AA45" s="1047">
        <v>1.107</v>
      </c>
      <c r="AB45" s="1048">
        <v>1.1079999999999999</v>
      </c>
      <c r="AC45" s="1051" t="s">
        <v>546</v>
      </c>
      <c r="AM45" s="617"/>
      <c r="AN45" s="617"/>
      <c r="AO45" s="617"/>
      <c r="AP45" s="617"/>
      <c r="AQ45" s="617"/>
      <c r="AR45" s="617"/>
      <c r="AS45" s="617"/>
      <c r="AT45" s="617"/>
      <c r="AU45" s="617"/>
    </row>
    <row r="46" spans="1:47" ht="11.25" customHeight="1">
      <c r="A46" s="1052" t="s">
        <v>1055</v>
      </c>
      <c r="B46" s="2261" t="s">
        <v>1089</v>
      </c>
      <c r="C46" s="2261"/>
      <c r="D46" s="2261"/>
      <c r="E46" s="2261"/>
      <c r="F46" s="2261"/>
      <c r="G46" s="2261" t="s">
        <v>1056</v>
      </c>
      <c r="H46" s="2261"/>
      <c r="I46" s="2261"/>
      <c r="J46" s="2261"/>
      <c r="K46" s="2261"/>
      <c r="L46" s="2261"/>
      <c r="M46" s="2261" t="s">
        <v>1090</v>
      </c>
      <c r="N46" s="2261"/>
      <c r="O46" s="2261"/>
      <c r="P46" s="2261"/>
      <c r="Q46" s="2261"/>
      <c r="R46" s="2261"/>
      <c r="S46" s="2261" t="s">
        <v>1091</v>
      </c>
      <c r="T46" s="2261"/>
      <c r="U46" s="2261"/>
      <c r="V46" s="2261"/>
      <c r="W46" s="2261"/>
      <c r="X46" s="2261"/>
      <c r="Y46" s="2261" t="s">
        <v>1083</v>
      </c>
      <c r="Z46" s="2261"/>
      <c r="AA46" s="2261"/>
      <c r="AB46" s="2261"/>
      <c r="AC46" s="2261"/>
    </row>
    <row r="47" spans="1:47" ht="5.25" customHeight="1"/>
    <row r="48" spans="1:47">
      <c r="A48" s="604" t="s">
        <v>1092</v>
      </c>
      <c r="C48" s="613"/>
    </row>
    <row r="49" spans="1:47" s="614" customFormat="1" ht="7.5" customHeight="1">
      <c r="A49" s="2263"/>
      <c r="B49" s="2242">
        <v>2</v>
      </c>
      <c r="C49" s="2243"/>
      <c r="D49" s="2243"/>
      <c r="E49" s="2243"/>
      <c r="F49" s="2243"/>
      <c r="G49" s="2243">
        <v>4</v>
      </c>
      <c r="H49" s="2243"/>
      <c r="I49" s="2243"/>
      <c r="J49" s="2243"/>
      <c r="K49" s="2243"/>
      <c r="L49" s="2243"/>
      <c r="M49" s="2243">
        <v>6</v>
      </c>
      <c r="N49" s="2243"/>
      <c r="O49" s="2243"/>
      <c r="P49" s="2243"/>
      <c r="Q49" s="2243"/>
      <c r="R49" s="2243"/>
      <c r="S49" s="2243">
        <v>8</v>
      </c>
      <c r="T49" s="2243"/>
      <c r="U49" s="2243"/>
      <c r="V49" s="2243"/>
      <c r="W49" s="2243"/>
      <c r="X49" s="2243"/>
      <c r="Y49" s="2243">
        <v>10</v>
      </c>
      <c r="Z49" s="2243"/>
      <c r="AA49" s="2243"/>
      <c r="AB49" s="2243"/>
      <c r="AC49" s="2243"/>
    </row>
    <row r="50" spans="1:47" s="614" customFormat="1" ht="7.5" customHeight="1">
      <c r="A50" s="2264"/>
      <c r="B50" s="2244">
        <v>1</v>
      </c>
      <c r="C50" s="2245"/>
      <c r="D50" s="2237">
        <v>2</v>
      </c>
      <c r="E50" s="2245"/>
      <c r="F50" s="2246"/>
      <c r="G50" s="2247">
        <v>3</v>
      </c>
      <c r="H50" s="2245"/>
      <c r="I50" s="2245"/>
      <c r="J50" s="2237">
        <v>4</v>
      </c>
      <c r="K50" s="2245"/>
      <c r="L50" s="2238"/>
      <c r="M50" s="2244">
        <v>5</v>
      </c>
      <c r="N50" s="2245"/>
      <c r="O50" s="2245"/>
      <c r="P50" s="2237">
        <v>6</v>
      </c>
      <c r="Q50" s="2245"/>
      <c r="R50" s="2246"/>
      <c r="S50" s="2247">
        <v>7</v>
      </c>
      <c r="T50" s="2245"/>
      <c r="U50" s="2245"/>
      <c r="V50" s="2237">
        <v>8</v>
      </c>
      <c r="W50" s="2245"/>
      <c r="X50" s="2238"/>
      <c r="Y50" s="2244">
        <v>9</v>
      </c>
      <c r="Z50" s="2245"/>
      <c r="AA50" s="2245"/>
      <c r="AB50" s="2237">
        <v>10</v>
      </c>
      <c r="AC50" s="2238"/>
    </row>
    <row r="51" spans="1:47" ht="11.25" customHeight="1">
      <c r="A51" s="1045" t="s">
        <v>545</v>
      </c>
      <c r="B51" s="2262" t="s">
        <v>1070</v>
      </c>
      <c r="C51" s="2262"/>
      <c r="D51" s="2262"/>
      <c r="E51" s="2262"/>
      <c r="F51" s="2262"/>
      <c r="G51" s="2262" t="s">
        <v>1093</v>
      </c>
      <c r="H51" s="2262"/>
      <c r="I51" s="2262"/>
      <c r="J51" s="2262"/>
      <c r="K51" s="2262"/>
      <c r="L51" s="2262"/>
      <c r="M51" s="2262" t="s">
        <v>550</v>
      </c>
      <c r="N51" s="2262"/>
      <c r="O51" s="2262"/>
      <c r="P51" s="2262"/>
      <c r="Q51" s="2262"/>
      <c r="R51" s="2262"/>
      <c r="S51" s="2262" t="s">
        <v>1079</v>
      </c>
      <c r="T51" s="2262"/>
      <c r="U51" s="2262"/>
      <c r="V51" s="2262"/>
      <c r="W51" s="2262"/>
      <c r="X51" s="2262"/>
      <c r="Y51" s="2262" t="s">
        <v>1073</v>
      </c>
      <c r="Z51" s="2262"/>
      <c r="AA51" s="2262"/>
      <c r="AB51" s="2262"/>
      <c r="AC51" s="2262"/>
    </row>
    <row r="52" spans="1:47" ht="11.25" customHeight="1">
      <c r="A52" s="972" t="s">
        <v>547</v>
      </c>
      <c r="B52" s="1046" t="s">
        <v>546</v>
      </c>
      <c r="C52" s="1047">
        <v>0.21</v>
      </c>
      <c r="D52" s="1048">
        <v>0.20899999999999999</v>
      </c>
      <c r="E52" s="1049" t="s">
        <v>546</v>
      </c>
      <c r="F52" s="1047">
        <v>0.153</v>
      </c>
      <c r="G52" s="1048">
        <v>0.152</v>
      </c>
      <c r="H52" s="1049" t="s">
        <v>546</v>
      </c>
      <c r="I52" s="1047">
        <v>0.113</v>
      </c>
      <c r="J52" s="1048">
        <v>0.112</v>
      </c>
      <c r="K52" s="1049" t="s">
        <v>546</v>
      </c>
      <c r="L52" s="1047">
        <v>8.2000000000000003E-2</v>
      </c>
      <c r="M52" s="1048">
        <v>8.1000000000000003E-2</v>
      </c>
      <c r="N52" s="1049" t="s">
        <v>546</v>
      </c>
      <c r="O52" s="1047">
        <v>5.8999999999999997E-2</v>
      </c>
      <c r="P52" s="1048">
        <v>5.7999999999999996E-2</v>
      </c>
      <c r="Q52" s="1049" t="s">
        <v>546</v>
      </c>
      <c r="R52" s="1047">
        <v>0.04</v>
      </c>
      <c r="S52" s="1048">
        <v>3.9E-2</v>
      </c>
      <c r="T52" s="1049" t="s">
        <v>546</v>
      </c>
      <c r="U52" s="1047">
        <v>2.4E-2</v>
      </c>
      <c r="V52" s="1048">
        <v>2.3E-2</v>
      </c>
      <c r="W52" s="1050" t="s">
        <v>546</v>
      </c>
      <c r="X52" s="1047">
        <v>1.0999999999999999E-2</v>
      </c>
      <c r="Y52" s="1048">
        <v>9.9999999999999985E-3</v>
      </c>
      <c r="Z52" s="1049" t="s">
        <v>546</v>
      </c>
      <c r="AA52" s="1047">
        <v>1E-3</v>
      </c>
      <c r="AB52" s="1048">
        <v>0</v>
      </c>
      <c r="AC52" s="1051" t="s">
        <v>546</v>
      </c>
      <c r="AM52" s="617"/>
      <c r="AN52" s="617"/>
      <c r="AO52" s="617"/>
      <c r="AP52" s="617"/>
      <c r="AQ52" s="617"/>
      <c r="AR52" s="617"/>
      <c r="AS52" s="617"/>
      <c r="AT52" s="617"/>
      <c r="AU52" s="617"/>
    </row>
    <row r="53" spans="1:47" ht="11.25" customHeight="1">
      <c r="A53" s="1052" t="s">
        <v>1094</v>
      </c>
      <c r="B53" s="2265" t="s">
        <v>1042</v>
      </c>
      <c r="C53" s="2265"/>
      <c r="D53" s="2265"/>
      <c r="E53" s="2265"/>
      <c r="F53" s="2265"/>
      <c r="G53" s="2265" t="s">
        <v>1043</v>
      </c>
      <c r="H53" s="2265"/>
      <c r="I53" s="2265"/>
      <c r="J53" s="2265"/>
      <c r="K53" s="2265"/>
      <c r="L53" s="2265"/>
      <c r="M53" s="2265" t="s">
        <v>1095</v>
      </c>
      <c r="N53" s="2265"/>
      <c r="O53" s="2265"/>
      <c r="P53" s="2265"/>
      <c r="Q53" s="2265"/>
      <c r="R53" s="2265"/>
      <c r="S53" s="2266" t="s">
        <v>1044</v>
      </c>
      <c r="T53" s="2267"/>
      <c r="U53" s="2267"/>
      <c r="V53" s="2267"/>
      <c r="W53" s="2267"/>
      <c r="X53" s="2268"/>
      <c r="Y53" s="2265" t="s">
        <v>1045</v>
      </c>
      <c r="Z53" s="2265"/>
      <c r="AA53" s="2265"/>
      <c r="AB53" s="2265"/>
      <c r="AC53" s="2265"/>
      <c r="AM53" s="617"/>
      <c r="AN53" s="617"/>
      <c r="AO53" s="617"/>
      <c r="AP53" s="617"/>
      <c r="AQ53" s="617"/>
      <c r="AR53" s="617"/>
      <c r="AS53" s="617"/>
      <c r="AT53" s="617"/>
      <c r="AU53" s="617"/>
    </row>
    <row r="54" spans="1:47" ht="5.25" customHeight="1"/>
    <row r="55" spans="1:47">
      <c r="A55" s="604" t="s">
        <v>1196</v>
      </c>
      <c r="C55" s="613"/>
    </row>
    <row r="56" spans="1:47">
      <c r="A56" s="2263"/>
      <c r="B56" s="2242">
        <v>2</v>
      </c>
      <c r="C56" s="2243"/>
      <c r="D56" s="2243"/>
      <c r="E56" s="2243"/>
      <c r="F56" s="2243"/>
      <c r="G56" s="2243">
        <v>4</v>
      </c>
      <c r="H56" s="2243"/>
      <c r="I56" s="2243"/>
      <c r="J56" s="2243"/>
      <c r="K56" s="2243"/>
      <c r="L56" s="2243"/>
      <c r="M56" s="2243">
        <v>6</v>
      </c>
      <c r="N56" s="2243"/>
      <c r="O56" s="2243"/>
      <c r="P56" s="2243"/>
      <c r="Q56" s="2243"/>
      <c r="R56" s="2243"/>
      <c r="S56" s="2243">
        <v>8</v>
      </c>
      <c r="T56" s="2243"/>
      <c r="U56" s="2243"/>
      <c r="V56" s="2243"/>
      <c r="W56" s="2243"/>
      <c r="X56" s="2243"/>
      <c r="Y56" s="2243">
        <v>10</v>
      </c>
      <c r="Z56" s="2243"/>
      <c r="AA56" s="2243"/>
      <c r="AB56" s="2243"/>
      <c r="AC56" s="2243"/>
    </row>
    <row r="57" spans="1:47" s="614" customFormat="1" ht="7.5" customHeight="1">
      <c r="A57" s="2264"/>
      <c r="B57" s="2244">
        <v>1</v>
      </c>
      <c r="C57" s="2245"/>
      <c r="D57" s="2237">
        <v>2</v>
      </c>
      <c r="E57" s="2245"/>
      <c r="F57" s="2246"/>
      <c r="G57" s="2247">
        <v>3</v>
      </c>
      <c r="H57" s="2245"/>
      <c r="I57" s="2245"/>
      <c r="J57" s="2237">
        <v>4</v>
      </c>
      <c r="K57" s="2245"/>
      <c r="L57" s="2238"/>
      <c r="M57" s="2244">
        <v>5</v>
      </c>
      <c r="N57" s="2245"/>
      <c r="O57" s="2245"/>
      <c r="P57" s="2237">
        <v>6</v>
      </c>
      <c r="Q57" s="2245"/>
      <c r="R57" s="2246"/>
      <c r="S57" s="2247">
        <v>7</v>
      </c>
      <c r="T57" s="2245"/>
      <c r="U57" s="2245"/>
      <c r="V57" s="2237">
        <v>8</v>
      </c>
      <c r="W57" s="2245"/>
      <c r="X57" s="2238"/>
      <c r="Y57" s="2244">
        <v>9</v>
      </c>
      <c r="Z57" s="2245"/>
      <c r="AA57" s="2245"/>
      <c r="AB57" s="2237">
        <v>10</v>
      </c>
      <c r="AC57" s="2238"/>
    </row>
    <row r="58" spans="1:47" s="614" customFormat="1" ht="11.25" customHeight="1">
      <c r="A58" s="1045" t="s">
        <v>545</v>
      </c>
      <c r="B58" s="2262" t="s">
        <v>1070</v>
      </c>
      <c r="C58" s="2262"/>
      <c r="D58" s="2262"/>
      <c r="E58" s="2262"/>
      <c r="F58" s="2262"/>
      <c r="G58" s="2262" t="s">
        <v>1071</v>
      </c>
      <c r="H58" s="2262"/>
      <c r="I58" s="2262"/>
      <c r="J58" s="2262"/>
      <c r="K58" s="2262"/>
      <c r="L58" s="2262"/>
      <c r="M58" s="2262" t="s">
        <v>550</v>
      </c>
      <c r="N58" s="2262"/>
      <c r="O58" s="2262"/>
      <c r="P58" s="2262"/>
      <c r="Q58" s="2262"/>
      <c r="R58" s="2262"/>
      <c r="S58" s="2262" t="s">
        <v>1072</v>
      </c>
      <c r="T58" s="2262"/>
      <c r="U58" s="2262"/>
      <c r="V58" s="2262"/>
      <c r="W58" s="2262"/>
      <c r="X58" s="2262"/>
      <c r="Y58" s="2262" t="s">
        <v>1073</v>
      </c>
      <c r="Z58" s="2262"/>
      <c r="AA58" s="2262"/>
      <c r="AB58" s="2262"/>
      <c r="AC58" s="2262"/>
    </row>
    <row r="59" spans="1:47" ht="11.25" customHeight="1">
      <c r="A59" s="975" t="s">
        <v>563</v>
      </c>
      <c r="B59" s="1046" t="s">
        <v>546</v>
      </c>
      <c r="C59" s="1059">
        <v>9.1</v>
      </c>
      <c r="D59" s="1060">
        <v>9.1999999999999993</v>
      </c>
      <c r="E59" s="1049" t="s">
        <v>546</v>
      </c>
      <c r="F59" s="1059">
        <v>11.4</v>
      </c>
      <c r="G59" s="1060">
        <v>11.5</v>
      </c>
      <c r="H59" s="1049" t="s">
        <v>546</v>
      </c>
      <c r="I59" s="1059">
        <v>12.9</v>
      </c>
      <c r="J59" s="1060">
        <v>13</v>
      </c>
      <c r="K59" s="1049" t="s">
        <v>546</v>
      </c>
      <c r="L59" s="1059">
        <v>14.3</v>
      </c>
      <c r="M59" s="1060">
        <v>14.4</v>
      </c>
      <c r="N59" s="1049" t="s">
        <v>546</v>
      </c>
      <c r="O59" s="1059">
        <v>15.4</v>
      </c>
      <c r="P59" s="1060">
        <v>15.5</v>
      </c>
      <c r="Q59" s="1049" t="s">
        <v>546</v>
      </c>
      <c r="R59" s="1059">
        <v>16.5</v>
      </c>
      <c r="S59" s="1060">
        <v>16.600000000000001</v>
      </c>
      <c r="T59" s="1049" t="s">
        <v>546</v>
      </c>
      <c r="U59" s="1059">
        <v>17.7</v>
      </c>
      <c r="V59" s="1060">
        <v>17.8</v>
      </c>
      <c r="W59" s="1050" t="s">
        <v>546</v>
      </c>
      <c r="X59" s="1059">
        <v>18.899999999999999</v>
      </c>
      <c r="Y59" s="1060">
        <v>19</v>
      </c>
      <c r="Z59" s="1049" t="s">
        <v>546</v>
      </c>
      <c r="AA59" s="1059">
        <v>21.2</v>
      </c>
      <c r="AB59" s="1060">
        <v>21.3</v>
      </c>
      <c r="AC59" s="1051" t="s">
        <v>546</v>
      </c>
    </row>
    <row r="60" spans="1:47" ht="11.25" customHeight="1">
      <c r="A60" s="975" t="s">
        <v>945</v>
      </c>
      <c r="B60" s="1046" t="s">
        <v>546</v>
      </c>
      <c r="C60" s="1059">
        <v>31.9</v>
      </c>
      <c r="D60" s="1060">
        <v>32</v>
      </c>
      <c r="E60" s="1049" t="s">
        <v>546</v>
      </c>
      <c r="F60" s="1059">
        <v>48.5</v>
      </c>
      <c r="G60" s="1060">
        <v>48.6</v>
      </c>
      <c r="H60" s="1049" t="s">
        <v>546</v>
      </c>
      <c r="I60" s="1059">
        <v>60.3</v>
      </c>
      <c r="J60" s="1060">
        <v>60.4</v>
      </c>
      <c r="K60" s="1049" t="s">
        <v>546</v>
      </c>
      <c r="L60" s="1059">
        <v>72.599999999999994</v>
      </c>
      <c r="M60" s="1060">
        <v>72.699999999999989</v>
      </c>
      <c r="N60" s="1049" t="s">
        <v>546</v>
      </c>
      <c r="O60" s="1059">
        <v>84.6</v>
      </c>
      <c r="P60" s="1060">
        <v>84.699999999999989</v>
      </c>
      <c r="Q60" s="1049" t="s">
        <v>546</v>
      </c>
      <c r="R60" s="1059">
        <v>99.1</v>
      </c>
      <c r="S60" s="1060">
        <v>99.199999999999989</v>
      </c>
      <c r="T60" s="1049" t="s">
        <v>546</v>
      </c>
      <c r="U60" s="1059">
        <v>114.3</v>
      </c>
      <c r="V60" s="1060">
        <v>114.39999999999999</v>
      </c>
      <c r="W60" s="1050" t="s">
        <v>546</v>
      </c>
      <c r="X60" s="1059">
        <v>137.6</v>
      </c>
      <c r="Y60" s="1060">
        <v>137.69999999999999</v>
      </c>
      <c r="Z60" s="1049" t="s">
        <v>546</v>
      </c>
      <c r="AA60" s="1059">
        <v>178.2</v>
      </c>
      <c r="AB60" s="1060">
        <v>178.29999999999998</v>
      </c>
      <c r="AC60" s="1051" t="s">
        <v>546</v>
      </c>
      <c r="AM60" s="619"/>
      <c r="AN60" s="619"/>
      <c r="AO60" s="619"/>
      <c r="AP60" s="619"/>
      <c r="AQ60" s="619"/>
      <c r="AR60" s="619"/>
      <c r="AS60" s="619"/>
      <c r="AT60" s="619"/>
      <c r="AU60" s="619"/>
    </row>
    <row r="61" spans="1:47" ht="11.25" customHeight="1">
      <c r="A61" s="1052" t="s">
        <v>1055</v>
      </c>
      <c r="B61" s="2261" t="s">
        <v>1023</v>
      </c>
      <c r="C61" s="2261"/>
      <c r="D61" s="2261"/>
      <c r="E61" s="2261"/>
      <c r="F61" s="2261"/>
      <c r="G61" s="2261" t="s">
        <v>1024</v>
      </c>
      <c r="H61" s="2261"/>
      <c r="I61" s="2261"/>
      <c r="J61" s="2261"/>
      <c r="K61" s="2261"/>
      <c r="L61" s="2261"/>
      <c r="M61" s="2261" t="s">
        <v>1025</v>
      </c>
      <c r="N61" s="2261"/>
      <c r="O61" s="2261"/>
      <c r="P61" s="2261"/>
      <c r="Q61" s="2261"/>
      <c r="R61" s="2261"/>
      <c r="S61" s="2261" t="s">
        <v>1026</v>
      </c>
      <c r="T61" s="2261"/>
      <c r="U61" s="2261"/>
      <c r="V61" s="2261"/>
      <c r="W61" s="2261"/>
      <c r="X61" s="2261"/>
      <c r="Y61" s="2261" t="s">
        <v>1027</v>
      </c>
      <c r="Z61" s="2261"/>
      <c r="AA61" s="2261"/>
      <c r="AB61" s="2261"/>
      <c r="AC61" s="2261"/>
    </row>
    <row r="62" spans="1:47" ht="5.25" customHeight="1"/>
    <row r="63" spans="1:47">
      <c r="A63" s="604" t="s">
        <v>946</v>
      </c>
      <c r="C63" s="613"/>
    </row>
    <row r="64" spans="1:47" ht="9.75" customHeight="1">
      <c r="A64" s="2263"/>
      <c r="B64" s="2242">
        <v>2</v>
      </c>
      <c r="C64" s="2243"/>
      <c r="D64" s="2243"/>
      <c r="E64" s="2243"/>
      <c r="F64" s="2243"/>
      <c r="G64" s="2243">
        <v>4</v>
      </c>
      <c r="H64" s="2243"/>
      <c r="I64" s="2243"/>
      <c r="J64" s="2243"/>
      <c r="K64" s="2243"/>
      <c r="L64" s="2243"/>
      <c r="M64" s="2243">
        <v>6</v>
      </c>
      <c r="N64" s="2243"/>
      <c r="O64" s="2243"/>
      <c r="P64" s="2243"/>
      <c r="Q64" s="2243"/>
      <c r="R64" s="2243"/>
      <c r="S64" s="2243">
        <v>8</v>
      </c>
      <c r="T64" s="2243"/>
      <c r="U64" s="2243"/>
      <c r="V64" s="2243"/>
      <c r="W64" s="2243"/>
      <c r="X64" s="2243"/>
      <c r="Y64" s="2243">
        <v>10</v>
      </c>
      <c r="Z64" s="2243"/>
      <c r="AA64" s="2243"/>
      <c r="AB64" s="2243"/>
      <c r="AC64" s="2243"/>
    </row>
    <row r="65" spans="1:47" s="614" customFormat="1" ht="6.75" customHeight="1">
      <c r="A65" s="2264"/>
      <c r="B65" s="2244">
        <v>1</v>
      </c>
      <c r="C65" s="2245"/>
      <c r="D65" s="2237">
        <v>2</v>
      </c>
      <c r="E65" s="2245"/>
      <c r="F65" s="2246"/>
      <c r="G65" s="2247">
        <v>3</v>
      </c>
      <c r="H65" s="2245"/>
      <c r="I65" s="2245"/>
      <c r="J65" s="2237">
        <v>4</v>
      </c>
      <c r="K65" s="2245"/>
      <c r="L65" s="2238"/>
      <c r="M65" s="2244">
        <v>5</v>
      </c>
      <c r="N65" s="2245"/>
      <c r="O65" s="2245"/>
      <c r="P65" s="2237">
        <v>6</v>
      </c>
      <c r="Q65" s="2245"/>
      <c r="R65" s="2246"/>
      <c r="S65" s="2247">
        <v>7</v>
      </c>
      <c r="T65" s="2245"/>
      <c r="U65" s="2245"/>
      <c r="V65" s="2237">
        <v>8</v>
      </c>
      <c r="W65" s="2245"/>
      <c r="X65" s="2238"/>
      <c r="Y65" s="2244">
        <v>9</v>
      </c>
      <c r="Z65" s="2245"/>
      <c r="AA65" s="2245"/>
      <c r="AB65" s="2237">
        <v>10</v>
      </c>
      <c r="AC65" s="2238"/>
    </row>
    <row r="66" spans="1:47" s="614" customFormat="1" ht="11.25" customHeight="1">
      <c r="A66" s="1045" t="s">
        <v>545</v>
      </c>
      <c r="B66" s="2262" t="s">
        <v>1096</v>
      </c>
      <c r="C66" s="2262"/>
      <c r="D66" s="2262"/>
      <c r="E66" s="2262"/>
      <c r="F66" s="2262"/>
      <c r="G66" s="2262" t="s">
        <v>1071</v>
      </c>
      <c r="H66" s="2262"/>
      <c r="I66" s="2262"/>
      <c r="J66" s="2262"/>
      <c r="K66" s="2262"/>
      <c r="L66" s="2262"/>
      <c r="M66" s="2262" t="s">
        <v>550</v>
      </c>
      <c r="N66" s="2262"/>
      <c r="O66" s="2262"/>
      <c r="P66" s="2262"/>
      <c r="Q66" s="2262"/>
      <c r="R66" s="2262"/>
      <c r="S66" s="2262" t="s">
        <v>1072</v>
      </c>
      <c r="T66" s="2262"/>
      <c r="U66" s="2262"/>
      <c r="V66" s="2262"/>
      <c r="W66" s="2262"/>
      <c r="X66" s="2262"/>
      <c r="Y66" s="2262" t="s">
        <v>1073</v>
      </c>
      <c r="Z66" s="2262"/>
      <c r="AA66" s="2262"/>
      <c r="AB66" s="2262"/>
      <c r="AC66" s="2262"/>
    </row>
    <row r="67" spans="1:47" ht="11.25" customHeight="1">
      <c r="A67" s="972" t="s">
        <v>547</v>
      </c>
      <c r="B67" s="1046" t="s">
        <v>546</v>
      </c>
      <c r="C67" s="1047">
        <v>0.154</v>
      </c>
      <c r="D67" s="1048">
        <v>0.155</v>
      </c>
      <c r="E67" s="1049" t="s">
        <v>546</v>
      </c>
      <c r="F67" s="1047">
        <v>0.24099999999999999</v>
      </c>
      <c r="G67" s="1048">
        <v>0.24199999999999999</v>
      </c>
      <c r="H67" s="1049" t="s">
        <v>546</v>
      </c>
      <c r="I67" s="1047">
        <v>0.30599999999999999</v>
      </c>
      <c r="J67" s="1048">
        <v>0.307</v>
      </c>
      <c r="K67" s="1049" t="s">
        <v>546</v>
      </c>
      <c r="L67" s="1047">
        <v>0.36399999999999999</v>
      </c>
      <c r="M67" s="1048">
        <v>0.36499999999999999</v>
      </c>
      <c r="N67" s="1049" t="s">
        <v>546</v>
      </c>
      <c r="O67" s="1047">
        <v>0.42499999999999999</v>
      </c>
      <c r="P67" s="1048">
        <v>0.42599999999999999</v>
      </c>
      <c r="Q67" s="1049" t="s">
        <v>546</v>
      </c>
      <c r="R67" s="1047">
        <v>0.49</v>
      </c>
      <c r="S67" s="1048">
        <v>0.49099999999999999</v>
      </c>
      <c r="T67" s="1049" t="s">
        <v>546</v>
      </c>
      <c r="U67" s="1047">
        <v>0.58499999999999996</v>
      </c>
      <c r="V67" s="1048">
        <v>0.58599999999999997</v>
      </c>
      <c r="W67" s="1050" t="s">
        <v>546</v>
      </c>
      <c r="X67" s="1047">
        <v>0.68799999999999994</v>
      </c>
      <c r="Y67" s="1048">
        <v>0.68899999999999995</v>
      </c>
      <c r="Z67" s="1049" t="s">
        <v>546</v>
      </c>
      <c r="AA67" s="1047">
        <v>0.90200000000000002</v>
      </c>
      <c r="AB67" s="1048">
        <v>0.90300000000000002</v>
      </c>
      <c r="AC67" s="1051" t="s">
        <v>546</v>
      </c>
    </row>
    <row r="68" spans="1:47" ht="11.25" customHeight="1">
      <c r="A68" s="1052" t="s">
        <v>1067</v>
      </c>
      <c r="B68" s="2261" t="s">
        <v>1021</v>
      </c>
      <c r="C68" s="2261"/>
      <c r="D68" s="2261"/>
      <c r="E68" s="2261"/>
      <c r="F68" s="2261"/>
      <c r="G68" s="2261" t="s">
        <v>558</v>
      </c>
      <c r="H68" s="2261"/>
      <c r="I68" s="2261"/>
      <c r="J68" s="2261"/>
      <c r="K68" s="2261"/>
      <c r="L68" s="2261"/>
      <c r="M68" s="2261" t="s">
        <v>559</v>
      </c>
      <c r="N68" s="2261"/>
      <c r="O68" s="2261"/>
      <c r="P68" s="2261"/>
      <c r="Q68" s="2261"/>
      <c r="R68" s="2261"/>
      <c r="S68" s="2261" t="s">
        <v>1022</v>
      </c>
      <c r="T68" s="2261"/>
      <c r="U68" s="2261"/>
      <c r="V68" s="2261"/>
      <c r="W68" s="2261"/>
      <c r="X68" s="2261"/>
      <c r="Y68" s="2261" t="s">
        <v>560</v>
      </c>
      <c r="Z68" s="2261"/>
      <c r="AA68" s="2261"/>
      <c r="AB68" s="2261"/>
      <c r="AC68" s="2261"/>
      <c r="AM68" s="617"/>
      <c r="AN68" s="617"/>
      <c r="AO68" s="617"/>
      <c r="AP68" s="617"/>
      <c r="AQ68" s="617"/>
      <c r="AR68" s="617"/>
      <c r="AS68" s="617"/>
      <c r="AT68" s="617"/>
      <c r="AU68" s="617"/>
    </row>
    <row r="69" spans="1:47" ht="5.25" customHeight="1"/>
    <row r="70" spans="1:47">
      <c r="A70" s="604" t="s">
        <v>947</v>
      </c>
      <c r="C70" s="613"/>
    </row>
    <row r="71" spans="1:47" ht="9.75" customHeight="1">
      <c r="A71" s="2263"/>
      <c r="B71" s="2242">
        <v>2</v>
      </c>
      <c r="C71" s="2243"/>
      <c r="D71" s="2243"/>
      <c r="E71" s="2243"/>
      <c r="F71" s="2243"/>
      <c r="G71" s="2243">
        <v>4</v>
      </c>
      <c r="H71" s="2243"/>
      <c r="I71" s="2243"/>
      <c r="J71" s="2243"/>
      <c r="K71" s="2243"/>
      <c r="L71" s="2243"/>
      <c r="M71" s="2243">
        <v>6</v>
      </c>
      <c r="N71" s="2243"/>
      <c r="O71" s="2243"/>
      <c r="P71" s="2243"/>
      <c r="Q71" s="2243"/>
      <c r="R71" s="2243"/>
      <c r="S71" s="2243">
        <v>8</v>
      </c>
      <c r="T71" s="2243"/>
      <c r="U71" s="2243"/>
      <c r="V71" s="2243"/>
      <c r="W71" s="2243"/>
      <c r="X71" s="2243"/>
      <c r="Y71" s="2243">
        <v>10</v>
      </c>
      <c r="Z71" s="2243"/>
      <c r="AA71" s="2243"/>
      <c r="AB71" s="2243"/>
      <c r="AC71" s="2243"/>
    </row>
    <row r="72" spans="1:47" s="614" customFormat="1" ht="9" customHeight="1">
      <c r="A72" s="2264"/>
      <c r="B72" s="2244">
        <v>1</v>
      </c>
      <c r="C72" s="2245"/>
      <c r="D72" s="2237">
        <v>2</v>
      </c>
      <c r="E72" s="2245"/>
      <c r="F72" s="2246"/>
      <c r="G72" s="2247">
        <v>3</v>
      </c>
      <c r="H72" s="2245"/>
      <c r="I72" s="2245"/>
      <c r="J72" s="2237">
        <v>4</v>
      </c>
      <c r="K72" s="2245"/>
      <c r="L72" s="2238"/>
      <c r="M72" s="2244">
        <v>5</v>
      </c>
      <c r="N72" s="2245"/>
      <c r="O72" s="2245"/>
      <c r="P72" s="2237">
        <v>6</v>
      </c>
      <c r="Q72" s="2245"/>
      <c r="R72" s="2246"/>
      <c r="S72" s="2247">
        <v>7</v>
      </c>
      <c r="T72" s="2245"/>
      <c r="U72" s="2245"/>
      <c r="V72" s="2237">
        <v>8</v>
      </c>
      <c r="W72" s="2245"/>
      <c r="X72" s="2238"/>
      <c r="Y72" s="2244">
        <v>9</v>
      </c>
      <c r="Z72" s="2245"/>
      <c r="AA72" s="2245"/>
      <c r="AB72" s="2237">
        <v>10</v>
      </c>
      <c r="AC72" s="2238"/>
    </row>
    <row r="73" spans="1:47" s="614" customFormat="1" ht="11.25" customHeight="1">
      <c r="A73" s="1045" t="s">
        <v>545</v>
      </c>
      <c r="B73" s="2262" t="s">
        <v>1097</v>
      </c>
      <c r="C73" s="2262"/>
      <c r="D73" s="2262"/>
      <c r="E73" s="2262"/>
      <c r="F73" s="2262"/>
      <c r="G73" s="2262" t="s">
        <v>1093</v>
      </c>
      <c r="H73" s="2262"/>
      <c r="I73" s="2262"/>
      <c r="J73" s="2262"/>
      <c r="K73" s="2262"/>
      <c r="L73" s="2262"/>
      <c r="M73" s="2262" t="s">
        <v>550</v>
      </c>
      <c r="N73" s="2262"/>
      <c r="O73" s="2262"/>
      <c r="P73" s="2262"/>
      <c r="Q73" s="2262"/>
      <c r="R73" s="2262"/>
      <c r="S73" s="2262" t="s">
        <v>1072</v>
      </c>
      <c r="T73" s="2262"/>
      <c r="U73" s="2262"/>
      <c r="V73" s="2262"/>
      <c r="W73" s="2262"/>
      <c r="X73" s="2262"/>
      <c r="Y73" s="2262" t="s">
        <v>1073</v>
      </c>
      <c r="Z73" s="2262"/>
      <c r="AA73" s="2262"/>
      <c r="AB73" s="2262"/>
      <c r="AC73" s="2262"/>
    </row>
    <row r="74" spans="1:47" ht="11.25" customHeight="1">
      <c r="A74" s="972" t="s">
        <v>547</v>
      </c>
      <c r="B74" s="1046" t="s">
        <v>546</v>
      </c>
      <c r="C74" s="1047">
        <v>0.34499999999999997</v>
      </c>
      <c r="D74" s="1048">
        <v>0.34399999999999997</v>
      </c>
      <c r="E74" s="1049" t="s">
        <v>546</v>
      </c>
      <c r="F74" s="1047">
        <v>0.26700000000000002</v>
      </c>
      <c r="G74" s="1048">
        <v>0.26600000000000001</v>
      </c>
      <c r="H74" s="1049" t="s">
        <v>546</v>
      </c>
      <c r="I74" s="1047">
        <v>0.23200000000000001</v>
      </c>
      <c r="J74" s="1048">
        <v>0.23100000000000001</v>
      </c>
      <c r="K74" s="1049" t="s">
        <v>546</v>
      </c>
      <c r="L74" s="1047">
        <v>0.2</v>
      </c>
      <c r="M74" s="1048">
        <v>0.19900000000000001</v>
      </c>
      <c r="N74" s="1049" t="s">
        <v>546</v>
      </c>
      <c r="O74" s="1047">
        <v>0.17799999999999999</v>
      </c>
      <c r="P74" s="1048">
        <v>0.17699999999999999</v>
      </c>
      <c r="Q74" s="1049" t="s">
        <v>546</v>
      </c>
      <c r="R74" s="1047">
        <v>0.158</v>
      </c>
      <c r="S74" s="1048">
        <v>0.157</v>
      </c>
      <c r="T74" s="1049" t="s">
        <v>546</v>
      </c>
      <c r="U74" s="1047">
        <v>0.14000000000000001</v>
      </c>
      <c r="V74" s="1048">
        <v>0.13900000000000001</v>
      </c>
      <c r="W74" s="1050" t="s">
        <v>546</v>
      </c>
      <c r="X74" s="1047">
        <v>0.11799999999999999</v>
      </c>
      <c r="Y74" s="1048">
        <v>0.11699999999999999</v>
      </c>
      <c r="Z74" s="1049" t="s">
        <v>546</v>
      </c>
      <c r="AA74" s="1047">
        <v>9.4E-2</v>
      </c>
      <c r="AB74" s="1048">
        <v>9.2999999999999999E-2</v>
      </c>
      <c r="AC74" s="1051" t="s">
        <v>546</v>
      </c>
    </row>
    <row r="75" spans="1:47" ht="11.25" customHeight="1">
      <c r="A75" s="1052" t="s">
        <v>1055</v>
      </c>
      <c r="B75" s="2261" t="s">
        <v>560</v>
      </c>
      <c r="C75" s="2261"/>
      <c r="D75" s="2261"/>
      <c r="E75" s="2261"/>
      <c r="F75" s="2261"/>
      <c r="G75" s="2261" t="s">
        <v>1022</v>
      </c>
      <c r="H75" s="2261"/>
      <c r="I75" s="2261"/>
      <c r="J75" s="2261"/>
      <c r="K75" s="2261"/>
      <c r="L75" s="2261"/>
      <c r="M75" s="2261" t="s">
        <v>559</v>
      </c>
      <c r="N75" s="2261"/>
      <c r="O75" s="2261"/>
      <c r="P75" s="2261"/>
      <c r="Q75" s="2261"/>
      <c r="R75" s="2261"/>
      <c r="S75" s="2261" t="s">
        <v>558</v>
      </c>
      <c r="T75" s="2261"/>
      <c r="U75" s="2261"/>
      <c r="V75" s="2261"/>
      <c r="W75" s="2261"/>
      <c r="X75" s="2261"/>
      <c r="Y75" s="2261" t="s">
        <v>1021</v>
      </c>
      <c r="Z75" s="2261"/>
      <c r="AA75" s="2261"/>
      <c r="AB75" s="2261"/>
      <c r="AC75" s="2261"/>
      <c r="AM75" s="617"/>
      <c r="AN75" s="617"/>
      <c r="AO75" s="617"/>
      <c r="AP75" s="617"/>
      <c r="AQ75" s="617"/>
      <c r="AR75" s="617"/>
      <c r="AS75" s="617"/>
      <c r="AT75" s="617"/>
      <c r="AU75" s="617"/>
    </row>
    <row r="76" spans="1:47" ht="5.25" customHeight="1"/>
    <row r="77" spans="1:47">
      <c r="A77" s="604" t="s">
        <v>1197</v>
      </c>
      <c r="C77" s="613"/>
    </row>
    <row r="78" spans="1:47">
      <c r="A78" s="2263"/>
      <c r="B78" s="2242">
        <v>2</v>
      </c>
      <c r="C78" s="2243"/>
      <c r="D78" s="2243"/>
      <c r="E78" s="2243"/>
      <c r="F78" s="2243"/>
      <c r="G78" s="2243">
        <v>4</v>
      </c>
      <c r="H78" s="2243"/>
      <c r="I78" s="2243"/>
      <c r="J78" s="2243"/>
      <c r="K78" s="2243"/>
      <c r="L78" s="2243"/>
      <c r="M78" s="2243">
        <v>6</v>
      </c>
      <c r="N78" s="2243"/>
      <c r="O78" s="2243"/>
      <c r="P78" s="2243"/>
      <c r="Q78" s="2243"/>
      <c r="R78" s="2243"/>
      <c r="S78" s="2243">
        <v>8</v>
      </c>
      <c r="T78" s="2243"/>
      <c r="U78" s="2243"/>
      <c r="V78" s="2243"/>
      <c r="W78" s="2243"/>
      <c r="X78" s="2243"/>
      <c r="Y78" s="2243">
        <v>10</v>
      </c>
      <c r="Z78" s="2243"/>
      <c r="AA78" s="2243"/>
      <c r="AB78" s="2243"/>
      <c r="AC78" s="2243"/>
    </row>
    <row r="79" spans="1:47" s="614" customFormat="1" ht="7.5" customHeight="1">
      <c r="A79" s="2264"/>
      <c r="B79" s="2244">
        <v>1</v>
      </c>
      <c r="C79" s="2245"/>
      <c r="D79" s="2237">
        <v>2</v>
      </c>
      <c r="E79" s="2245"/>
      <c r="F79" s="2246"/>
      <c r="G79" s="2247">
        <v>3</v>
      </c>
      <c r="H79" s="2245"/>
      <c r="I79" s="2245"/>
      <c r="J79" s="2237">
        <v>4</v>
      </c>
      <c r="K79" s="2245"/>
      <c r="L79" s="2238"/>
      <c r="M79" s="2244">
        <v>5</v>
      </c>
      <c r="N79" s="2245"/>
      <c r="O79" s="2245"/>
      <c r="P79" s="2237">
        <v>6</v>
      </c>
      <c r="Q79" s="2245"/>
      <c r="R79" s="2246"/>
      <c r="S79" s="2247">
        <v>7</v>
      </c>
      <c r="T79" s="2245"/>
      <c r="U79" s="2245"/>
      <c r="V79" s="2237">
        <v>8</v>
      </c>
      <c r="W79" s="2245"/>
      <c r="X79" s="2238"/>
      <c r="Y79" s="2244">
        <v>9</v>
      </c>
      <c r="Z79" s="2245"/>
      <c r="AA79" s="2245"/>
      <c r="AB79" s="2237">
        <v>10</v>
      </c>
      <c r="AC79" s="2238"/>
    </row>
    <row r="80" spans="1:47" s="614" customFormat="1" ht="11.25" customHeight="1">
      <c r="A80" s="1045" t="s">
        <v>545</v>
      </c>
      <c r="B80" s="2262" t="s">
        <v>1096</v>
      </c>
      <c r="C80" s="2262"/>
      <c r="D80" s="2262"/>
      <c r="E80" s="2262"/>
      <c r="F80" s="2262"/>
      <c r="G80" s="2262" t="s">
        <v>1093</v>
      </c>
      <c r="H80" s="2262"/>
      <c r="I80" s="2262"/>
      <c r="J80" s="2262"/>
      <c r="K80" s="2262"/>
      <c r="L80" s="2262"/>
      <c r="M80" s="2262" t="s">
        <v>550</v>
      </c>
      <c r="N80" s="2262"/>
      <c r="O80" s="2262"/>
      <c r="P80" s="2262"/>
      <c r="Q80" s="2262"/>
      <c r="R80" s="2262"/>
      <c r="S80" s="2262" t="s">
        <v>1098</v>
      </c>
      <c r="T80" s="2262"/>
      <c r="U80" s="2262"/>
      <c r="V80" s="2262"/>
      <c r="W80" s="2262"/>
      <c r="X80" s="2262"/>
      <c r="Y80" s="2262" t="s">
        <v>1099</v>
      </c>
      <c r="Z80" s="2262"/>
      <c r="AA80" s="2262"/>
      <c r="AB80" s="2262"/>
      <c r="AC80" s="2262"/>
    </row>
    <row r="81" spans="1:48" ht="11.25" customHeight="1">
      <c r="A81" s="975" t="s">
        <v>948</v>
      </c>
      <c r="B81" s="1046" t="s">
        <v>546</v>
      </c>
      <c r="C81" s="1059">
        <v>11.1</v>
      </c>
      <c r="D81" s="1060">
        <v>11</v>
      </c>
      <c r="E81" s="1049" t="s">
        <v>546</v>
      </c>
      <c r="F81" s="1059">
        <v>10</v>
      </c>
      <c r="G81" s="1060">
        <v>9.9</v>
      </c>
      <c r="H81" s="1049" t="s">
        <v>546</v>
      </c>
      <c r="I81" s="1059">
        <v>9</v>
      </c>
      <c r="J81" s="1060">
        <v>8.9</v>
      </c>
      <c r="K81" s="1049" t="s">
        <v>546</v>
      </c>
      <c r="L81" s="1059">
        <v>8.5</v>
      </c>
      <c r="M81" s="1060">
        <v>8.4</v>
      </c>
      <c r="N81" s="1049" t="s">
        <v>546</v>
      </c>
      <c r="O81" s="1059">
        <v>7.9</v>
      </c>
      <c r="P81" s="1060">
        <v>7.8000000000000007</v>
      </c>
      <c r="Q81" s="1049" t="s">
        <v>546</v>
      </c>
      <c r="R81" s="1059">
        <v>7.4</v>
      </c>
      <c r="S81" s="1060">
        <v>7.3000000000000007</v>
      </c>
      <c r="T81" s="1049" t="s">
        <v>546</v>
      </c>
      <c r="U81" s="1059">
        <v>7</v>
      </c>
      <c r="V81" s="1060">
        <v>6.9</v>
      </c>
      <c r="W81" s="1050" t="s">
        <v>546</v>
      </c>
      <c r="X81" s="1059">
        <v>6.5</v>
      </c>
      <c r="Y81" s="1060">
        <v>6.4</v>
      </c>
      <c r="Z81" s="1049" t="s">
        <v>546</v>
      </c>
      <c r="AA81" s="1059">
        <v>5.7</v>
      </c>
      <c r="AB81" s="1060">
        <v>5.6000000000000005</v>
      </c>
      <c r="AC81" s="1051" t="s">
        <v>546</v>
      </c>
    </row>
    <row r="82" spans="1:48" ht="11.25" customHeight="1">
      <c r="A82" s="975" t="s">
        <v>562</v>
      </c>
      <c r="B82" s="1046" t="s">
        <v>546</v>
      </c>
      <c r="C82" s="1059">
        <v>10</v>
      </c>
      <c r="D82" s="1060">
        <v>9.9</v>
      </c>
      <c r="E82" s="1049" t="s">
        <v>546</v>
      </c>
      <c r="F82" s="1059">
        <v>8.6999999999999993</v>
      </c>
      <c r="G82" s="1060">
        <v>8.6</v>
      </c>
      <c r="H82" s="1049" t="s">
        <v>546</v>
      </c>
      <c r="I82" s="1059">
        <v>7.8</v>
      </c>
      <c r="J82" s="1060">
        <v>7.7</v>
      </c>
      <c r="K82" s="1049" t="s">
        <v>546</v>
      </c>
      <c r="L82" s="1059">
        <v>7.2</v>
      </c>
      <c r="M82" s="1060">
        <v>7.1000000000000005</v>
      </c>
      <c r="N82" s="1049" t="s">
        <v>546</v>
      </c>
      <c r="O82" s="1059">
        <v>6.5</v>
      </c>
      <c r="P82" s="1060">
        <v>6.4</v>
      </c>
      <c r="Q82" s="1049" t="s">
        <v>546</v>
      </c>
      <c r="R82" s="1059">
        <v>6</v>
      </c>
      <c r="S82" s="1060">
        <v>5.9</v>
      </c>
      <c r="T82" s="1049" t="s">
        <v>546</v>
      </c>
      <c r="U82" s="1059">
        <v>5.4</v>
      </c>
      <c r="V82" s="1060">
        <v>5.3000000000000007</v>
      </c>
      <c r="W82" s="1050" t="s">
        <v>546</v>
      </c>
      <c r="X82" s="1059">
        <v>4.8</v>
      </c>
      <c r="Y82" s="1060">
        <v>4.7</v>
      </c>
      <c r="Z82" s="1049" t="s">
        <v>546</v>
      </c>
      <c r="AA82" s="1059">
        <v>4.0999999999999996</v>
      </c>
      <c r="AB82" s="1060">
        <v>3.9999999999999996</v>
      </c>
      <c r="AC82" s="1051" t="s">
        <v>546</v>
      </c>
      <c r="AM82" s="620"/>
      <c r="AN82" s="620"/>
      <c r="AO82" s="620"/>
      <c r="AP82" s="620"/>
      <c r="AQ82" s="620"/>
      <c r="AR82" s="620"/>
      <c r="AS82" s="620"/>
      <c r="AT82" s="620"/>
      <c r="AU82" s="620"/>
    </row>
    <row r="83" spans="1:48" ht="11.25" customHeight="1">
      <c r="A83" s="1052" t="s">
        <v>1094</v>
      </c>
      <c r="B83" s="2261" t="s">
        <v>1046</v>
      </c>
      <c r="C83" s="2261"/>
      <c r="D83" s="2261"/>
      <c r="E83" s="2261"/>
      <c r="F83" s="2261"/>
      <c r="G83" s="2261" t="s">
        <v>1047</v>
      </c>
      <c r="H83" s="2261"/>
      <c r="I83" s="2261"/>
      <c r="J83" s="2261"/>
      <c r="K83" s="2261"/>
      <c r="L83" s="2261"/>
      <c r="M83" s="2261" t="s">
        <v>1120</v>
      </c>
      <c r="N83" s="2261"/>
      <c r="O83" s="2261"/>
      <c r="P83" s="2261"/>
      <c r="Q83" s="2261"/>
      <c r="R83" s="2261"/>
      <c r="S83" s="2261" t="s">
        <v>1048</v>
      </c>
      <c r="T83" s="2261"/>
      <c r="U83" s="2261"/>
      <c r="V83" s="2261"/>
      <c r="W83" s="2261"/>
      <c r="X83" s="2261"/>
      <c r="Y83" s="2261" t="s">
        <v>1049</v>
      </c>
      <c r="Z83" s="2261"/>
      <c r="AA83" s="2261"/>
      <c r="AB83" s="2261"/>
      <c r="AC83" s="2261"/>
      <c r="AM83" s="620"/>
      <c r="AN83" s="620"/>
      <c r="AO83" s="620"/>
      <c r="AP83" s="620"/>
      <c r="AQ83" s="620"/>
      <c r="AR83" s="620"/>
      <c r="AS83" s="620"/>
      <c r="AT83" s="620"/>
      <c r="AU83" s="620"/>
    </row>
    <row r="84" spans="1:48" ht="5.25" customHeight="1">
      <c r="B84" s="621"/>
      <c r="C84" s="612"/>
      <c r="D84" s="613"/>
    </row>
    <row r="85" spans="1:48">
      <c r="A85" s="604" t="s">
        <v>1198</v>
      </c>
      <c r="C85" s="613"/>
    </row>
    <row r="86" spans="1:48">
      <c r="A86" s="2263"/>
      <c r="B86" s="2242">
        <v>2</v>
      </c>
      <c r="C86" s="2243"/>
      <c r="D86" s="2243"/>
      <c r="E86" s="2243"/>
      <c r="F86" s="2243"/>
      <c r="G86" s="2243">
        <v>4</v>
      </c>
      <c r="H86" s="2243"/>
      <c r="I86" s="2243"/>
      <c r="J86" s="2243"/>
      <c r="K86" s="2243"/>
      <c r="L86" s="2243"/>
      <c r="M86" s="2243">
        <v>6</v>
      </c>
      <c r="N86" s="2243"/>
      <c r="O86" s="2243"/>
      <c r="P86" s="2243"/>
      <c r="Q86" s="2243"/>
      <c r="R86" s="2243"/>
      <c r="S86" s="2243">
        <v>8</v>
      </c>
      <c r="T86" s="2243"/>
      <c r="U86" s="2243"/>
      <c r="V86" s="2243"/>
      <c r="W86" s="2243"/>
      <c r="X86" s="2243"/>
      <c r="Y86" s="2243">
        <v>10</v>
      </c>
      <c r="Z86" s="2243"/>
      <c r="AA86" s="2243"/>
      <c r="AB86" s="2243"/>
      <c r="AC86" s="2243"/>
    </row>
    <row r="87" spans="1:48" s="614" customFormat="1" ht="7.5" customHeight="1">
      <c r="A87" s="2264"/>
      <c r="B87" s="2244">
        <v>1</v>
      </c>
      <c r="C87" s="2245"/>
      <c r="D87" s="2237">
        <v>2</v>
      </c>
      <c r="E87" s="2245"/>
      <c r="F87" s="2246"/>
      <c r="G87" s="2247">
        <v>3</v>
      </c>
      <c r="H87" s="2245"/>
      <c r="I87" s="2245"/>
      <c r="J87" s="2237">
        <v>4</v>
      </c>
      <c r="K87" s="2245"/>
      <c r="L87" s="2238"/>
      <c r="M87" s="2244">
        <v>5</v>
      </c>
      <c r="N87" s="2245"/>
      <c r="O87" s="2245"/>
      <c r="P87" s="2237">
        <v>6</v>
      </c>
      <c r="Q87" s="2245"/>
      <c r="R87" s="2246"/>
      <c r="S87" s="2247">
        <v>7</v>
      </c>
      <c r="T87" s="2245"/>
      <c r="U87" s="2245"/>
      <c r="V87" s="2237">
        <v>8</v>
      </c>
      <c r="W87" s="2245"/>
      <c r="X87" s="2238"/>
      <c r="Y87" s="2244">
        <v>9</v>
      </c>
      <c r="Z87" s="2245"/>
      <c r="AA87" s="2245"/>
      <c r="AB87" s="2237">
        <v>10</v>
      </c>
      <c r="AC87" s="2238"/>
    </row>
    <row r="88" spans="1:48" s="614" customFormat="1" ht="11.25" customHeight="1">
      <c r="A88" s="1045" t="s">
        <v>545</v>
      </c>
      <c r="B88" s="2262" t="s">
        <v>1070</v>
      </c>
      <c r="C88" s="2262"/>
      <c r="D88" s="2262"/>
      <c r="E88" s="2262"/>
      <c r="F88" s="2262"/>
      <c r="G88" s="2262" t="s">
        <v>1093</v>
      </c>
      <c r="H88" s="2262"/>
      <c r="I88" s="2262"/>
      <c r="J88" s="2262"/>
      <c r="K88" s="2262"/>
      <c r="L88" s="2262"/>
      <c r="M88" s="2262" t="s">
        <v>550</v>
      </c>
      <c r="N88" s="2262"/>
      <c r="O88" s="2262"/>
      <c r="P88" s="2262"/>
      <c r="Q88" s="2262"/>
      <c r="R88" s="2262"/>
      <c r="S88" s="2262" t="s">
        <v>1079</v>
      </c>
      <c r="T88" s="2262"/>
      <c r="U88" s="2262"/>
      <c r="V88" s="2262"/>
      <c r="W88" s="2262"/>
      <c r="X88" s="2262"/>
      <c r="Y88" s="2262" t="s">
        <v>1080</v>
      </c>
      <c r="Z88" s="2262"/>
      <c r="AA88" s="2262"/>
      <c r="AB88" s="2262"/>
      <c r="AC88" s="2262"/>
    </row>
    <row r="89" spans="1:48" ht="11.25" customHeight="1">
      <c r="A89" s="975" t="s">
        <v>547</v>
      </c>
      <c r="B89" s="1061" t="s">
        <v>546</v>
      </c>
      <c r="C89" s="1062">
        <v>501</v>
      </c>
      <c r="D89" s="1063">
        <v>500</v>
      </c>
      <c r="E89" s="1064" t="s">
        <v>546</v>
      </c>
      <c r="F89" s="1062">
        <v>379</v>
      </c>
      <c r="G89" s="1063">
        <v>378</v>
      </c>
      <c r="H89" s="1064" t="s">
        <v>546</v>
      </c>
      <c r="I89" s="1062">
        <v>330</v>
      </c>
      <c r="J89" s="1063">
        <v>329</v>
      </c>
      <c r="K89" s="1064" t="s">
        <v>546</v>
      </c>
      <c r="L89" s="1062">
        <v>296</v>
      </c>
      <c r="M89" s="1063">
        <v>295</v>
      </c>
      <c r="N89" s="1064" t="s">
        <v>546</v>
      </c>
      <c r="O89" s="1062">
        <v>263</v>
      </c>
      <c r="P89" s="1063">
        <v>262</v>
      </c>
      <c r="Q89" s="1064" t="s">
        <v>546</v>
      </c>
      <c r="R89" s="1062">
        <v>235</v>
      </c>
      <c r="S89" s="1063">
        <v>234</v>
      </c>
      <c r="T89" s="1064" t="s">
        <v>546</v>
      </c>
      <c r="U89" s="1062">
        <v>212</v>
      </c>
      <c r="V89" s="1063">
        <v>211</v>
      </c>
      <c r="W89" s="1065" t="s">
        <v>546</v>
      </c>
      <c r="X89" s="1062">
        <v>188</v>
      </c>
      <c r="Y89" s="1063">
        <v>187</v>
      </c>
      <c r="Z89" s="1064" t="s">
        <v>546</v>
      </c>
      <c r="AA89" s="1062">
        <v>160</v>
      </c>
      <c r="AB89" s="1063">
        <v>159</v>
      </c>
      <c r="AC89" s="1066" t="s">
        <v>546</v>
      </c>
    </row>
    <row r="90" spans="1:48" ht="11.25" customHeight="1">
      <c r="A90" s="1052" t="s">
        <v>1094</v>
      </c>
      <c r="B90" s="2261" t="s">
        <v>1027</v>
      </c>
      <c r="C90" s="2261"/>
      <c r="D90" s="2261"/>
      <c r="E90" s="2261"/>
      <c r="F90" s="2261"/>
      <c r="G90" s="2261" t="s">
        <v>1026</v>
      </c>
      <c r="H90" s="2261"/>
      <c r="I90" s="2261"/>
      <c r="J90" s="2261"/>
      <c r="K90" s="2261"/>
      <c r="L90" s="2261"/>
      <c r="M90" s="2261" t="s">
        <v>1025</v>
      </c>
      <c r="N90" s="2261"/>
      <c r="O90" s="2261"/>
      <c r="P90" s="2261"/>
      <c r="Q90" s="2261"/>
      <c r="R90" s="2261"/>
      <c r="S90" s="2261" t="s">
        <v>1024</v>
      </c>
      <c r="T90" s="2261"/>
      <c r="U90" s="2261"/>
      <c r="V90" s="2261"/>
      <c r="W90" s="2261"/>
      <c r="X90" s="2261"/>
      <c r="Y90" s="2261" t="s">
        <v>1023</v>
      </c>
      <c r="Z90" s="2261"/>
      <c r="AA90" s="2261"/>
      <c r="AB90" s="2261"/>
      <c r="AC90" s="2261"/>
      <c r="AM90" s="611"/>
      <c r="AN90" s="622"/>
      <c r="AO90" s="622"/>
      <c r="AP90" s="622"/>
      <c r="AQ90" s="622"/>
      <c r="AR90" s="622"/>
      <c r="AS90" s="622"/>
      <c r="AT90" s="622"/>
      <c r="AU90" s="622"/>
      <c r="AV90" s="622"/>
    </row>
    <row r="91" spans="1:48" ht="5.25" customHeight="1">
      <c r="B91" s="621"/>
      <c r="C91" s="612"/>
      <c r="D91" s="613"/>
    </row>
    <row r="92" spans="1:48">
      <c r="B92" s="610"/>
      <c r="C92" s="612"/>
    </row>
    <row r="93" spans="1:48">
      <c r="B93" s="610"/>
      <c r="C93" s="612"/>
    </row>
    <row r="94" spans="1:48">
      <c r="B94" s="610"/>
      <c r="C94" s="612"/>
    </row>
    <row r="95" spans="1:48">
      <c r="B95" s="610"/>
      <c r="C95" s="612"/>
    </row>
    <row r="96" spans="1:48">
      <c r="B96" s="610"/>
      <c r="C96" s="612"/>
    </row>
    <row r="97" spans="2:3">
      <c r="B97" s="610"/>
      <c r="C97" s="612"/>
    </row>
    <row r="98" spans="2:3">
      <c r="B98" s="610"/>
      <c r="C98" s="612"/>
    </row>
    <row r="99" spans="2:3" ht="27" customHeight="1">
      <c r="B99" s="610"/>
      <c r="C99" s="612"/>
    </row>
    <row r="100" spans="2:3" ht="27" customHeight="1">
      <c r="B100" s="610"/>
      <c r="C100" s="612"/>
    </row>
    <row r="101" spans="2:3" ht="27" customHeight="1">
      <c r="B101" s="610"/>
      <c r="C101" s="612"/>
    </row>
    <row r="102" spans="2:3" ht="27" customHeight="1">
      <c r="B102" s="610"/>
      <c r="C102" s="612"/>
    </row>
  </sheetData>
  <mergeCells count="314">
    <mergeCell ref="Z1:AC1"/>
    <mergeCell ref="Z2:AC3"/>
    <mergeCell ref="A5:A6"/>
    <mergeCell ref="B5:F5"/>
    <mergeCell ref="G5:L5"/>
    <mergeCell ref="M5:R5"/>
    <mergeCell ref="S5:X5"/>
    <mergeCell ref="Y5:AC5"/>
    <mergeCell ref="B6:C6"/>
    <mergeCell ref="D6:F6"/>
    <mergeCell ref="Y6:AA6"/>
    <mergeCell ref="AB6:AC6"/>
    <mergeCell ref="B7:F7"/>
    <mergeCell ref="G7:L7"/>
    <mergeCell ref="M7:R7"/>
    <mergeCell ref="S7:X7"/>
    <mergeCell ref="Y7:AC7"/>
    <mergeCell ref="G6:I6"/>
    <mergeCell ref="J6:L6"/>
    <mergeCell ref="M6:O6"/>
    <mergeCell ref="P6:R6"/>
    <mergeCell ref="S6:U6"/>
    <mergeCell ref="V6:X6"/>
    <mergeCell ref="B9:F9"/>
    <mergeCell ref="G9:L9"/>
    <mergeCell ref="M9:R9"/>
    <mergeCell ref="S9:X9"/>
    <mergeCell ref="Y9:AC9"/>
    <mergeCell ref="A12:A13"/>
    <mergeCell ref="B12:F12"/>
    <mergeCell ref="G12:L12"/>
    <mergeCell ref="M12:R12"/>
    <mergeCell ref="S12:X12"/>
    <mergeCell ref="AB13:AC13"/>
    <mergeCell ref="B14:F14"/>
    <mergeCell ref="G14:L14"/>
    <mergeCell ref="M14:R14"/>
    <mergeCell ref="S14:X14"/>
    <mergeCell ref="Y14:AC14"/>
    <mergeCell ref="Y12:AC12"/>
    <mergeCell ref="B13:C13"/>
    <mergeCell ref="D13:F13"/>
    <mergeCell ref="G13:I13"/>
    <mergeCell ref="J13:L13"/>
    <mergeCell ref="M13:O13"/>
    <mergeCell ref="P13:R13"/>
    <mergeCell ref="S13:U13"/>
    <mergeCell ref="V13:X13"/>
    <mergeCell ref="Y13:AA13"/>
    <mergeCell ref="B16:F16"/>
    <mergeCell ref="G16:L16"/>
    <mergeCell ref="M16:R16"/>
    <mergeCell ref="S16:X16"/>
    <mergeCell ref="Y16:AC16"/>
    <mergeCell ref="A19:A20"/>
    <mergeCell ref="B19:F19"/>
    <mergeCell ref="G19:L19"/>
    <mergeCell ref="M19:R19"/>
    <mergeCell ref="S19:X19"/>
    <mergeCell ref="AB20:AC20"/>
    <mergeCell ref="B21:F21"/>
    <mergeCell ref="G21:L21"/>
    <mergeCell ref="M21:R21"/>
    <mergeCell ref="S21:X21"/>
    <mergeCell ref="Y21:AC21"/>
    <mergeCell ref="Y19:AC19"/>
    <mergeCell ref="B20:C20"/>
    <mergeCell ref="D20:F20"/>
    <mergeCell ref="G20:I20"/>
    <mergeCell ref="J20:L20"/>
    <mergeCell ref="M20:O20"/>
    <mergeCell ref="P20:R20"/>
    <mergeCell ref="S20:U20"/>
    <mergeCell ref="V20:X20"/>
    <mergeCell ref="Y20:AA20"/>
    <mergeCell ref="B23:F23"/>
    <mergeCell ref="G23:L23"/>
    <mergeCell ref="M23:R23"/>
    <mergeCell ref="S23:X23"/>
    <mergeCell ref="Y23:AC23"/>
    <mergeCell ref="A26:A27"/>
    <mergeCell ref="B26:F26"/>
    <mergeCell ref="G26:L26"/>
    <mergeCell ref="M26:R26"/>
    <mergeCell ref="S26:X26"/>
    <mergeCell ref="AB27:AC27"/>
    <mergeCell ref="B28:F28"/>
    <mergeCell ref="G28:L28"/>
    <mergeCell ref="M28:R28"/>
    <mergeCell ref="S28:X28"/>
    <mergeCell ref="Y28:AC28"/>
    <mergeCell ref="Y26:AC26"/>
    <mergeCell ref="B27:C27"/>
    <mergeCell ref="D27:F27"/>
    <mergeCell ref="G27:I27"/>
    <mergeCell ref="J27:L27"/>
    <mergeCell ref="M27:O27"/>
    <mergeCell ref="P27:R27"/>
    <mergeCell ref="S27:U27"/>
    <mergeCell ref="V27:X27"/>
    <mergeCell ref="Y27:AA27"/>
    <mergeCell ref="B30:F30"/>
    <mergeCell ref="G30:L30"/>
    <mergeCell ref="M30:R30"/>
    <mergeCell ref="S30:X30"/>
    <mergeCell ref="Y30:AC30"/>
    <mergeCell ref="A33:A34"/>
    <mergeCell ref="B33:F33"/>
    <mergeCell ref="G33:L33"/>
    <mergeCell ref="M33:R33"/>
    <mergeCell ref="S33:X33"/>
    <mergeCell ref="AB34:AC34"/>
    <mergeCell ref="B35:F35"/>
    <mergeCell ref="G35:L35"/>
    <mergeCell ref="M35:R35"/>
    <mergeCell ref="S35:X35"/>
    <mergeCell ref="Y35:AC35"/>
    <mergeCell ref="Y33:AC33"/>
    <mergeCell ref="B34:C34"/>
    <mergeCell ref="D34:F34"/>
    <mergeCell ref="G34:I34"/>
    <mergeCell ref="J34:L34"/>
    <mergeCell ref="M34:O34"/>
    <mergeCell ref="P34:R34"/>
    <mergeCell ref="S34:U34"/>
    <mergeCell ref="V34:X34"/>
    <mergeCell ref="Y34:AA34"/>
    <mergeCell ref="B38:F38"/>
    <mergeCell ref="G38:L38"/>
    <mergeCell ref="M38:R38"/>
    <mergeCell ref="S38:X38"/>
    <mergeCell ref="Y38:AC38"/>
    <mergeCell ref="A41:A42"/>
    <mergeCell ref="B41:F41"/>
    <mergeCell ref="G41:L41"/>
    <mergeCell ref="M41:R41"/>
    <mergeCell ref="S41:X41"/>
    <mergeCell ref="AB42:AC42"/>
    <mergeCell ref="B43:F43"/>
    <mergeCell ref="G43:L43"/>
    <mergeCell ref="M43:R43"/>
    <mergeCell ref="S43:X43"/>
    <mergeCell ref="Y43:AC43"/>
    <mergeCell ref="Y41:AC41"/>
    <mergeCell ref="B42:C42"/>
    <mergeCell ref="D42:F42"/>
    <mergeCell ref="G42:I42"/>
    <mergeCell ref="J42:L42"/>
    <mergeCell ref="M42:O42"/>
    <mergeCell ref="P42:R42"/>
    <mergeCell ref="S42:U42"/>
    <mergeCell ref="V42:X42"/>
    <mergeCell ref="Y42:AA42"/>
    <mergeCell ref="B46:F46"/>
    <mergeCell ref="G46:L46"/>
    <mergeCell ref="M46:R46"/>
    <mergeCell ref="S46:X46"/>
    <mergeCell ref="Y46:AC46"/>
    <mergeCell ref="A49:A50"/>
    <mergeCell ref="B49:F49"/>
    <mergeCell ref="G49:L49"/>
    <mergeCell ref="M49:R49"/>
    <mergeCell ref="S49:X49"/>
    <mergeCell ref="AB50:AC50"/>
    <mergeCell ref="B51:F51"/>
    <mergeCell ref="G51:L51"/>
    <mergeCell ref="M51:R51"/>
    <mergeCell ref="S51:X51"/>
    <mergeCell ref="Y51:AC51"/>
    <mergeCell ref="Y49:AC49"/>
    <mergeCell ref="B50:C50"/>
    <mergeCell ref="D50:F50"/>
    <mergeCell ref="G50:I50"/>
    <mergeCell ref="J50:L50"/>
    <mergeCell ref="M50:O50"/>
    <mergeCell ref="P50:R50"/>
    <mergeCell ref="S50:U50"/>
    <mergeCell ref="V50:X50"/>
    <mergeCell ref="Y50:AA50"/>
    <mergeCell ref="B53:F53"/>
    <mergeCell ref="G53:L53"/>
    <mergeCell ref="M53:R53"/>
    <mergeCell ref="S53:X53"/>
    <mergeCell ref="Y53:AC53"/>
    <mergeCell ref="A56:A57"/>
    <mergeCell ref="B56:F56"/>
    <mergeCell ref="G56:L56"/>
    <mergeCell ref="M56:R56"/>
    <mergeCell ref="S56:X56"/>
    <mergeCell ref="AB57:AC57"/>
    <mergeCell ref="B58:F58"/>
    <mergeCell ref="G58:L58"/>
    <mergeCell ref="M58:R58"/>
    <mergeCell ref="S58:X58"/>
    <mergeCell ref="Y58:AC58"/>
    <mergeCell ref="Y56:AC56"/>
    <mergeCell ref="B57:C57"/>
    <mergeCell ref="D57:F57"/>
    <mergeCell ref="G57:I57"/>
    <mergeCell ref="J57:L57"/>
    <mergeCell ref="M57:O57"/>
    <mergeCell ref="P57:R57"/>
    <mergeCell ref="S57:U57"/>
    <mergeCell ref="V57:X57"/>
    <mergeCell ref="Y57:AA57"/>
    <mergeCell ref="B61:F61"/>
    <mergeCell ref="G61:L61"/>
    <mergeCell ref="M61:R61"/>
    <mergeCell ref="S61:X61"/>
    <mergeCell ref="Y61:AC61"/>
    <mergeCell ref="A64:A65"/>
    <mergeCell ref="B64:F64"/>
    <mergeCell ref="G64:L64"/>
    <mergeCell ref="M64:R64"/>
    <mergeCell ref="S64:X64"/>
    <mergeCell ref="AB65:AC65"/>
    <mergeCell ref="B66:F66"/>
    <mergeCell ref="G66:L66"/>
    <mergeCell ref="M66:R66"/>
    <mergeCell ref="S66:X66"/>
    <mergeCell ref="Y66:AC66"/>
    <mergeCell ref="Y64:AC64"/>
    <mergeCell ref="B65:C65"/>
    <mergeCell ref="D65:F65"/>
    <mergeCell ref="G65:I65"/>
    <mergeCell ref="J65:L65"/>
    <mergeCell ref="M65:O65"/>
    <mergeCell ref="P65:R65"/>
    <mergeCell ref="S65:U65"/>
    <mergeCell ref="V65:X65"/>
    <mergeCell ref="Y65:AA65"/>
    <mergeCell ref="B68:F68"/>
    <mergeCell ref="G68:L68"/>
    <mergeCell ref="M68:R68"/>
    <mergeCell ref="S68:X68"/>
    <mergeCell ref="Y68:AC68"/>
    <mergeCell ref="A71:A72"/>
    <mergeCell ref="B71:F71"/>
    <mergeCell ref="G71:L71"/>
    <mergeCell ref="M71:R71"/>
    <mergeCell ref="S71:X71"/>
    <mergeCell ref="AB72:AC72"/>
    <mergeCell ref="B73:F73"/>
    <mergeCell ref="G73:L73"/>
    <mergeCell ref="M73:R73"/>
    <mergeCell ref="S73:X73"/>
    <mergeCell ref="Y73:AC73"/>
    <mergeCell ref="Y71:AC71"/>
    <mergeCell ref="B72:C72"/>
    <mergeCell ref="D72:F72"/>
    <mergeCell ref="G72:I72"/>
    <mergeCell ref="J72:L72"/>
    <mergeCell ref="M72:O72"/>
    <mergeCell ref="P72:R72"/>
    <mergeCell ref="S72:U72"/>
    <mergeCell ref="V72:X72"/>
    <mergeCell ref="Y72:AA72"/>
    <mergeCell ref="B75:F75"/>
    <mergeCell ref="G75:L75"/>
    <mergeCell ref="M75:R75"/>
    <mergeCell ref="S75:X75"/>
    <mergeCell ref="Y75:AC75"/>
    <mergeCell ref="A78:A79"/>
    <mergeCell ref="B78:F78"/>
    <mergeCell ref="G78:L78"/>
    <mergeCell ref="M78:R78"/>
    <mergeCell ref="S78:X78"/>
    <mergeCell ref="AB79:AC79"/>
    <mergeCell ref="B80:F80"/>
    <mergeCell ref="G80:L80"/>
    <mergeCell ref="M80:R80"/>
    <mergeCell ref="S80:X80"/>
    <mergeCell ref="Y80:AC80"/>
    <mergeCell ref="Y78:AC78"/>
    <mergeCell ref="B79:C79"/>
    <mergeCell ref="D79:F79"/>
    <mergeCell ref="G79:I79"/>
    <mergeCell ref="J79:L79"/>
    <mergeCell ref="M79:O79"/>
    <mergeCell ref="P79:R79"/>
    <mergeCell ref="S79:U79"/>
    <mergeCell ref="V79:X79"/>
    <mergeCell ref="Y79:AA79"/>
    <mergeCell ref="B83:F83"/>
    <mergeCell ref="G83:L83"/>
    <mergeCell ref="M83:R83"/>
    <mergeCell ref="S83:X83"/>
    <mergeCell ref="Y83:AC83"/>
    <mergeCell ref="A86:A87"/>
    <mergeCell ref="B86:F86"/>
    <mergeCell ref="G86:L86"/>
    <mergeCell ref="M86:R86"/>
    <mergeCell ref="S86:X86"/>
    <mergeCell ref="Y86:AC86"/>
    <mergeCell ref="B87:C87"/>
    <mergeCell ref="D87:F87"/>
    <mergeCell ref="G87:I87"/>
    <mergeCell ref="J87:L87"/>
    <mergeCell ref="M87:O87"/>
    <mergeCell ref="P87:R87"/>
    <mergeCell ref="S87:U87"/>
    <mergeCell ref="V87:X87"/>
    <mergeCell ref="Y87:AA87"/>
    <mergeCell ref="B90:F90"/>
    <mergeCell ref="G90:L90"/>
    <mergeCell ref="M90:R90"/>
    <mergeCell ref="S90:X90"/>
    <mergeCell ref="Y90:AC90"/>
    <mergeCell ref="AB87:AC87"/>
    <mergeCell ref="B88:F88"/>
    <mergeCell ref="G88:L88"/>
    <mergeCell ref="M88:R88"/>
    <mergeCell ref="S88:X88"/>
    <mergeCell ref="Y88:AC88"/>
  </mergeCells>
  <phoneticPr fontId="1"/>
  <printOptions horizontalCentered="1" verticalCentered="1"/>
  <pageMargins left="0.39370078740157483" right="0.39370078740157483" top="0.39370078740157483" bottom="0.39370078740157483" header="0" footer="0.19685039370078741"/>
  <pageSetup paperSize="9" scale="70" orientation="landscape" r:id="rId1"/>
  <headerFooter scaleWithDoc="0">
    <oddFooter>&amp;P / &amp;N ページ</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FF99"/>
  </sheetPr>
  <dimension ref="A1:AD76"/>
  <sheetViews>
    <sheetView showGridLines="0" zoomScaleNormal="100" workbookViewId="0"/>
  </sheetViews>
  <sheetFormatPr defaultColWidth="9" defaultRowHeight="13.2"/>
  <cols>
    <col min="1" max="1" width="22" style="548" customWidth="1"/>
    <col min="2" max="2" width="3.44140625" style="549" customWidth="1"/>
    <col min="3" max="3" width="4" style="550" customWidth="1"/>
    <col min="4" max="14" width="5.6640625" style="549" customWidth="1"/>
    <col min="15" max="16" width="1.44140625" style="178" customWidth="1"/>
    <col min="17" max="17" width="22" style="178" customWidth="1"/>
    <col min="18" max="18" width="3.44140625" style="178" customWidth="1"/>
    <col min="19" max="19" width="4" style="178" customWidth="1"/>
    <col min="20" max="30" width="5.6640625" style="178" customWidth="1"/>
    <col min="31" max="54" width="1.44140625" style="178" customWidth="1"/>
    <col min="55" max="16384" width="9" style="178"/>
  </cols>
  <sheetData>
    <row r="1" spans="1:30" ht="33" customHeight="1">
      <c r="A1" s="536"/>
      <c r="B1" s="537" t="s">
        <v>891</v>
      </c>
      <c r="C1" s="538"/>
      <c r="D1" s="539"/>
      <c r="E1" s="540"/>
      <c r="F1" s="540"/>
      <c r="G1" s="540"/>
      <c r="H1" s="540"/>
      <c r="I1" s="540"/>
      <c r="J1" s="540"/>
      <c r="K1" s="540"/>
      <c r="L1" s="541"/>
      <c r="M1" s="541"/>
      <c r="AD1" s="542" t="s">
        <v>892</v>
      </c>
    </row>
    <row r="2" spans="1:30" ht="14.25" customHeight="1">
      <c r="A2" s="2273"/>
      <c r="B2" s="2273"/>
      <c r="C2" s="2273"/>
      <c r="D2" s="2273"/>
      <c r="E2" s="2273"/>
      <c r="F2" s="2273"/>
      <c r="G2" s="2273"/>
      <c r="H2" s="2273"/>
      <c r="I2" s="2273"/>
      <c r="J2" s="2273"/>
      <c r="K2" s="2273"/>
      <c r="L2" s="2273"/>
      <c r="M2" s="2273"/>
      <c r="N2" s="2273"/>
    </row>
    <row r="3" spans="1:30" ht="51.75" customHeight="1">
      <c r="A3" s="2274" t="s">
        <v>893</v>
      </c>
      <c r="B3" s="2274"/>
      <c r="C3" s="2274"/>
      <c r="D3" s="2274"/>
      <c r="E3" s="2274"/>
      <c r="F3" s="2274"/>
      <c r="G3" s="2274"/>
      <c r="H3" s="2274"/>
      <c r="I3" s="2274"/>
      <c r="J3" s="2274"/>
      <c r="K3" s="2274"/>
      <c r="L3" s="2274"/>
      <c r="M3" s="2274"/>
      <c r="N3" s="2274"/>
    </row>
    <row r="4" spans="1:30" ht="20.25" customHeight="1">
      <c r="A4" s="2275" t="s">
        <v>489</v>
      </c>
      <c r="B4" s="2276"/>
      <c r="C4" s="737"/>
      <c r="D4" s="2270" t="s">
        <v>490</v>
      </c>
      <c r="E4" s="2271"/>
      <c r="F4" s="2271"/>
      <c r="G4" s="2271"/>
      <c r="H4" s="2271"/>
      <c r="I4" s="2271"/>
      <c r="J4" s="2271"/>
      <c r="K4" s="2271"/>
      <c r="L4" s="2271"/>
      <c r="M4" s="2271"/>
      <c r="N4" s="2272"/>
      <c r="Q4" s="2277" t="s">
        <v>489</v>
      </c>
      <c r="R4" s="2278"/>
      <c r="S4" s="938"/>
      <c r="T4" s="2270" t="s">
        <v>490</v>
      </c>
      <c r="U4" s="2271"/>
      <c r="V4" s="2271"/>
      <c r="W4" s="2271"/>
      <c r="X4" s="2271"/>
      <c r="Y4" s="2271"/>
      <c r="Z4" s="2271"/>
      <c r="AA4" s="2271"/>
      <c r="AB4" s="2271"/>
      <c r="AC4" s="2271"/>
      <c r="AD4" s="2272"/>
    </row>
    <row r="5" spans="1:30" ht="25.5" customHeight="1">
      <c r="A5" s="992" t="s">
        <v>699</v>
      </c>
      <c r="B5" s="738"/>
      <c r="C5" s="547">
        <v>1</v>
      </c>
      <c r="D5" s="2279" t="s">
        <v>1100</v>
      </c>
      <c r="E5" s="2279"/>
      <c r="F5" s="2279"/>
      <c r="G5" s="2279"/>
      <c r="H5" s="2279"/>
      <c r="I5" s="2279"/>
      <c r="J5" s="2279"/>
      <c r="K5" s="2279"/>
      <c r="L5" s="2279"/>
      <c r="M5" s="2279"/>
      <c r="N5" s="2280"/>
      <c r="Q5" s="992" t="s">
        <v>710</v>
      </c>
      <c r="R5" s="740"/>
      <c r="S5" s="544">
        <v>28</v>
      </c>
      <c r="T5" s="2281" t="s">
        <v>711</v>
      </c>
      <c r="U5" s="2282"/>
      <c r="V5" s="2282"/>
      <c r="W5" s="2282"/>
      <c r="X5" s="2282"/>
      <c r="Y5" s="2282"/>
      <c r="Z5" s="2282"/>
      <c r="AA5" s="2282"/>
      <c r="AB5" s="2282"/>
      <c r="AC5" s="2282"/>
      <c r="AD5" s="2283"/>
    </row>
    <row r="6" spans="1:30" ht="25.5" customHeight="1">
      <c r="A6" s="1068"/>
      <c r="B6" s="1069"/>
      <c r="C6" s="547">
        <v>2</v>
      </c>
      <c r="D6" s="2279" t="s">
        <v>1101</v>
      </c>
      <c r="E6" s="2279"/>
      <c r="F6" s="2279"/>
      <c r="G6" s="2279"/>
      <c r="H6" s="2279"/>
      <c r="I6" s="2279"/>
      <c r="J6" s="2279"/>
      <c r="K6" s="2279"/>
      <c r="L6" s="2279"/>
      <c r="M6" s="2279"/>
      <c r="N6" s="2280"/>
      <c r="Q6" s="940"/>
      <c r="R6" s="740"/>
      <c r="S6" s="544">
        <v>29</v>
      </c>
      <c r="T6" s="2286" t="s">
        <v>1112</v>
      </c>
      <c r="U6" s="2279"/>
      <c r="V6" s="2279"/>
      <c r="W6" s="2279"/>
      <c r="X6" s="2279"/>
      <c r="Y6" s="2279"/>
      <c r="Z6" s="2279"/>
      <c r="AA6" s="2279"/>
      <c r="AB6" s="2279"/>
      <c r="AC6" s="2279"/>
      <c r="AD6" s="2280"/>
    </row>
    <row r="7" spans="1:30" ht="25.5" customHeight="1">
      <c r="A7" s="939"/>
      <c r="B7" s="739"/>
      <c r="C7" s="544">
        <v>3</v>
      </c>
      <c r="D7" s="2284" t="s">
        <v>695</v>
      </c>
      <c r="E7" s="2284"/>
      <c r="F7" s="2284"/>
      <c r="G7" s="2284"/>
      <c r="H7" s="2284"/>
      <c r="I7" s="2284"/>
      <c r="J7" s="2284"/>
      <c r="K7" s="2284"/>
      <c r="L7" s="2284"/>
      <c r="M7" s="2284"/>
      <c r="N7" s="2285"/>
      <c r="Q7" s="942"/>
      <c r="R7" s="740"/>
      <c r="S7" s="544">
        <v>30</v>
      </c>
      <c r="T7" s="2286" t="s">
        <v>712</v>
      </c>
      <c r="U7" s="2279"/>
      <c r="V7" s="2279"/>
      <c r="W7" s="2279"/>
      <c r="X7" s="2279"/>
      <c r="Y7" s="2279"/>
      <c r="Z7" s="2279"/>
      <c r="AA7" s="2279"/>
      <c r="AB7" s="2279"/>
      <c r="AC7" s="2279"/>
      <c r="AD7" s="2280"/>
    </row>
    <row r="8" spans="1:30" ht="25.5" customHeight="1">
      <c r="A8" s="939"/>
      <c r="B8" s="739"/>
      <c r="C8" s="544">
        <v>4</v>
      </c>
      <c r="D8" s="2284" t="s">
        <v>1102</v>
      </c>
      <c r="E8" s="2284"/>
      <c r="F8" s="2284"/>
      <c r="G8" s="2284"/>
      <c r="H8" s="2284"/>
      <c r="I8" s="2284"/>
      <c r="J8" s="2284"/>
      <c r="K8" s="2284"/>
      <c r="L8" s="2284"/>
      <c r="M8" s="2284"/>
      <c r="N8" s="2285"/>
      <c r="Q8" s="942"/>
      <c r="R8" s="740"/>
      <c r="S8" s="544">
        <v>31</v>
      </c>
      <c r="T8" s="2287" t="s">
        <v>1113</v>
      </c>
      <c r="U8" s="2288"/>
      <c r="V8" s="2288"/>
      <c r="W8" s="2288"/>
      <c r="X8" s="2288"/>
      <c r="Y8" s="2288"/>
      <c r="Z8" s="2288"/>
      <c r="AA8" s="2288"/>
      <c r="AB8" s="2288"/>
      <c r="AC8" s="2288"/>
      <c r="AD8" s="2289"/>
    </row>
    <row r="9" spans="1:30" ht="25.5" customHeight="1">
      <c r="A9" s="941"/>
      <c r="B9" s="739"/>
      <c r="C9" s="544">
        <v>5</v>
      </c>
      <c r="D9" s="2279" t="s">
        <v>894</v>
      </c>
      <c r="E9" s="2279"/>
      <c r="F9" s="2279"/>
      <c r="G9" s="2279"/>
      <c r="H9" s="2279"/>
      <c r="I9" s="2279"/>
      <c r="J9" s="2279"/>
      <c r="K9" s="2279"/>
      <c r="L9" s="2279"/>
      <c r="M9" s="2279"/>
      <c r="N9" s="2280"/>
      <c r="Q9" s="942"/>
      <c r="R9" s="740"/>
      <c r="S9" s="544">
        <v>32</v>
      </c>
      <c r="T9" s="2286" t="s">
        <v>895</v>
      </c>
      <c r="U9" s="2279"/>
      <c r="V9" s="2279"/>
      <c r="W9" s="2279"/>
      <c r="X9" s="2279"/>
      <c r="Y9" s="2279"/>
      <c r="Z9" s="2279"/>
      <c r="AA9" s="2279"/>
      <c r="AB9" s="2279"/>
      <c r="AC9" s="2279"/>
      <c r="AD9" s="2280"/>
    </row>
    <row r="10" spans="1:30" ht="38.25" customHeight="1">
      <c r="A10" s="939"/>
      <c r="B10" s="740"/>
      <c r="C10" s="544">
        <v>6</v>
      </c>
      <c r="D10" s="2279" t="s">
        <v>1103</v>
      </c>
      <c r="E10" s="2279"/>
      <c r="F10" s="2279"/>
      <c r="G10" s="2279"/>
      <c r="H10" s="2279"/>
      <c r="I10" s="2279"/>
      <c r="J10" s="2279"/>
      <c r="K10" s="2279"/>
      <c r="L10" s="2279"/>
      <c r="M10" s="2279"/>
      <c r="N10" s="2280"/>
      <c r="Q10" s="545" t="str">
        <f>COUNTIF(R5:R10,"○")&amp;"/6"</f>
        <v>0/6</v>
      </c>
      <c r="R10" s="742"/>
      <c r="S10" s="546">
        <v>33</v>
      </c>
      <c r="T10" s="2290" t="s">
        <v>696</v>
      </c>
      <c r="U10" s="2291"/>
      <c r="V10" s="2291"/>
      <c r="W10" s="2291"/>
      <c r="X10" s="2291"/>
      <c r="Y10" s="2291"/>
      <c r="Z10" s="2291"/>
      <c r="AA10" s="2291"/>
      <c r="AB10" s="2291"/>
      <c r="AC10" s="2291"/>
      <c r="AD10" s="2292"/>
    </row>
    <row r="11" spans="1:30" ht="25.5" customHeight="1">
      <c r="A11" s="939"/>
      <c r="B11" s="739"/>
      <c r="C11" s="544">
        <v>7</v>
      </c>
      <c r="D11" s="2279" t="s">
        <v>896</v>
      </c>
      <c r="E11" s="2279"/>
      <c r="F11" s="2279"/>
      <c r="G11" s="2279"/>
      <c r="H11" s="2279"/>
      <c r="I11" s="2279"/>
      <c r="J11" s="2279"/>
      <c r="K11" s="2279"/>
      <c r="L11" s="2279"/>
      <c r="M11" s="2279"/>
      <c r="N11" s="2280"/>
      <c r="Q11" s="994" t="s">
        <v>495</v>
      </c>
      <c r="R11" s="741"/>
      <c r="S11" s="543">
        <v>34</v>
      </c>
      <c r="T11" s="2281" t="s">
        <v>713</v>
      </c>
      <c r="U11" s="2282"/>
      <c r="V11" s="2282"/>
      <c r="W11" s="2282"/>
      <c r="X11" s="2282"/>
      <c r="Y11" s="2282"/>
      <c r="Z11" s="2282"/>
      <c r="AA11" s="2282"/>
      <c r="AB11" s="2282"/>
      <c r="AC11" s="2282"/>
      <c r="AD11" s="2283"/>
    </row>
    <row r="12" spans="1:30" ht="25.5" customHeight="1">
      <c r="A12" s="939"/>
      <c r="B12" s="739"/>
      <c r="C12" s="544">
        <v>8</v>
      </c>
      <c r="D12" s="2288" t="s">
        <v>1104</v>
      </c>
      <c r="E12" s="2288"/>
      <c r="F12" s="2288"/>
      <c r="G12" s="2288"/>
      <c r="H12" s="2288"/>
      <c r="I12" s="2288"/>
      <c r="J12" s="2288"/>
      <c r="K12" s="2288"/>
      <c r="L12" s="2288"/>
      <c r="M12" s="2288"/>
      <c r="N12" s="2289"/>
      <c r="Q12" s="943"/>
      <c r="R12" s="745"/>
      <c r="S12" s="544">
        <v>35</v>
      </c>
      <c r="T12" s="2287" t="s">
        <v>496</v>
      </c>
      <c r="U12" s="2288"/>
      <c r="V12" s="2288"/>
      <c r="W12" s="2288"/>
      <c r="X12" s="2288"/>
      <c r="Y12" s="2288"/>
      <c r="Z12" s="2288"/>
      <c r="AA12" s="2288"/>
      <c r="AB12" s="2288"/>
      <c r="AC12" s="2288"/>
      <c r="AD12" s="2289"/>
    </row>
    <row r="13" spans="1:30" ht="25.5" customHeight="1">
      <c r="A13" s="939"/>
      <c r="B13" s="739"/>
      <c r="C13" s="544">
        <v>9</v>
      </c>
      <c r="D13" s="2288" t="s">
        <v>1105</v>
      </c>
      <c r="E13" s="2288"/>
      <c r="F13" s="2288"/>
      <c r="G13" s="2288"/>
      <c r="H13" s="2288"/>
      <c r="I13" s="2288"/>
      <c r="J13" s="2288"/>
      <c r="K13" s="2288"/>
      <c r="L13" s="2288"/>
      <c r="M13" s="2288"/>
      <c r="N13" s="2289"/>
      <c r="Q13" s="943"/>
      <c r="R13" s="740"/>
      <c r="S13" s="544">
        <v>36</v>
      </c>
      <c r="T13" s="2287" t="s">
        <v>897</v>
      </c>
      <c r="U13" s="2288"/>
      <c r="V13" s="2288"/>
      <c r="W13" s="2288"/>
      <c r="X13" s="2288"/>
      <c r="Y13" s="2288"/>
      <c r="Z13" s="2288"/>
      <c r="AA13" s="2288"/>
      <c r="AB13" s="2288"/>
      <c r="AC13" s="2288"/>
      <c r="AD13" s="2289"/>
    </row>
    <row r="14" spans="1:30" ht="38.25" customHeight="1">
      <c r="A14" s="939"/>
      <c r="B14" s="739"/>
      <c r="C14" s="544">
        <v>10</v>
      </c>
      <c r="D14" s="2288" t="s">
        <v>1106</v>
      </c>
      <c r="E14" s="2288"/>
      <c r="F14" s="2288"/>
      <c r="G14" s="2288"/>
      <c r="H14" s="2288"/>
      <c r="I14" s="2288"/>
      <c r="J14" s="2288"/>
      <c r="K14" s="2288"/>
      <c r="L14" s="2288"/>
      <c r="M14" s="2288"/>
      <c r="N14" s="2289"/>
      <c r="Q14" s="943"/>
      <c r="R14" s="740"/>
      <c r="S14" s="544">
        <v>37</v>
      </c>
      <c r="T14" s="2286" t="s">
        <v>1114</v>
      </c>
      <c r="U14" s="2279" t="s">
        <v>491</v>
      </c>
      <c r="V14" s="2279" t="s">
        <v>491</v>
      </c>
      <c r="W14" s="2279" t="s">
        <v>491</v>
      </c>
      <c r="X14" s="2279" t="s">
        <v>491</v>
      </c>
      <c r="Y14" s="2279" t="s">
        <v>491</v>
      </c>
      <c r="Z14" s="2279" t="s">
        <v>491</v>
      </c>
      <c r="AA14" s="2279" t="s">
        <v>491</v>
      </c>
      <c r="AB14" s="2279" t="s">
        <v>491</v>
      </c>
      <c r="AC14" s="2279" t="s">
        <v>491</v>
      </c>
      <c r="AD14" s="2280" t="s">
        <v>491</v>
      </c>
    </row>
    <row r="15" spans="1:30" ht="38.25" customHeight="1">
      <c r="A15" s="941"/>
      <c r="B15" s="739"/>
      <c r="C15" s="544">
        <v>11</v>
      </c>
      <c r="D15" s="2279" t="s">
        <v>1119</v>
      </c>
      <c r="E15" s="2279"/>
      <c r="F15" s="2279"/>
      <c r="G15" s="2279"/>
      <c r="H15" s="2279"/>
      <c r="I15" s="2279"/>
      <c r="J15" s="2279"/>
      <c r="K15" s="2279"/>
      <c r="L15" s="2279"/>
      <c r="M15" s="2279"/>
      <c r="N15" s="2280"/>
      <c r="Q15" s="945"/>
      <c r="R15" s="740"/>
      <c r="S15" s="544">
        <v>38</v>
      </c>
      <c r="T15" s="2286" t="s">
        <v>497</v>
      </c>
      <c r="U15" s="2279" t="s">
        <v>491</v>
      </c>
      <c r="V15" s="2279" t="s">
        <v>491</v>
      </c>
      <c r="W15" s="2279" t="s">
        <v>491</v>
      </c>
      <c r="X15" s="2279" t="s">
        <v>491</v>
      </c>
      <c r="Y15" s="2279" t="s">
        <v>491</v>
      </c>
      <c r="Z15" s="2279" t="s">
        <v>491</v>
      </c>
      <c r="AA15" s="2279" t="s">
        <v>491</v>
      </c>
      <c r="AB15" s="2279" t="s">
        <v>491</v>
      </c>
      <c r="AC15" s="2279" t="s">
        <v>491</v>
      </c>
      <c r="AD15" s="2280" t="s">
        <v>491</v>
      </c>
    </row>
    <row r="16" spans="1:30" ht="25.5" customHeight="1">
      <c r="A16" s="941"/>
      <c r="B16" s="739"/>
      <c r="C16" s="544">
        <v>12</v>
      </c>
      <c r="D16" s="2279" t="s">
        <v>701</v>
      </c>
      <c r="E16" s="2279"/>
      <c r="F16" s="2279"/>
      <c r="G16" s="2279"/>
      <c r="H16" s="2279"/>
      <c r="I16" s="2279"/>
      <c r="J16" s="2279"/>
      <c r="K16" s="2279"/>
      <c r="L16" s="2279"/>
      <c r="M16" s="2279"/>
      <c r="N16" s="2280"/>
      <c r="Q16" s="945"/>
      <c r="R16" s="740"/>
      <c r="S16" s="544">
        <v>39</v>
      </c>
      <c r="T16" s="2286" t="s">
        <v>697</v>
      </c>
      <c r="U16" s="2279" t="s">
        <v>491</v>
      </c>
      <c r="V16" s="2279" t="s">
        <v>491</v>
      </c>
      <c r="W16" s="2279" t="s">
        <v>491</v>
      </c>
      <c r="X16" s="2279" t="s">
        <v>491</v>
      </c>
      <c r="Y16" s="2279" t="s">
        <v>491</v>
      </c>
      <c r="Z16" s="2279" t="s">
        <v>491</v>
      </c>
      <c r="AA16" s="2279" t="s">
        <v>491</v>
      </c>
      <c r="AB16" s="2279" t="s">
        <v>491</v>
      </c>
      <c r="AC16" s="2279" t="s">
        <v>491</v>
      </c>
      <c r="AD16" s="2280" t="s">
        <v>491</v>
      </c>
    </row>
    <row r="17" spans="1:30" ht="25.5" customHeight="1">
      <c r="A17" s="941"/>
      <c r="B17" s="944"/>
      <c r="C17" s="544">
        <v>13</v>
      </c>
      <c r="D17" s="2288" t="s">
        <v>898</v>
      </c>
      <c r="E17" s="2288"/>
      <c r="F17" s="2288"/>
      <c r="G17" s="2288"/>
      <c r="H17" s="2288"/>
      <c r="I17" s="2288"/>
      <c r="J17" s="2288"/>
      <c r="K17" s="2288"/>
      <c r="L17" s="2288"/>
      <c r="M17" s="2288"/>
      <c r="N17" s="2289"/>
      <c r="Q17" s="946"/>
      <c r="R17" s="740"/>
      <c r="S17" s="544">
        <v>40</v>
      </c>
      <c r="T17" s="2286" t="s">
        <v>714</v>
      </c>
      <c r="U17" s="2279" t="s">
        <v>491</v>
      </c>
      <c r="V17" s="2279" t="s">
        <v>491</v>
      </c>
      <c r="W17" s="2279" t="s">
        <v>491</v>
      </c>
      <c r="X17" s="2279" t="s">
        <v>491</v>
      </c>
      <c r="Y17" s="2279" t="s">
        <v>491</v>
      </c>
      <c r="Z17" s="2279" t="s">
        <v>491</v>
      </c>
      <c r="AA17" s="2279" t="s">
        <v>491</v>
      </c>
      <c r="AB17" s="2279" t="s">
        <v>491</v>
      </c>
      <c r="AC17" s="2279" t="s">
        <v>491</v>
      </c>
      <c r="AD17" s="2280" t="s">
        <v>491</v>
      </c>
    </row>
    <row r="18" spans="1:30" ht="25.5" customHeight="1">
      <c r="A18" s="545" t="str">
        <f>COUNTIF(B5:B18,"○")&amp;"/14"</f>
        <v>0/14</v>
      </c>
      <c r="B18" s="744"/>
      <c r="C18" s="743">
        <v>14</v>
      </c>
      <c r="D18" s="2293" t="s">
        <v>702</v>
      </c>
      <c r="E18" s="2293"/>
      <c r="F18" s="2293"/>
      <c r="G18" s="2293"/>
      <c r="H18" s="2293"/>
      <c r="I18" s="2293"/>
      <c r="J18" s="2293"/>
      <c r="K18" s="2293"/>
      <c r="L18" s="2293"/>
      <c r="M18" s="2293"/>
      <c r="N18" s="2294"/>
      <c r="Q18" s="545" t="str">
        <f>COUNTIF(R11:R18,"○")&amp;"/8"</f>
        <v>0/8</v>
      </c>
      <c r="R18" s="741"/>
      <c r="S18" s="743">
        <v>41</v>
      </c>
      <c r="T18" s="2295" t="s">
        <v>899</v>
      </c>
      <c r="U18" s="2296"/>
      <c r="V18" s="2296"/>
      <c r="W18" s="2296"/>
      <c r="X18" s="2296"/>
      <c r="Y18" s="2296"/>
      <c r="Z18" s="2296"/>
      <c r="AA18" s="2296"/>
      <c r="AB18" s="2296"/>
      <c r="AC18" s="2296"/>
      <c r="AD18" s="2297"/>
    </row>
    <row r="19" spans="1:30" ht="25.5" customHeight="1">
      <c r="A19" s="992" t="s">
        <v>700</v>
      </c>
      <c r="B19" s="741"/>
      <c r="C19" s="547">
        <v>15</v>
      </c>
      <c r="D19" s="2282" t="s">
        <v>703</v>
      </c>
      <c r="E19" s="2282"/>
      <c r="F19" s="2282"/>
      <c r="G19" s="2282"/>
      <c r="H19" s="2282"/>
      <c r="I19" s="2282"/>
      <c r="J19" s="2282"/>
      <c r="K19" s="2282"/>
      <c r="L19" s="2282"/>
      <c r="M19" s="2282"/>
      <c r="N19" s="2283"/>
      <c r="Q19" s="995" t="s">
        <v>498</v>
      </c>
      <c r="R19" s="947"/>
      <c r="S19" s="547">
        <v>42</v>
      </c>
      <c r="T19" s="2300" t="s">
        <v>698</v>
      </c>
      <c r="U19" s="2301"/>
      <c r="V19" s="2301"/>
      <c r="W19" s="2301"/>
      <c r="X19" s="2301"/>
      <c r="Y19" s="2301"/>
      <c r="Z19" s="2301"/>
      <c r="AA19" s="2301"/>
      <c r="AB19" s="2301"/>
      <c r="AC19" s="2301"/>
      <c r="AD19" s="2302"/>
    </row>
    <row r="20" spans="1:30" ht="25.5" customHeight="1">
      <c r="A20" s="939"/>
      <c r="B20" s="740"/>
      <c r="C20" s="544">
        <v>16</v>
      </c>
      <c r="D20" s="2303" t="s">
        <v>704</v>
      </c>
      <c r="E20" s="2303"/>
      <c r="F20" s="2303"/>
      <c r="G20" s="2303"/>
      <c r="H20" s="2303"/>
      <c r="I20" s="2303"/>
      <c r="J20" s="2303"/>
      <c r="K20" s="2303"/>
      <c r="L20" s="2303"/>
      <c r="M20" s="2303"/>
      <c r="N20" s="2304"/>
      <c r="Q20" s="948"/>
      <c r="R20" s="740"/>
      <c r="S20" s="544">
        <v>43</v>
      </c>
      <c r="T20" s="2286" t="s">
        <v>900</v>
      </c>
      <c r="U20" s="2279"/>
      <c r="V20" s="2279"/>
      <c r="W20" s="2279"/>
      <c r="X20" s="2279"/>
      <c r="Y20" s="2279"/>
      <c r="Z20" s="2279"/>
      <c r="AA20" s="2279"/>
      <c r="AB20" s="2279"/>
      <c r="AC20" s="2279"/>
      <c r="AD20" s="2280"/>
    </row>
    <row r="21" spans="1:30" ht="25.5" customHeight="1">
      <c r="A21" s="939"/>
      <c r="B21" s="740"/>
      <c r="C21" s="544">
        <v>17</v>
      </c>
      <c r="D21" s="2303" t="s">
        <v>1107</v>
      </c>
      <c r="E21" s="2303"/>
      <c r="F21" s="2303"/>
      <c r="G21" s="2303"/>
      <c r="H21" s="2303"/>
      <c r="I21" s="2303"/>
      <c r="J21" s="2303"/>
      <c r="K21" s="2303"/>
      <c r="L21" s="2303"/>
      <c r="M21" s="2303"/>
      <c r="N21" s="2304"/>
      <c r="Q21" s="948"/>
      <c r="R21" s="740"/>
      <c r="S21" s="544">
        <v>44</v>
      </c>
      <c r="T21" s="2286" t="s">
        <v>901</v>
      </c>
      <c r="U21" s="2279"/>
      <c r="V21" s="2279"/>
      <c r="W21" s="2279"/>
      <c r="X21" s="2279"/>
      <c r="Y21" s="2279"/>
      <c r="Z21" s="2279"/>
      <c r="AA21" s="2279"/>
      <c r="AB21" s="2279"/>
      <c r="AC21" s="2279"/>
      <c r="AD21" s="2280"/>
    </row>
    <row r="22" spans="1:30" ht="25.5" customHeight="1">
      <c r="A22" s="939"/>
      <c r="B22" s="740"/>
      <c r="C22" s="544">
        <v>18</v>
      </c>
      <c r="D22" s="2279" t="s">
        <v>705</v>
      </c>
      <c r="E22" s="2279"/>
      <c r="F22" s="2279"/>
      <c r="G22" s="2279"/>
      <c r="H22" s="2279"/>
      <c r="I22" s="2279"/>
      <c r="J22" s="2279"/>
      <c r="K22" s="2279"/>
      <c r="L22" s="2279"/>
      <c r="M22" s="2279"/>
      <c r="N22" s="2280"/>
      <c r="Q22" s="948"/>
      <c r="R22" s="746"/>
      <c r="S22" s="544">
        <v>45</v>
      </c>
      <c r="T22" s="2286" t="s">
        <v>902</v>
      </c>
      <c r="U22" s="2279"/>
      <c r="V22" s="2279"/>
      <c r="W22" s="2279"/>
      <c r="X22" s="2279"/>
      <c r="Y22" s="2279"/>
      <c r="Z22" s="2279"/>
      <c r="AA22" s="2279"/>
      <c r="AB22" s="2279"/>
      <c r="AC22" s="2279"/>
      <c r="AD22" s="2280"/>
    </row>
    <row r="23" spans="1:30" ht="25.5" customHeight="1">
      <c r="A23" s="939"/>
      <c r="B23" s="740"/>
      <c r="C23" s="544">
        <v>19</v>
      </c>
      <c r="D23" s="2279" t="s">
        <v>1108</v>
      </c>
      <c r="E23" s="2279"/>
      <c r="F23" s="2279"/>
      <c r="G23" s="2279"/>
      <c r="H23" s="2279"/>
      <c r="I23" s="2279"/>
      <c r="J23" s="2279"/>
      <c r="K23" s="2279"/>
      <c r="L23" s="2279"/>
      <c r="M23" s="2279"/>
      <c r="N23" s="2280"/>
      <c r="Q23" s="545" t="str">
        <f>COUNTIF(R19:R23,"○")&amp;"/5"</f>
        <v>0/5</v>
      </c>
      <c r="R23" s="744"/>
      <c r="S23" s="546">
        <v>46</v>
      </c>
      <c r="T23" s="2295" t="s">
        <v>903</v>
      </c>
      <c r="U23" s="2296"/>
      <c r="V23" s="2296"/>
      <c r="W23" s="2296"/>
      <c r="X23" s="2296"/>
      <c r="Y23" s="2296"/>
      <c r="Z23" s="2296"/>
      <c r="AA23" s="2296"/>
      <c r="AB23" s="2296"/>
      <c r="AC23" s="2296"/>
      <c r="AD23" s="2297"/>
    </row>
    <row r="24" spans="1:30" ht="25.5" customHeight="1">
      <c r="A24" s="939"/>
      <c r="B24" s="740"/>
      <c r="C24" s="544">
        <v>20</v>
      </c>
      <c r="D24" s="2298" t="s">
        <v>1109</v>
      </c>
      <c r="E24" s="2298"/>
      <c r="F24" s="2298"/>
      <c r="G24" s="2298"/>
      <c r="H24" s="2298"/>
      <c r="I24" s="2298"/>
      <c r="J24" s="2298"/>
      <c r="K24" s="2298"/>
      <c r="L24" s="2298"/>
      <c r="M24" s="2298"/>
      <c r="N24" s="2299"/>
      <c r="Q24" s="995" t="s">
        <v>906</v>
      </c>
      <c r="R24" s="741"/>
      <c r="S24" s="547">
        <v>47</v>
      </c>
      <c r="T24" s="2281" t="s">
        <v>1115</v>
      </c>
      <c r="U24" s="2282"/>
      <c r="V24" s="2282"/>
      <c r="W24" s="2282"/>
      <c r="X24" s="2282"/>
      <c r="Y24" s="2282"/>
      <c r="Z24" s="2282"/>
      <c r="AA24" s="2282"/>
      <c r="AB24" s="2282"/>
      <c r="AC24" s="2282"/>
      <c r="AD24" s="2283"/>
    </row>
    <row r="25" spans="1:30" ht="25.5" customHeight="1">
      <c r="A25" s="939"/>
      <c r="B25" s="740"/>
      <c r="C25" s="544">
        <v>21</v>
      </c>
      <c r="D25" s="2279" t="s">
        <v>706</v>
      </c>
      <c r="E25" s="2279"/>
      <c r="F25" s="2279"/>
      <c r="G25" s="2279"/>
      <c r="H25" s="2279"/>
      <c r="I25" s="2279"/>
      <c r="J25" s="2279"/>
      <c r="K25" s="2279"/>
      <c r="L25" s="2279"/>
      <c r="M25" s="2279"/>
      <c r="N25" s="2280"/>
      <c r="Q25" s="943"/>
      <c r="R25" s="740"/>
      <c r="S25" s="544">
        <v>48</v>
      </c>
      <c r="T25" s="2286" t="s">
        <v>907</v>
      </c>
      <c r="U25" s="2279"/>
      <c r="V25" s="2279"/>
      <c r="W25" s="2279"/>
      <c r="X25" s="2279"/>
      <c r="Y25" s="2279"/>
      <c r="Z25" s="2279"/>
      <c r="AA25" s="2279"/>
      <c r="AB25" s="2279"/>
      <c r="AC25" s="2279"/>
      <c r="AD25" s="2280"/>
    </row>
    <row r="26" spans="1:30" ht="25.5" customHeight="1">
      <c r="A26" s="545" t="str">
        <f>COUNTIF(B19:B26,"○")&amp;"/8"</f>
        <v>0/8</v>
      </c>
      <c r="B26" s="740"/>
      <c r="C26" s="546">
        <v>22</v>
      </c>
      <c r="D26" s="2296" t="s">
        <v>1110</v>
      </c>
      <c r="E26" s="2296"/>
      <c r="F26" s="2296"/>
      <c r="G26" s="2296"/>
      <c r="H26" s="2296"/>
      <c r="I26" s="2296"/>
      <c r="J26" s="2296"/>
      <c r="K26" s="2296"/>
      <c r="L26" s="2296"/>
      <c r="M26" s="2296"/>
      <c r="N26" s="2297"/>
      <c r="Q26" s="948"/>
      <c r="R26" s="740"/>
      <c r="S26" s="544">
        <v>49</v>
      </c>
      <c r="T26" s="2286" t="s">
        <v>908</v>
      </c>
      <c r="U26" s="2279"/>
      <c r="V26" s="2279"/>
      <c r="W26" s="2279"/>
      <c r="X26" s="2279"/>
      <c r="Y26" s="2279"/>
      <c r="Z26" s="2279"/>
      <c r="AA26" s="2279"/>
      <c r="AB26" s="2279"/>
      <c r="AC26" s="2279"/>
      <c r="AD26" s="2280"/>
    </row>
    <row r="27" spans="1:30" ht="25.5" customHeight="1">
      <c r="A27" s="993" t="s">
        <v>904</v>
      </c>
      <c r="B27" s="947"/>
      <c r="C27" s="543">
        <v>23</v>
      </c>
      <c r="D27" s="2282" t="s">
        <v>905</v>
      </c>
      <c r="E27" s="2282" t="s">
        <v>493</v>
      </c>
      <c r="F27" s="2282" t="s">
        <v>493</v>
      </c>
      <c r="G27" s="2282" t="s">
        <v>493</v>
      </c>
      <c r="H27" s="2282" t="s">
        <v>493</v>
      </c>
      <c r="I27" s="2282" t="s">
        <v>493</v>
      </c>
      <c r="J27" s="2282" t="s">
        <v>493</v>
      </c>
      <c r="K27" s="2282" t="s">
        <v>493</v>
      </c>
      <c r="L27" s="2282" t="s">
        <v>493</v>
      </c>
      <c r="M27" s="2282" t="s">
        <v>493</v>
      </c>
      <c r="N27" s="2283" t="s">
        <v>493</v>
      </c>
      <c r="Q27" s="948"/>
      <c r="R27" s="746"/>
      <c r="S27" s="951">
        <v>50</v>
      </c>
      <c r="T27" s="2286" t="s">
        <v>909</v>
      </c>
      <c r="U27" s="2279"/>
      <c r="V27" s="2279"/>
      <c r="W27" s="2279"/>
      <c r="X27" s="2279"/>
      <c r="Y27" s="2279"/>
      <c r="Z27" s="2279"/>
      <c r="AA27" s="2279"/>
      <c r="AB27" s="2279"/>
      <c r="AC27" s="2279"/>
      <c r="AD27" s="2280"/>
    </row>
    <row r="28" spans="1:30" ht="25.5" customHeight="1">
      <c r="A28" s="949"/>
      <c r="B28" s="740"/>
      <c r="C28" s="544">
        <v>24</v>
      </c>
      <c r="D28" s="2279" t="s">
        <v>707</v>
      </c>
      <c r="E28" s="2279"/>
      <c r="F28" s="2279"/>
      <c r="G28" s="2279"/>
      <c r="H28" s="2279"/>
      <c r="I28" s="2279"/>
      <c r="J28" s="2279"/>
      <c r="K28" s="2279"/>
      <c r="L28" s="2279"/>
      <c r="M28" s="2279"/>
      <c r="N28" s="2280"/>
      <c r="Q28" s="545" t="str">
        <f>COUNTIF(R24:R28,"○")&amp;"/5"</f>
        <v>0/5</v>
      </c>
      <c r="R28" s="744"/>
      <c r="S28" s="546">
        <v>51</v>
      </c>
      <c r="T28" s="2295" t="s">
        <v>910</v>
      </c>
      <c r="U28" s="2296"/>
      <c r="V28" s="2296"/>
      <c r="W28" s="2296"/>
      <c r="X28" s="2296"/>
      <c r="Y28" s="2296"/>
      <c r="Z28" s="2296"/>
      <c r="AA28" s="2296"/>
      <c r="AB28" s="2296"/>
      <c r="AC28" s="2296"/>
      <c r="AD28" s="2297"/>
    </row>
    <row r="29" spans="1:30" ht="25.5" customHeight="1">
      <c r="A29" s="950"/>
      <c r="B29" s="740"/>
      <c r="C29" s="544">
        <v>25</v>
      </c>
      <c r="D29" s="2279" t="s">
        <v>708</v>
      </c>
      <c r="E29" s="2279"/>
      <c r="F29" s="2279"/>
      <c r="G29" s="2279"/>
      <c r="H29" s="2279"/>
      <c r="I29" s="2279"/>
      <c r="J29" s="2279"/>
      <c r="K29" s="2279"/>
      <c r="L29" s="2279"/>
      <c r="M29" s="2279"/>
      <c r="N29" s="2280"/>
      <c r="Q29" s="995" t="s">
        <v>1116</v>
      </c>
      <c r="R29" s="741"/>
      <c r="S29" s="547">
        <v>52</v>
      </c>
      <c r="T29" s="2305" t="s">
        <v>1117</v>
      </c>
      <c r="U29" s="2306"/>
      <c r="V29" s="2306"/>
      <c r="W29" s="2306"/>
      <c r="X29" s="2306"/>
      <c r="Y29" s="2306"/>
      <c r="Z29" s="2306"/>
      <c r="AA29" s="2306"/>
      <c r="AB29" s="2306"/>
      <c r="AC29" s="2306"/>
      <c r="AD29" s="2307"/>
    </row>
    <row r="30" spans="1:30" ht="25.5" customHeight="1">
      <c r="A30" s="950"/>
      <c r="B30" s="740"/>
      <c r="C30" s="544">
        <v>26</v>
      </c>
      <c r="D30" s="2279" t="s">
        <v>1111</v>
      </c>
      <c r="E30" s="2279" t="s">
        <v>494</v>
      </c>
      <c r="F30" s="2279" t="s">
        <v>494</v>
      </c>
      <c r="G30" s="2279" t="s">
        <v>494</v>
      </c>
      <c r="H30" s="2279" t="s">
        <v>494</v>
      </c>
      <c r="I30" s="2279" t="s">
        <v>494</v>
      </c>
      <c r="J30" s="2279" t="s">
        <v>494</v>
      </c>
      <c r="K30" s="2279" t="s">
        <v>494</v>
      </c>
      <c r="L30" s="2279" t="s">
        <v>494</v>
      </c>
      <c r="M30" s="2279" t="s">
        <v>494</v>
      </c>
      <c r="N30" s="2280" t="s">
        <v>494</v>
      </c>
      <c r="Q30" s="545" t="str">
        <f>COUNTIF(R29:R30,"○")&amp;"/2"</f>
        <v>0/2</v>
      </c>
      <c r="R30" s="744"/>
      <c r="S30" s="546">
        <v>53</v>
      </c>
      <c r="T30" s="2308" t="s">
        <v>1118</v>
      </c>
      <c r="U30" s="2309"/>
      <c r="V30" s="2309"/>
      <c r="W30" s="2309"/>
      <c r="X30" s="2309"/>
      <c r="Y30" s="2309"/>
      <c r="Z30" s="2309"/>
      <c r="AA30" s="2309"/>
      <c r="AB30" s="2309"/>
      <c r="AC30" s="2309"/>
      <c r="AD30" s="2310"/>
    </row>
    <row r="31" spans="1:30" ht="24.75" customHeight="1">
      <c r="A31" s="545" t="str">
        <f>COUNTIF(B27:B31,"○")&amp;"/5"</f>
        <v>0/5</v>
      </c>
      <c r="B31" s="744"/>
      <c r="C31" s="546">
        <v>27</v>
      </c>
      <c r="D31" s="2296" t="s">
        <v>709</v>
      </c>
      <c r="E31" s="2296" t="s">
        <v>492</v>
      </c>
      <c r="F31" s="2296" t="s">
        <v>492</v>
      </c>
      <c r="G31" s="2296" t="s">
        <v>492</v>
      </c>
      <c r="H31" s="2296" t="s">
        <v>492</v>
      </c>
      <c r="I31" s="2296" t="s">
        <v>492</v>
      </c>
      <c r="J31" s="2296" t="s">
        <v>492</v>
      </c>
      <c r="K31" s="2296" t="s">
        <v>492</v>
      </c>
      <c r="L31" s="2296" t="s">
        <v>492</v>
      </c>
      <c r="M31" s="2296" t="s">
        <v>492</v>
      </c>
      <c r="N31" s="2297" t="s">
        <v>492</v>
      </c>
    </row>
    <row r="32" spans="1:30" ht="24.75" customHeight="1">
      <c r="A32" s="750"/>
      <c r="B32" s="751"/>
      <c r="C32" s="751"/>
      <c r="D32" s="752"/>
      <c r="E32" s="753"/>
      <c r="F32" s="753"/>
      <c r="G32" s="753"/>
      <c r="H32" s="753"/>
      <c r="I32" s="753"/>
      <c r="J32" s="753"/>
      <c r="K32" s="753"/>
      <c r="L32" s="753"/>
      <c r="M32" s="753"/>
      <c r="N32" s="753"/>
    </row>
    <row r="33" ht="24.75" customHeight="1"/>
    <row r="34" ht="24.75" customHeight="1"/>
    <row r="35" ht="24.75" customHeight="1"/>
    <row r="36" ht="24.75" customHeight="1"/>
    <row r="37" ht="24.75" customHeight="1"/>
    <row r="38" ht="24.75" customHeight="1"/>
    <row r="39" ht="24.75" customHeight="1"/>
    <row r="40" ht="24.75" customHeight="1"/>
    <row r="41" ht="24.75" customHeight="1"/>
    <row r="42" ht="24.75" customHeight="1"/>
    <row r="43" ht="24.75" customHeight="1"/>
    <row r="44" ht="24.75" customHeight="1"/>
    <row r="45" ht="24.75" customHeight="1"/>
    <row r="46" ht="24.75" customHeight="1"/>
    <row r="47" ht="24.75" customHeight="1"/>
    <row r="48" ht="24.75" customHeight="1"/>
    <row r="49" ht="24.75" customHeight="1"/>
    <row r="50" ht="24.75" customHeight="1"/>
    <row r="51" ht="24.75" customHeight="1"/>
    <row r="52" ht="24.75" customHeight="1"/>
    <row r="53" ht="24.75" customHeight="1"/>
    <row r="54" ht="24.75" customHeight="1"/>
    <row r="55" ht="24.75" customHeight="1"/>
    <row r="56" ht="24.75" customHeight="1"/>
    <row r="58" ht="39.75" customHeight="1"/>
    <row r="59" ht="9.75" customHeight="1"/>
    <row r="60" ht="9.75" customHeight="1"/>
    <row r="61" ht="9.75" customHeight="1"/>
    <row r="62" ht="9.75" customHeight="1"/>
    <row r="63" ht="9.75" customHeight="1"/>
    <row r="64" ht="9.75" customHeight="1"/>
    <row r="65" spans="2:14" ht="9.75" customHeight="1"/>
    <row r="66" spans="2:14" ht="9.75" customHeight="1"/>
    <row r="67" spans="2:14" ht="9.75" customHeight="1"/>
    <row r="68" spans="2:14" ht="9.75" customHeight="1"/>
    <row r="69" spans="2:14" ht="9.75" customHeight="1"/>
    <row r="70" spans="2:14" s="548" customFormat="1" ht="9.75" customHeight="1">
      <c r="B70" s="549"/>
      <c r="C70" s="550"/>
      <c r="D70" s="549"/>
      <c r="E70" s="549"/>
      <c r="F70" s="549"/>
      <c r="G70" s="549"/>
      <c r="H70" s="549"/>
      <c r="I70" s="549"/>
      <c r="J70" s="549"/>
      <c r="K70" s="549"/>
      <c r="L70" s="549"/>
      <c r="M70" s="549"/>
      <c r="N70" s="549"/>
    </row>
    <row r="71" spans="2:14" s="548" customFormat="1" ht="9.75" customHeight="1">
      <c r="B71" s="549"/>
      <c r="C71" s="550"/>
      <c r="D71" s="549"/>
      <c r="E71" s="549"/>
      <c r="F71" s="549"/>
      <c r="G71" s="549"/>
      <c r="H71" s="549"/>
      <c r="I71" s="549"/>
      <c r="J71" s="549"/>
      <c r="K71" s="549"/>
      <c r="L71" s="549"/>
      <c r="M71" s="549"/>
      <c r="N71" s="549"/>
    </row>
    <row r="72" spans="2:14" s="548" customFormat="1" ht="9.75" customHeight="1">
      <c r="B72" s="549"/>
      <c r="C72" s="550"/>
      <c r="D72" s="549"/>
      <c r="E72" s="549"/>
      <c r="F72" s="549"/>
      <c r="G72" s="549"/>
      <c r="H72" s="549"/>
      <c r="I72" s="549"/>
      <c r="J72" s="549"/>
      <c r="K72" s="549"/>
      <c r="L72" s="549"/>
      <c r="M72" s="549"/>
      <c r="N72" s="549"/>
    </row>
    <row r="73" spans="2:14" s="548" customFormat="1" ht="9.75" customHeight="1">
      <c r="B73" s="549"/>
      <c r="C73" s="550"/>
      <c r="D73" s="549"/>
      <c r="E73" s="549"/>
      <c r="F73" s="549"/>
      <c r="G73" s="549"/>
      <c r="H73" s="549"/>
      <c r="I73" s="549"/>
      <c r="J73" s="549"/>
      <c r="K73" s="549"/>
      <c r="L73" s="549"/>
      <c r="M73" s="549"/>
      <c r="N73" s="549"/>
    </row>
    <row r="74" spans="2:14" s="548" customFormat="1" ht="9.75" customHeight="1">
      <c r="B74" s="549"/>
      <c r="C74" s="550"/>
      <c r="D74" s="549"/>
      <c r="E74" s="549"/>
      <c r="F74" s="549"/>
      <c r="G74" s="549"/>
      <c r="H74" s="549"/>
      <c r="I74" s="549"/>
      <c r="J74" s="549"/>
      <c r="K74" s="549"/>
      <c r="L74" s="549"/>
      <c r="M74" s="549"/>
      <c r="N74" s="549"/>
    </row>
    <row r="75" spans="2:14" s="548" customFormat="1" ht="9.75" customHeight="1">
      <c r="B75" s="549"/>
      <c r="C75" s="550"/>
      <c r="D75" s="549"/>
      <c r="E75" s="549"/>
      <c r="F75" s="549"/>
      <c r="G75" s="549"/>
      <c r="H75" s="549"/>
      <c r="I75" s="549"/>
      <c r="J75" s="549"/>
      <c r="K75" s="549"/>
      <c r="L75" s="549"/>
      <c r="M75" s="549"/>
      <c r="N75" s="549"/>
    </row>
    <row r="76" spans="2:14" s="548" customFormat="1" ht="9.75" customHeight="1">
      <c r="B76" s="549"/>
      <c r="C76" s="550"/>
      <c r="D76" s="549"/>
      <c r="E76" s="549"/>
      <c r="F76" s="549"/>
      <c r="G76" s="549"/>
      <c r="H76" s="549"/>
      <c r="I76" s="549"/>
      <c r="J76" s="549"/>
      <c r="K76" s="549"/>
      <c r="L76" s="549"/>
      <c r="M76" s="549"/>
      <c r="N76" s="549"/>
    </row>
  </sheetData>
  <mergeCells count="59">
    <mergeCell ref="D25:N25"/>
    <mergeCell ref="D31:N31"/>
    <mergeCell ref="T28:AD28"/>
    <mergeCell ref="D26:N26"/>
    <mergeCell ref="T23:AD23"/>
    <mergeCell ref="D27:N27"/>
    <mergeCell ref="T24:AD24"/>
    <mergeCell ref="D28:N28"/>
    <mergeCell ref="T25:AD25"/>
    <mergeCell ref="D23:N23"/>
    <mergeCell ref="T29:AD29"/>
    <mergeCell ref="T30:AD30"/>
    <mergeCell ref="D29:N29"/>
    <mergeCell ref="T26:AD26"/>
    <mergeCell ref="D30:N30"/>
    <mergeCell ref="T27:AD27"/>
    <mergeCell ref="D24:N24"/>
    <mergeCell ref="D22:N22"/>
    <mergeCell ref="T19:AD19"/>
    <mergeCell ref="T20:AD20"/>
    <mergeCell ref="T21:AD21"/>
    <mergeCell ref="T22:AD22"/>
    <mergeCell ref="D21:N21"/>
    <mergeCell ref="D19:N19"/>
    <mergeCell ref="D20:N20"/>
    <mergeCell ref="D16:N16"/>
    <mergeCell ref="T14:AD14"/>
    <mergeCell ref="D17:N17"/>
    <mergeCell ref="T15:AD15"/>
    <mergeCell ref="D18:N18"/>
    <mergeCell ref="T16:AD16"/>
    <mergeCell ref="D14:N14"/>
    <mergeCell ref="T17:AD17"/>
    <mergeCell ref="T18:AD18"/>
    <mergeCell ref="D12:N12"/>
    <mergeCell ref="T11:AD11"/>
    <mergeCell ref="D15:N15"/>
    <mergeCell ref="T12:AD12"/>
    <mergeCell ref="T13:AD13"/>
    <mergeCell ref="D13:N13"/>
    <mergeCell ref="D10:N10"/>
    <mergeCell ref="T9:AD9"/>
    <mergeCell ref="D11:N11"/>
    <mergeCell ref="T10:AD10"/>
    <mergeCell ref="D8:N8"/>
    <mergeCell ref="D5:N5"/>
    <mergeCell ref="T5:AD5"/>
    <mergeCell ref="D7:N7"/>
    <mergeCell ref="T6:AD6"/>
    <mergeCell ref="D9:N9"/>
    <mergeCell ref="T7:AD7"/>
    <mergeCell ref="D6:N6"/>
    <mergeCell ref="T8:AD8"/>
    <mergeCell ref="T4:AD4"/>
    <mergeCell ref="A2:N2"/>
    <mergeCell ref="A3:N3"/>
    <mergeCell ref="A4:B4"/>
    <mergeCell ref="D4:N4"/>
    <mergeCell ref="Q4:R4"/>
  </mergeCells>
  <phoneticPr fontId="45"/>
  <dataValidations disablePrompts="1" count="1">
    <dataValidation type="list" allowBlank="1" showInputMessage="1" showErrorMessage="1" sqref="R5:R30 B5:B31">
      <formula1>"○,△,×"</formula1>
    </dataValidation>
  </dataValidations>
  <printOptions horizontalCentered="1"/>
  <pageMargins left="0.23622047244094491" right="0.23622047244094491" top="0.74803149606299213" bottom="0.74803149606299213" header="0.31496062992125984" footer="0.31496062992125984"/>
  <pageSetup paperSize="9" scale="63" orientation="landscape" r:id="rId1"/>
  <headerFooter alignWithMargins="0">
    <oddFooter>&amp;P / &amp;N ページ</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39997558519241921"/>
  </sheetPr>
  <dimension ref="A1:O55"/>
  <sheetViews>
    <sheetView showGridLines="0" zoomScaleNormal="100" workbookViewId="0">
      <selection activeCell="A7" sqref="A7"/>
    </sheetView>
  </sheetViews>
  <sheetFormatPr defaultRowHeight="13.2" outlineLevelCol="1"/>
  <cols>
    <col min="1" max="1" width="3.44140625" bestFit="1" customWidth="1"/>
    <col min="2" max="2" width="31.109375" bestFit="1" customWidth="1"/>
    <col min="3" max="3" width="9.44140625" style="522" bestFit="1" customWidth="1"/>
    <col min="4" max="4" width="15.109375" bestFit="1" customWidth="1"/>
    <col min="5" max="5" width="18.33203125" bestFit="1" customWidth="1"/>
    <col min="6" max="6" width="17.6640625" bestFit="1" customWidth="1"/>
    <col min="7" max="8" width="14.6640625" customWidth="1"/>
    <col min="9" max="9" width="16.88671875" customWidth="1"/>
    <col min="11" max="14" width="9" hidden="1" customWidth="1" outlineLevel="1"/>
    <col min="15" max="15" width="9" collapsed="1"/>
  </cols>
  <sheetData>
    <row r="1" spans="1:14" ht="19.5" customHeight="1">
      <c r="A1" s="1137" t="s">
        <v>474</v>
      </c>
      <c r="B1" s="1137"/>
      <c r="C1" s="1137"/>
      <c r="D1" s="1137"/>
      <c r="E1" s="1137"/>
      <c r="F1" s="1137"/>
      <c r="G1" s="1137"/>
      <c r="H1" s="755"/>
    </row>
    <row r="2" spans="1:14" ht="19.5" customHeight="1">
      <c r="A2" s="1137" t="s">
        <v>487</v>
      </c>
      <c r="B2" s="1137"/>
      <c r="C2" s="1137"/>
      <c r="D2" s="1137"/>
      <c r="E2" s="1137"/>
      <c r="F2" s="1137"/>
      <c r="G2" s="1137"/>
      <c r="H2" s="1137"/>
      <c r="I2" s="1137"/>
    </row>
    <row r="3" spans="1:14" ht="19.5" customHeight="1">
      <c r="A3" s="1140" t="s">
        <v>965</v>
      </c>
      <c r="B3" s="1141"/>
      <c r="C3" s="1141"/>
      <c r="D3" s="1141"/>
      <c r="E3" s="1141"/>
      <c r="F3" s="1141"/>
      <c r="G3" s="1141"/>
      <c r="H3" s="1141"/>
      <c r="I3" s="1141"/>
    </row>
    <row r="4" spans="1:14" ht="19.5" customHeight="1">
      <c r="A4" s="1140" t="s">
        <v>990</v>
      </c>
      <c r="B4" s="1141"/>
      <c r="C4" s="1141"/>
      <c r="D4" s="1141"/>
      <c r="E4" s="1141"/>
      <c r="F4" s="1141"/>
      <c r="G4" s="1141"/>
      <c r="H4" s="1141"/>
      <c r="I4" s="1141"/>
    </row>
    <row r="5" spans="1:14" ht="19.5" customHeight="1">
      <c r="A5" s="1140" t="s">
        <v>1180</v>
      </c>
      <c r="B5" s="1141"/>
      <c r="C5" s="1141"/>
      <c r="D5" s="1141"/>
      <c r="E5" s="1141"/>
      <c r="F5" s="1141"/>
      <c r="G5" s="1141"/>
      <c r="H5" s="1141"/>
      <c r="I5" s="1141"/>
    </row>
    <row r="6" spans="1:14" ht="19.5" customHeight="1">
      <c r="A6" s="710" t="s">
        <v>679</v>
      </c>
      <c r="B6" s="533"/>
      <c r="C6" s="533"/>
      <c r="D6" s="533"/>
      <c r="E6" s="533"/>
      <c r="F6" s="533"/>
      <c r="G6" s="533"/>
      <c r="H6" s="755"/>
      <c r="I6" s="533"/>
    </row>
    <row r="7" spans="1:14" ht="27" customHeight="1">
      <c r="B7" s="517"/>
    </row>
    <row r="8" spans="1:14" ht="26.4">
      <c r="A8" s="1142" t="s">
        <v>472</v>
      </c>
      <c r="B8" s="1143"/>
      <c r="C8" s="531" t="s">
        <v>473</v>
      </c>
      <c r="D8" s="524" t="s">
        <v>485</v>
      </c>
      <c r="E8" s="709" t="s">
        <v>678</v>
      </c>
      <c r="F8" s="592" t="s">
        <v>486</v>
      </c>
      <c r="G8" s="591" t="s">
        <v>475</v>
      </c>
      <c r="H8" s="591" t="s">
        <v>758</v>
      </c>
      <c r="I8" s="523" t="s">
        <v>759</v>
      </c>
      <c r="K8" s="661" t="s">
        <v>842</v>
      </c>
      <c r="L8" s="661" t="s">
        <v>870</v>
      </c>
      <c r="M8" s="661" t="s">
        <v>846</v>
      </c>
      <c r="N8" s="661" t="s">
        <v>868</v>
      </c>
    </row>
    <row r="9" spans="1:14" ht="19.5" customHeight="1">
      <c r="A9" s="525" t="s">
        <v>476</v>
      </c>
      <c r="B9" s="526" t="s">
        <v>839</v>
      </c>
      <c r="C9" s="593" t="str">
        <f>'３．補正人件費依存率（法人）'!J16</f>
        <v>－</v>
      </c>
      <c r="D9" s="636" t="str">
        <f ca="1">'３．補正人件費依存率（法人）'!O16</f>
        <v>－</v>
      </c>
      <c r="E9" s="658" t="str">
        <f ca="1">IFERROR(VLOOKUP(D9+1,'３．補正人件費依存率（法人）'!$V$16:$Y$25,2,0),"－")</f>
        <v>－</v>
      </c>
      <c r="F9" s="589"/>
      <c r="G9" s="593" t="str">
        <f>IFERROR(INDEX('参考2（系統別）'!$D$8:$G$14,MATCH('目標値入力シート（必要に応じて入力）'!B9,'参考2（系統別）'!$B$8:$B$14,0),MATCH('法人入力シート（要入力）'!$E$6,'参考2（系統別）'!$D$6:$F$6,0))/100,"")</f>
        <v/>
      </c>
      <c r="H9" s="593" t="str">
        <f>IFERROR(INDEX('参考2（高校法人・都道府県別）'!$C$6:$I$50,MATCH('法人入力シート（要入力）'!$E$7,'参考2（高校法人・都道府県別）'!$A$6:$A$50,0),MATCH('目標値入力シート（必要に応じて入力）'!B9,'参考2（高校法人・都道府県別）'!$C$4:$I$4,0))/100,"")</f>
        <v/>
      </c>
      <c r="I9" s="527" t="str">
        <f>IF(F9="",G9,F9)</f>
        <v/>
      </c>
      <c r="K9" s="923" t="s">
        <v>854</v>
      </c>
      <c r="L9" s="661" t="s">
        <v>772</v>
      </c>
      <c r="M9" s="923" t="s">
        <v>854</v>
      </c>
      <c r="N9" s="661" t="s">
        <v>772</v>
      </c>
    </row>
    <row r="10" spans="1:14">
      <c r="A10" s="516"/>
      <c r="B10" s="518"/>
      <c r="C10" s="519"/>
      <c r="D10" s="521"/>
      <c r="E10" s="521"/>
      <c r="F10" s="520"/>
      <c r="G10" s="660"/>
      <c r="H10" s="660"/>
      <c r="I10" s="587"/>
      <c r="K10" s="923" t="s">
        <v>855</v>
      </c>
      <c r="L10" s="661" t="s">
        <v>773</v>
      </c>
      <c r="M10" s="923" t="s">
        <v>855</v>
      </c>
      <c r="N10" s="661" t="s">
        <v>773</v>
      </c>
    </row>
    <row r="11" spans="1:14" ht="26.4">
      <c r="A11" s="1138" t="s">
        <v>477</v>
      </c>
      <c r="B11" s="1139"/>
      <c r="C11" s="531" t="s">
        <v>473</v>
      </c>
      <c r="D11" s="524" t="s">
        <v>485</v>
      </c>
      <c r="E11" s="709" t="s">
        <v>678</v>
      </c>
      <c r="F11" s="590" t="s">
        <v>478</v>
      </c>
      <c r="G11" s="591" t="s">
        <v>481</v>
      </c>
      <c r="H11" s="591" t="s">
        <v>758</v>
      </c>
      <c r="I11" s="524" t="s">
        <v>759</v>
      </c>
      <c r="K11" s="923" t="s">
        <v>856</v>
      </c>
      <c r="L11" s="661" t="s">
        <v>774</v>
      </c>
      <c r="M11" s="923" t="s">
        <v>856</v>
      </c>
      <c r="N11" s="661" t="s">
        <v>774</v>
      </c>
    </row>
    <row r="12" spans="1:14" ht="18.899999999999999" customHeight="1">
      <c r="A12" s="525" t="s">
        <v>482</v>
      </c>
      <c r="B12" s="528" t="s">
        <v>434</v>
      </c>
      <c r="C12" s="529" t="str">
        <f>'４．合格率（部門）'!J16</f>
        <v>－</v>
      </c>
      <c r="D12" s="657" t="str">
        <f ca="1">'４．合格率（部門）'!O16</f>
        <v>－</v>
      </c>
      <c r="E12" s="726" t="str">
        <f ca="1">IFERROR(VLOOKUP(D12+1,'４．合格率（部門）'!$V$16:$Y$25,2,0),"－")</f>
        <v>－</v>
      </c>
      <c r="F12" s="729"/>
      <c r="G12" s="593" t="str">
        <f>IFERROR(INDEX('参考2（系統別）'!$D$23:$F$38,MATCH('目標値入力シート（必要に応じて入力）'!B12,'参考2（系統別）'!$B$23:$B$38,0),MATCH('学校入力シート（要入力）'!$F$5,'参考2（系統別）'!$D$18:$F$18,0))/100,"")</f>
        <v/>
      </c>
      <c r="H12" s="593" t="str">
        <f>IFERROR(INDEX('参考2（高校部門・都道府県別）'!$F$7:$U$52,MATCH('学校入力シート（要入力）'!$F$6,'参考2（高校部門・都道府県別）'!$A$7:$A$52,0),MATCH('目標値入力シート（必要に応じて入力）'!B12,'参考2（高校部門・都道府県別）'!$F$4:$U$4,0))/100,"")</f>
        <v/>
      </c>
      <c r="I12" s="527" t="str">
        <f>IF(F12="",G12,F12)</f>
        <v/>
      </c>
      <c r="K12" s="661" t="s">
        <v>869</v>
      </c>
      <c r="L12" s="661" t="s">
        <v>775</v>
      </c>
      <c r="M12" s="661" t="s">
        <v>869</v>
      </c>
      <c r="N12" s="661" t="s">
        <v>775</v>
      </c>
    </row>
    <row r="13" spans="1:14" ht="18.899999999999999" customHeight="1">
      <c r="A13" s="525" t="s">
        <v>483</v>
      </c>
      <c r="B13" s="528" t="s">
        <v>435</v>
      </c>
      <c r="C13" s="529" t="str">
        <f>'５．歩留率（部門）'!J16</f>
        <v>－</v>
      </c>
      <c r="D13" s="636" t="str">
        <f ca="1">'５．歩留率（部門）'!O16</f>
        <v>－</v>
      </c>
      <c r="E13" s="726" t="str">
        <f ca="1">IFERROR(VLOOKUP(D13+1,'５．歩留率（部門）'!$V$16:$Y$25,2,0),"－")</f>
        <v>－</v>
      </c>
      <c r="F13" s="729"/>
      <c r="G13" s="527" t="str">
        <f>IFERROR(INDEX('参考2（系統別）'!$D$23:$F$38,MATCH('目標値入力シート（必要に応じて入力）'!B13,'参考2（系統別）'!$B$23:$B$38,0),MATCH('学校入力シート（要入力）'!$F$5,'参考2（系統別）'!$D$18:$F$18,0))/100,"")</f>
        <v/>
      </c>
      <c r="H13" s="527" t="str">
        <f>IFERROR(INDEX('参考2（高校部門・都道府県別）'!$F$7:$U$52,MATCH('学校入力シート（要入力）'!$F$6,'参考2（高校部門・都道府県別）'!$A$7:$A$52,0),MATCH('目標値入力シート（必要に応じて入力）'!B13,'参考2（高校部門・都道府県別）'!$F$4:$U$4,0))/100,"")</f>
        <v/>
      </c>
      <c r="I13" s="527" t="str">
        <f t="shared" ref="I13:I22" si="0">IF(F13="",G13,F13)</f>
        <v/>
      </c>
      <c r="L13" s="661" t="s">
        <v>776</v>
      </c>
      <c r="N13" s="661" t="s">
        <v>776</v>
      </c>
    </row>
    <row r="14" spans="1:14" ht="18.899999999999999" customHeight="1">
      <c r="A14" s="525" t="s">
        <v>484</v>
      </c>
      <c r="B14" s="528" t="s">
        <v>436</v>
      </c>
      <c r="C14" s="529" t="str">
        <f>'６．推薦割合（部門）'!J16</f>
        <v>－</v>
      </c>
      <c r="D14" s="636" t="str">
        <f ca="1">'６．推薦割合（部門）'!O16</f>
        <v>－</v>
      </c>
      <c r="E14" s="726" t="str">
        <f ca="1">IFERROR(VLOOKUP(D14+1,'６．推薦割合（部門）'!$V$16:$Y$25,2,0),"－")</f>
        <v>－</v>
      </c>
      <c r="F14" s="729"/>
      <c r="G14" s="527" t="str">
        <f>IFERROR(INDEX('参考2（系統別）'!$D$23:$F$38,MATCH('目標値入力シート（必要に応じて入力）'!B14,'参考2（系統別）'!$B$23:$B$38,0),MATCH('学校入力シート（要入力）'!$F$5,'参考2（系統別）'!$D$18:$F$18,0))/100,"")</f>
        <v/>
      </c>
      <c r="H14" s="527" t="str">
        <f>IFERROR(INDEX('参考2（高校部門・都道府県別）'!$F$7:$U$52,MATCH('学校入力シート（要入力）'!$F$6,'参考2（高校部門・都道府県別）'!$A$7:$A$52,0),MATCH('目標値入力シート（必要に応じて入力）'!B14,'参考2（高校部門・都道府県別）'!$F$4:$U$4,0))/100,"")</f>
        <v/>
      </c>
      <c r="I14" s="527" t="str">
        <f t="shared" si="0"/>
        <v/>
      </c>
      <c r="L14" s="661" t="s">
        <v>777</v>
      </c>
      <c r="N14" s="661" t="s">
        <v>777</v>
      </c>
    </row>
    <row r="15" spans="1:14" ht="18.899999999999999" customHeight="1">
      <c r="A15" s="525" t="s">
        <v>322</v>
      </c>
      <c r="B15" s="528" t="s">
        <v>326</v>
      </c>
      <c r="C15" s="529" t="str">
        <f>'９．奨学費割合（部門）'!J16</f>
        <v>－</v>
      </c>
      <c r="D15" s="636" t="str">
        <f ca="1">'９．奨学費割合（部門）'!O16</f>
        <v>－</v>
      </c>
      <c r="E15" s="726" t="str">
        <f ca="1">IFERROR(VLOOKUP(D15+1,'９．奨学費割合（部門）'!$V$16:$Y$25,2,0),"－")</f>
        <v>－</v>
      </c>
      <c r="F15" s="729"/>
      <c r="G15" s="527" t="str">
        <f>IFERROR(INDEX('参考2（系統別）'!$D$23:$F$38,MATCH('目標値入力シート（必要に応じて入力）'!B15,'参考2（系統別）'!$B$23:$B$38,0),MATCH('学校入力シート（要入力）'!$F$5,'参考2（系統別）'!$D$18:$F$18,0))/100,"")</f>
        <v/>
      </c>
      <c r="H15" s="527" t="str">
        <f>IFERROR(INDEX('参考2（高校部門・都道府県別）'!$F$7:$U$52,MATCH('学校入力シート（要入力）'!$F$6,'参考2（高校部門・都道府県別）'!$A$7:$A$52,0),MATCH('目標値入力シート（必要に応じて入力）'!B15,'参考2（高校部門・都道府県別）'!$F$4:$U$4,0))/100,"")</f>
        <v/>
      </c>
      <c r="I15" s="527" t="str">
        <f t="shared" si="0"/>
        <v/>
      </c>
      <c r="L15" s="661" t="s">
        <v>778</v>
      </c>
      <c r="N15" s="661" t="s">
        <v>778</v>
      </c>
    </row>
    <row r="16" spans="1:14" ht="18.899999999999999" customHeight="1">
      <c r="A16" s="525" t="s">
        <v>991</v>
      </c>
      <c r="B16" s="662" t="s">
        <v>1175</v>
      </c>
      <c r="C16" s="530" t="str">
        <f>'１０．専任教員&amp;専任職員１人当たり生徒数（部門）'!J20</f>
        <v/>
      </c>
      <c r="D16" s="532" t="str">
        <f ca="1">'１０．専任教員&amp;専任職員１人当たり生徒数（部門）'!O20</f>
        <v>－</v>
      </c>
      <c r="E16" s="727" t="str">
        <f ca="1">IFERROR(VLOOKUP(D16+1,'１０．専任教員&amp;専任職員１人当たり生徒数（部門）'!$V$18:$AB$27,2,0),"－")</f>
        <v>－</v>
      </c>
      <c r="F16" s="730"/>
      <c r="G16" s="594" t="str">
        <f>IFERROR(INDEX('参考2（系統別）'!$D$23:$F$38,MATCH('目標値入力シート（必要に応じて入力）'!B16,'参考2（系統別）'!$B$23:$B$38,0),MATCH('学校入力シート（要入力）'!$F$5,'参考2（系統別）'!$D$18:$F$18,0)),"")</f>
        <v/>
      </c>
      <c r="H16" s="594" t="str">
        <f>IFERROR(INDEX('参考2（高校部門・都道府県別）'!$F$7:$U$52,MATCH('学校入力シート（要入力）'!$F$6,'参考2（高校部門・都道府県別）'!$A$7:$A$52,0),MATCH('目標値入力シート（必要に応じて入力）'!B16,'参考2（高校部門・都道府県別）'!$F$4:$U$4,0)),"")</f>
        <v/>
      </c>
      <c r="I16" s="588" t="str">
        <f t="shared" si="0"/>
        <v/>
      </c>
      <c r="L16" s="661" t="s">
        <v>779</v>
      </c>
      <c r="N16" s="661" t="s">
        <v>779</v>
      </c>
    </row>
    <row r="17" spans="1:14" ht="18.899999999999999" customHeight="1">
      <c r="A17" s="525" t="s">
        <v>992</v>
      </c>
      <c r="B17" s="662" t="s">
        <v>1176</v>
      </c>
      <c r="C17" s="530" t="str">
        <f>'１０．専任教員&amp;専任職員１人当たり生徒数（部門）'!J24</f>
        <v/>
      </c>
      <c r="D17" s="532" t="str">
        <f ca="1">'１０．専任教員&amp;専任職員１人当たり生徒数（部門）'!O24</f>
        <v>－</v>
      </c>
      <c r="E17" s="727" t="str">
        <f ca="1">IFERROR(VLOOKUP(D17+1,'１０．専任教員&amp;専任職員１人当たり生徒数（部門）'!$V$18:$AB$27,5,0),"－")</f>
        <v>－</v>
      </c>
      <c r="F17" s="730"/>
      <c r="G17" s="594" t="str">
        <f>IFERROR(INDEX('参考2（系統別）'!$D$23:$F$38,MATCH('目標値入力シート（必要に応じて入力）'!B17,'参考2（系統別）'!$B$23:$B$38,0),MATCH('学校入力シート（要入力）'!$F$5,'参考2（系統別）'!$D$18:$F$18,0)),"")</f>
        <v/>
      </c>
      <c r="H17" s="594" t="str">
        <f>IFERROR(INDEX('参考2（高校部門・都道府県別）'!$F$7:$U$52,MATCH('学校入力シート（要入力）'!$F$6,'参考2（高校部門・都道府県別）'!$A$7:$A$52,0),MATCH('目標値入力シート（必要に応じて入力）'!B17,'参考2（高校部門・都道府県別）'!$F$4:$U$4,0)),"")</f>
        <v/>
      </c>
      <c r="I17" s="588" t="str">
        <f>IF(F17="",G17,F17)</f>
        <v/>
      </c>
      <c r="L17" s="661" t="s">
        <v>780</v>
      </c>
      <c r="N17" s="661" t="s">
        <v>780</v>
      </c>
    </row>
    <row r="18" spans="1:14" ht="18.899999999999999" customHeight="1">
      <c r="A18" s="525" t="s">
        <v>479</v>
      </c>
      <c r="B18" s="528" t="s">
        <v>437</v>
      </c>
      <c r="C18" s="529" t="str">
        <f>'１１．専任教員対非常勤教員割合(部門)'!J16</f>
        <v>－</v>
      </c>
      <c r="D18" s="532" t="str">
        <f ca="1">'１１．専任教員対非常勤教員割合(部門)'!O16</f>
        <v>－</v>
      </c>
      <c r="E18" s="728" t="str">
        <f ca="1">IFERROR(VLOOKUP(D18+1,'１１．専任教員対非常勤教員割合(部門)'!$V$16:$Y$25,2,0),"－")</f>
        <v>－</v>
      </c>
      <c r="F18" s="729"/>
      <c r="G18" s="527" t="str">
        <f>IFERROR(INDEX('参考2（系統別）'!$D$23:$F$38,MATCH('目標値入力シート（必要に応じて入力）'!B18,'参考2（系統別）'!$B$23:$B$38,0),MATCH('学校入力シート（要入力）'!$F$5,'参考2（系統別）'!$D$18:$F$18,0))/100,"")</f>
        <v/>
      </c>
      <c r="H18" s="527" t="str">
        <f>IFERROR(INDEX('参考2（高校部門・都道府県別）'!$F$7:$U$52,MATCH('学校入力シート（要入力）'!$F$6,'参考2（高校部門・都道府県別）'!$A$7:$A$52,0),MATCH('目標値入力シート（必要に応じて入力）'!B18,'参考2（高校部門・都道府県別）'!$F$4:$U$4,0))/100,"")</f>
        <v/>
      </c>
      <c r="I18" s="527" t="str">
        <f t="shared" si="0"/>
        <v/>
      </c>
      <c r="L18" s="661" t="s">
        <v>781</v>
      </c>
      <c r="N18" s="661" t="s">
        <v>781</v>
      </c>
    </row>
    <row r="19" spans="1:14" ht="18.899999999999999" customHeight="1">
      <c r="A19" s="525" t="s">
        <v>993</v>
      </c>
      <c r="B19" s="528" t="s">
        <v>327</v>
      </c>
      <c r="C19" s="529" t="str">
        <f>'１２．専任教員対専任職員割合（部門）'!J16</f>
        <v>－</v>
      </c>
      <c r="D19" s="532" t="str">
        <f ca="1">'１２．専任教員対専任職員割合（部門）'!O16</f>
        <v>－</v>
      </c>
      <c r="E19" s="728" t="str">
        <f ca="1">IFERROR(VLOOKUP(D19+1,'１２．専任教員対専任職員割合（部門）'!$V$16:$Y$25,2,0),"－")</f>
        <v>－</v>
      </c>
      <c r="F19" s="729"/>
      <c r="G19" s="527" t="str">
        <f>IFERROR(INDEX('参考2（系統別）'!$D$23:$F$38,MATCH('目標値入力シート（必要に応じて入力）'!B19,'参考2（系統別）'!$B$23:$B$38,0),MATCH('学校入力シート（要入力）'!$F$5,'参考2（系統別）'!$D$18:$F$18,0))/100,"")</f>
        <v/>
      </c>
      <c r="H19" s="527" t="str">
        <f>IFERROR(INDEX('参考2（高校部門・都道府県別）'!$F$7:$U$52,MATCH('学校入力シート（要入力）'!$F$6,'参考2（高校部門・都道府県別）'!$A$7:$A$52,0),MATCH('目標値入力シート（必要に応じて入力）'!B19,'参考2（高校部門・都道府県別）'!$F$4:$U$4,0))/100,"")</f>
        <v/>
      </c>
      <c r="I19" s="527" t="str">
        <f t="shared" si="0"/>
        <v/>
      </c>
      <c r="L19" s="661" t="s">
        <v>782</v>
      </c>
      <c r="N19" s="661" t="s">
        <v>782</v>
      </c>
    </row>
    <row r="20" spans="1:14" ht="18.899999999999999" customHeight="1">
      <c r="A20" s="525" t="s">
        <v>994</v>
      </c>
      <c r="B20" s="663" t="s">
        <v>1177</v>
      </c>
      <c r="C20" s="535" t="str">
        <f>'１３．専任教員&amp;専任職員１人当たり人件費（部門）'!J17</f>
        <v>－</v>
      </c>
      <c r="D20" s="532" t="str">
        <f ca="1">'１３．専任教員&amp;専任職員１人当たり人件費（部門）'!O17</f>
        <v>－</v>
      </c>
      <c r="E20" s="727" t="str">
        <f ca="1">IFERROR(VLOOKUP(D20+1,'１３．専任教員&amp;専任職員１人当たり人件費（部門）'!$V$17:$AB$26,2,0),"－")</f>
        <v>－</v>
      </c>
      <c r="F20" s="731"/>
      <c r="G20" s="602" t="str">
        <f>IFERROR(INDEX('参考2（系統別）'!$D$23:$F$38,MATCH('目標値入力シート（必要に応じて入力）'!B20,'参考2（系統別）'!$B$23:$B$38,0),MATCH('学校入力シート（要入力）'!$F$5,'参考2（系統別）'!$D$18:$F$18,0))*1000000,"")</f>
        <v/>
      </c>
      <c r="H20" s="602" t="str">
        <f>IFERROR(INDEX('参考2（高校部門・都道府県別）'!$F$7:$U$52,MATCH('学校入力シート（要入力）'!$F$6,'参考2（高校部門・都道府県別）'!$A$7:$A$52,0),MATCH('目標値入力シート（必要に応じて入力）'!B20,'参考2（高校部門・都道府県別）'!$F$4:$U$4,0))*1000000,"")</f>
        <v/>
      </c>
      <c r="I20" s="602" t="str">
        <f>IF(F20="",G20,F20)</f>
        <v/>
      </c>
      <c r="L20" s="661" t="s">
        <v>783</v>
      </c>
      <c r="N20" s="661" t="s">
        <v>783</v>
      </c>
    </row>
    <row r="21" spans="1:14" ht="18.899999999999999" customHeight="1">
      <c r="A21" s="525" t="s">
        <v>821</v>
      </c>
      <c r="B21" s="663" t="s">
        <v>1178</v>
      </c>
      <c r="C21" s="535" t="str">
        <f>'１３．専任教員&amp;専任職員１人当たり人件費（部門）'!J22</f>
        <v>－</v>
      </c>
      <c r="D21" s="532" t="str">
        <f ca="1">'１３．専任教員&amp;専任職員１人当たり人件費（部門）'!O22</f>
        <v>－</v>
      </c>
      <c r="E21" s="727" t="str">
        <f ca="1">IFERROR(VLOOKUP(D21+1,'１３．専任教員&amp;専任職員１人当たり人件費（部門）'!$V$17:$AB$26,5,0),"－")</f>
        <v>－</v>
      </c>
      <c r="F21" s="731"/>
      <c r="G21" s="602" t="str">
        <f>IFERROR(INDEX('参考2（系統別）'!$D$23:$F$38,MATCH('目標値入力シート（必要に応じて入力）'!B21,'参考2（系統別）'!$B$23:$B$38,0),MATCH('学校入力シート（要入力）'!$F$5,'参考2（系統別）'!$D$18:$F$18,0))*1000000,"")</f>
        <v/>
      </c>
      <c r="H21" s="602" t="str">
        <f>IFERROR(INDEX('参考2（高校部門・都道府県別）'!$F$7:$U$52,MATCH('学校入力シート（要入力）'!$F$6,'参考2（高校部門・都道府県別）'!$A$7:$A$52,0),MATCH('目標値入力シート（必要に応じて入力）'!B21,'参考2（高校部門・都道府県別）'!$F$4:$U$4,0))*1000000,"")</f>
        <v/>
      </c>
      <c r="I21" s="602" t="str">
        <f t="shared" si="0"/>
        <v/>
      </c>
      <c r="L21" s="661" t="s">
        <v>784</v>
      </c>
      <c r="N21" s="661" t="s">
        <v>784</v>
      </c>
    </row>
    <row r="22" spans="1:14" ht="18.899999999999999" customHeight="1">
      <c r="A22" s="525" t="s">
        <v>995</v>
      </c>
      <c r="B22" s="664" t="s">
        <v>1179</v>
      </c>
      <c r="C22" s="534" t="str">
        <f>'１４．生徒１人当たり経費支出（部門）'!J17</f>
        <v>－</v>
      </c>
      <c r="D22" s="532" t="str">
        <f ca="1">'１４．生徒１人当たり経費支出（部門）'!O17</f>
        <v>－</v>
      </c>
      <c r="E22" s="727" t="str">
        <f ca="1">IFERROR(VLOOKUP(D22+1,'１４．生徒１人当たり経費支出（部門）'!$T$17:$W$26,2,0),"－")</f>
        <v>－</v>
      </c>
      <c r="F22" s="732"/>
      <c r="G22" s="603" t="str">
        <f>IFERROR(INDEX('参考2（系統別）'!$D$23:$F$38,MATCH('目標値入力シート（必要に応じて入力）'!B22,'参考2（系統別）'!$B$23:$B$38,0),MATCH('学校入力シート（要入力）'!$F$5,'参考2（系統別）'!$D$18:$F$18,0))*1000,"")</f>
        <v/>
      </c>
      <c r="H22" s="603" t="str">
        <f>IFERROR(INDEX('参考2（高校部門・都道府県別）'!$F$7:$U$52,MATCH('学校入力シート（要入力）'!$F$6,'参考2（高校部門・都道府県別）'!$A$7:$A$52,0),MATCH('目標値入力シート（必要に応じて入力）'!B22,'参考2（高校部門・都道府県別）'!$F$4:$U$4,0))*1000,"")</f>
        <v/>
      </c>
      <c r="I22" s="603" t="str">
        <f t="shared" si="0"/>
        <v/>
      </c>
      <c r="L22" s="661" t="s">
        <v>785</v>
      </c>
      <c r="N22" s="661" t="s">
        <v>785</v>
      </c>
    </row>
    <row r="23" spans="1:14" ht="18.899999999999999" customHeight="1">
      <c r="L23" s="661" t="s">
        <v>786</v>
      </c>
      <c r="N23" s="661" t="s">
        <v>786</v>
      </c>
    </row>
    <row r="24" spans="1:14" ht="18.899999999999999" customHeight="1">
      <c r="L24" s="661" t="s">
        <v>787</v>
      </c>
      <c r="N24" s="661" t="s">
        <v>787</v>
      </c>
    </row>
    <row r="25" spans="1:14">
      <c r="L25" s="661" t="s">
        <v>788</v>
      </c>
      <c r="N25" s="661" t="s">
        <v>788</v>
      </c>
    </row>
    <row r="26" spans="1:14">
      <c r="L26" s="661" t="s">
        <v>789</v>
      </c>
      <c r="N26" s="661" t="s">
        <v>789</v>
      </c>
    </row>
    <row r="27" spans="1:14">
      <c r="L27" s="661" t="s">
        <v>790</v>
      </c>
      <c r="N27" s="661" t="s">
        <v>790</v>
      </c>
    </row>
    <row r="28" spans="1:14">
      <c r="L28" s="661" t="s">
        <v>791</v>
      </c>
      <c r="N28" s="661" t="s">
        <v>791</v>
      </c>
    </row>
    <row r="29" spans="1:14">
      <c r="L29" s="661" t="s">
        <v>792</v>
      </c>
      <c r="N29" s="661" t="s">
        <v>792</v>
      </c>
    </row>
    <row r="30" spans="1:14">
      <c r="L30" s="661" t="s">
        <v>793</v>
      </c>
      <c r="N30" s="661" t="s">
        <v>793</v>
      </c>
    </row>
    <row r="31" spans="1:14">
      <c r="L31" s="661" t="s">
        <v>794</v>
      </c>
      <c r="N31" s="661" t="s">
        <v>794</v>
      </c>
    </row>
    <row r="32" spans="1:14">
      <c r="L32" s="661" t="s">
        <v>795</v>
      </c>
      <c r="N32" s="661" t="s">
        <v>795</v>
      </c>
    </row>
    <row r="33" spans="12:14">
      <c r="L33" s="661" t="s">
        <v>796</v>
      </c>
      <c r="N33" s="661" t="s">
        <v>796</v>
      </c>
    </row>
    <row r="34" spans="12:14">
      <c r="L34" s="661" t="s">
        <v>797</v>
      </c>
      <c r="N34" s="661" t="s">
        <v>797</v>
      </c>
    </row>
    <row r="35" spans="12:14">
      <c r="L35" s="661" t="s">
        <v>798</v>
      </c>
      <c r="N35" s="661" t="s">
        <v>798</v>
      </c>
    </row>
    <row r="36" spans="12:14">
      <c r="L36" s="661" t="s">
        <v>799</v>
      </c>
      <c r="N36" s="661" t="s">
        <v>799</v>
      </c>
    </row>
    <row r="37" spans="12:14">
      <c r="L37" s="924" t="s">
        <v>1010</v>
      </c>
      <c r="N37" s="661" t="s">
        <v>837</v>
      </c>
    </row>
    <row r="38" spans="12:14">
      <c r="L38" s="661" t="s">
        <v>800</v>
      </c>
      <c r="N38" s="661" t="s">
        <v>838</v>
      </c>
    </row>
    <row r="39" spans="12:14">
      <c r="L39" s="661" t="s">
        <v>801</v>
      </c>
      <c r="N39" s="661" t="s">
        <v>800</v>
      </c>
    </row>
    <row r="40" spans="12:14">
      <c r="L40" s="661" t="s">
        <v>802</v>
      </c>
      <c r="N40" s="661" t="s">
        <v>801</v>
      </c>
    </row>
    <row r="41" spans="12:14">
      <c r="L41" s="661" t="s">
        <v>803</v>
      </c>
      <c r="N41" s="661" t="s">
        <v>802</v>
      </c>
    </row>
    <row r="42" spans="12:14">
      <c r="L42" s="661" t="s">
        <v>804</v>
      </c>
      <c r="N42" s="661" t="s">
        <v>803</v>
      </c>
    </row>
    <row r="43" spans="12:14">
      <c r="L43" s="661" t="s">
        <v>1011</v>
      </c>
      <c r="N43" s="661" t="s">
        <v>804</v>
      </c>
    </row>
    <row r="44" spans="12:14">
      <c r="L44" s="661" t="s">
        <v>805</v>
      </c>
      <c r="N44" s="661" t="s">
        <v>1012</v>
      </c>
    </row>
    <row r="45" spans="12:14">
      <c r="L45" s="661" t="s">
        <v>806</v>
      </c>
      <c r="N45" s="661" t="s">
        <v>805</v>
      </c>
    </row>
    <row r="46" spans="12:14">
      <c r="L46" s="661" t="s">
        <v>807</v>
      </c>
      <c r="N46" s="661" t="s">
        <v>806</v>
      </c>
    </row>
    <row r="47" spans="12:14">
      <c r="L47" s="661" t="s">
        <v>808</v>
      </c>
      <c r="N47" s="661" t="s">
        <v>807</v>
      </c>
    </row>
    <row r="48" spans="12:14">
      <c r="L48" s="661" t="s">
        <v>809</v>
      </c>
      <c r="N48" s="661" t="s">
        <v>808</v>
      </c>
    </row>
    <row r="49" spans="12:14">
      <c r="L49" s="661" t="s">
        <v>810</v>
      </c>
      <c r="N49" s="661" t="s">
        <v>809</v>
      </c>
    </row>
    <row r="50" spans="12:14">
      <c r="L50" s="661" t="s">
        <v>811</v>
      </c>
      <c r="N50" s="661" t="s">
        <v>810</v>
      </c>
    </row>
    <row r="51" spans="12:14">
      <c r="L51" s="661" t="s">
        <v>812</v>
      </c>
      <c r="N51" s="661" t="s">
        <v>811</v>
      </c>
    </row>
    <row r="52" spans="12:14">
      <c r="L52" s="924" t="s">
        <v>1009</v>
      </c>
      <c r="N52" s="661" t="s">
        <v>812</v>
      </c>
    </row>
    <row r="53" spans="12:14">
      <c r="L53" s="661" t="s">
        <v>1008</v>
      </c>
      <c r="N53" s="924" t="s">
        <v>873</v>
      </c>
    </row>
    <row r="54" spans="12:14">
      <c r="L54" s="661" t="s">
        <v>813</v>
      </c>
      <c r="N54" s="661" t="s">
        <v>1006</v>
      </c>
    </row>
    <row r="55" spans="12:14">
      <c r="N55" s="661" t="s">
        <v>813</v>
      </c>
    </row>
  </sheetData>
  <mergeCells count="7">
    <mergeCell ref="A1:G1"/>
    <mergeCell ref="A11:B11"/>
    <mergeCell ref="A2:I2"/>
    <mergeCell ref="A3:I3"/>
    <mergeCell ref="A4:I4"/>
    <mergeCell ref="A5:I5"/>
    <mergeCell ref="A8:B8"/>
  </mergeCells>
  <phoneticPr fontId="45"/>
  <printOptions horizontalCentered="1" verticalCentered="1"/>
  <pageMargins left="0.39370078740157483" right="0.39370078740157483" top="0.39370078740157483" bottom="0.39370078740157483" header="0" footer="0.19685039370078741"/>
  <pageSetup paperSize="9" orientation="landscape" r:id="rId1"/>
  <headerFooter scaleWithDoc="0">
    <oddFooter>&amp;P / &amp;N ページ</oddFooter>
  </headerFooter>
  <ignoredErrors>
    <ignoredError sqref="I16:I17 I22 I9"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9" tint="0.39997558519241921"/>
  </sheetPr>
  <dimension ref="B1:AD116"/>
  <sheetViews>
    <sheetView showGridLines="0" workbookViewId="0"/>
  </sheetViews>
  <sheetFormatPr defaultColWidth="9" defaultRowHeight="12"/>
  <cols>
    <col min="1" max="1" width="3" style="180" customWidth="1"/>
    <col min="2" max="2" width="13.109375" style="180" customWidth="1"/>
    <col min="3" max="7" width="9.44140625" style="180" customWidth="1"/>
    <col min="8" max="8" width="5" style="180" customWidth="1"/>
    <col min="9" max="9" width="13.109375" style="180" customWidth="1"/>
    <col min="10" max="12" width="9.44140625" style="180" customWidth="1"/>
    <col min="13" max="14" width="9" style="180"/>
    <col min="15" max="15" width="6" style="180" customWidth="1"/>
    <col min="16" max="16" width="13.21875" style="180" customWidth="1"/>
    <col min="17" max="16384" width="9" style="180"/>
  </cols>
  <sheetData>
    <row r="1" spans="2:29" s="178" customFormat="1" ht="20.25" customHeight="1" thickBot="1">
      <c r="C1" s="140"/>
      <c r="H1" s="231"/>
      <c r="I1" s="231"/>
      <c r="J1" s="231"/>
      <c r="K1" s="231"/>
      <c r="L1" s="231"/>
      <c r="M1" s="231"/>
      <c r="N1" s="231"/>
      <c r="O1" s="231"/>
      <c r="P1" s="231"/>
      <c r="Q1" s="294"/>
      <c r="R1" s="294"/>
      <c r="S1" s="294"/>
    </row>
    <row r="2" spans="2:29" s="233" customFormat="1" ht="26.25" customHeight="1">
      <c r="B2" s="1171" t="s">
        <v>280</v>
      </c>
      <c r="C2" s="1172"/>
      <c r="D2" s="236" t="s">
        <v>283</v>
      </c>
      <c r="E2" s="511" t="s">
        <v>457</v>
      </c>
      <c r="F2" s="241"/>
      <c r="G2" s="238"/>
      <c r="H2" s="241"/>
      <c r="I2" s="241"/>
      <c r="J2" s="241"/>
      <c r="K2" s="241"/>
      <c r="L2" s="241"/>
      <c r="M2" s="398"/>
      <c r="N2" s="398"/>
      <c r="Z2" s="242"/>
    </row>
    <row r="3" spans="2:29" s="233" customFormat="1" ht="22.5" customHeight="1">
      <c r="B3" s="1173" t="s">
        <v>391</v>
      </c>
      <c r="C3" s="1174"/>
      <c r="D3" s="246">
        <v>10</v>
      </c>
      <c r="E3" s="247">
        <v>10</v>
      </c>
      <c r="F3" s="241"/>
      <c r="G3" s="238"/>
      <c r="H3" s="399"/>
      <c r="I3" s="241"/>
      <c r="J3" s="241"/>
      <c r="K3" s="241"/>
      <c r="L3" s="400"/>
      <c r="M3" s="401"/>
      <c r="N3" s="398"/>
      <c r="Z3" s="242"/>
    </row>
    <row r="4" spans="2:29" s="233" customFormat="1" ht="22.5" customHeight="1">
      <c r="B4" s="1173" t="s">
        <v>392</v>
      </c>
      <c r="C4" s="1174"/>
      <c r="D4" s="246">
        <v>8</v>
      </c>
      <c r="E4" s="247">
        <v>8</v>
      </c>
      <c r="F4" s="241"/>
      <c r="G4" s="238"/>
      <c r="H4" s="402"/>
      <c r="I4" s="241"/>
      <c r="J4" s="241"/>
      <c r="K4" s="241"/>
      <c r="L4" s="241"/>
      <c r="M4" s="398"/>
      <c r="N4" s="398"/>
      <c r="Z4" s="242"/>
    </row>
    <row r="5" spans="2:29" s="233" customFormat="1" ht="22.5" customHeight="1">
      <c r="B5" s="1175" t="s">
        <v>393</v>
      </c>
      <c r="C5" s="1176"/>
      <c r="D5" s="254">
        <v>6</v>
      </c>
      <c r="E5" s="260">
        <v>6</v>
      </c>
      <c r="F5" s="241"/>
      <c r="G5" s="238"/>
      <c r="H5" s="402"/>
      <c r="I5" s="241"/>
      <c r="J5" s="241"/>
      <c r="K5" s="241"/>
      <c r="L5" s="241"/>
      <c r="M5" s="398"/>
      <c r="N5" s="398"/>
      <c r="Z5" s="242"/>
    </row>
    <row r="6" spans="2:29" s="233" customFormat="1" ht="22.5" customHeight="1">
      <c r="B6" s="1173" t="s">
        <v>394</v>
      </c>
      <c r="C6" s="1174"/>
      <c r="D6" s="246">
        <v>4</v>
      </c>
      <c r="E6" s="247">
        <v>4</v>
      </c>
      <c r="F6" s="241"/>
      <c r="G6" s="238"/>
      <c r="H6" s="402"/>
      <c r="I6" s="241"/>
      <c r="J6" s="241"/>
      <c r="K6" s="241"/>
      <c r="L6" s="241"/>
      <c r="M6" s="398"/>
      <c r="N6" s="398"/>
      <c r="Z6" s="242"/>
    </row>
    <row r="7" spans="2:29" s="233" customFormat="1" ht="22.5" customHeight="1" thickBot="1">
      <c r="B7" s="1169" t="s">
        <v>395</v>
      </c>
      <c r="C7" s="1170"/>
      <c r="D7" s="403">
        <v>2</v>
      </c>
      <c r="E7" s="305">
        <v>2</v>
      </c>
      <c r="F7" s="240"/>
      <c r="G7" s="404"/>
      <c r="H7" s="402"/>
      <c r="I7" s="240"/>
      <c r="J7" s="240"/>
      <c r="K7" s="240"/>
      <c r="L7" s="240"/>
      <c r="X7" s="267"/>
      <c r="AB7" s="268"/>
      <c r="AC7" s="250"/>
    </row>
    <row r="8" spans="2:29" s="233" customFormat="1" ht="22.5" customHeight="1">
      <c r="B8" s="405" t="s">
        <v>296</v>
      </c>
      <c r="C8" s="406"/>
      <c r="D8" s="240"/>
      <c r="E8" s="240"/>
      <c r="F8" s="240"/>
      <c r="G8" s="404"/>
      <c r="H8" s="402"/>
      <c r="I8" s="240"/>
      <c r="J8" s="240"/>
      <c r="K8" s="240"/>
      <c r="L8" s="240"/>
      <c r="X8" s="267"/>
      <c r="AB8" s="268"/>
      <c r="AC8" s="250"/>
    </row>
    <row r="9" spans="2:29" s="233" customFormat="1" ht="27.75" customHeight="1" thickBot="1">
      <c r="B9" s="407" t="s">
        <v>426</v>
      </c>
    </row>
    <row r="10" spans="2:29" s="233" customFormat="1" ht="20.25" customHeight="1">
      <c r="B10" s="1177" t="s">
        <v>396</v>
      </c>
      <c r="C10" s="1179" t="s">
        <v>397</v>
      </c>
      <c r="D10" s="1179"/>
      <c r="E10" s="1179" t="s">
        <v>398</v>
      </c>
      <c r="F10" s="1179"/>
      <c r="G10" s="1180" t="s">
        <v>283</v>
      </c>
    </row>
    <row r="11" spans="2:29" s="233" customFormat="1" ht="20.25" customHeight="1">
      <c r="B11" s="1178"/>
      <c r="C11" s="1168">
        <f>'法人入力シート（要入力）'!$G$11</f>
        <v>2021</v>
      </c>
      <c r="D11" s="1168"/>
      <c r="E11" s="1168">
        <f>'法人入力シート（要入力）'!$H$11</f>
        <v>2022</v>
      </c>
      <c r="F11" s="1168"/>
      <c r="G11" s="1181"/>
    </row>
    <row r="12" spans="2:29" s="233" customFormat="1" ht="17.25" customHeight="1">
      <c r="B12" s="408"/>
      <c r="C12" s="409" t="s">
        <v>281</v>
      </c>
      <c r="D12" s="410" t="s">
        <v>399</v>
      </c>
      <c r="E12" s="409" t="s">
        <v>281</v>
      </c>
      <c r="F12" s="410" t="s">
        <v>399</v>
      </c>
      <c r="G12" s="411"/>
    </row>
    <row r="13" spans="2:29" s="233" customFormat="1" ht="21.75" customHeight="1">
      <c r="B13" s="412" t="s">
        <v>400</v>
      </c>
      <c r="C13" s="413">
        <v>0.1</v>
      </c>
      <c r="D13" s="414"/>
      <c r="E13" s="413">
        <v>0.1</v>
      </c>
      <c r="F13" s="414"/>
      <c r="G13" s="415">
        <v>10</v>
      </c>
    </row>
    <row r="14" spans="2:29" s="233" customFormat="1" ht="21.75" customHeight="1">
      <c r="B14" s="416" t="s">
        <v>398</v>
      </c>
      <c r="C14" s="417"/>
      <c r="D14" s="418">
        <v>0.1</v>
      </c>
      <c r="E14" s="417">
        <v>0.1</v>
      </c>
      <c r="F14" s="418"/>
      <c r="G14" s="419">
        <v>8</v>
      </c>
    </row>
    <row r="15" spans="2:29" s="233" customFormat="1" ht="21.75" customHeight="1">
      <c r="B15" s="416" t="s">
        <v>398</v>
      </c>
      <c r="C15" s="417"/>
      <c r="D15" s="418"/>
      <c r="E15" s="417">
        <v>0</v>
      </c>
      <c r="F15" s="418">
        <v>9.9900000000000003E-2</v>
      </c>
      <c r="G15" s="419">
        <v>6</v>
      </c>
    </row>
    <row r="16" spans="2:29" s="233" customFormat="1" ht="21.75" customHeight="1">
      <c r="B16" s="416" t="s">
        <v>398</v>
      </c>
      <c r="C16" s="417">
        <v>0</v>
      </c>
      <c r="D16" s="418"/>
      <c r="E16" s="417"/>
      <c r="F16" s="418">
        <v>-1E-4</v>
      </c>
      <c r="G16" s="419">
        <v>4</v>
      </c>
    </row>
    <row r="17" spans="2:8" s="233" customFormat="1" ht="21.75" customHeight="1" thickBot="1">
      <c r="B17" s="420" t="s">
        <v>400</v>
      </c>
      <c r="C17" s="421"/>
      <c r="D17" s="422">
        <v>0</v>
      </c>
      <c r="E17" s="421"/>
      <c r="F17" s="422">
        <v>0</v>
      </c>
      <c r="G17" s="423">
        <v>2</v>
      </c>
    </row>
    <row r="18" spans="2:8" s="233" customFormat="1" ht="15" customHeight="1">
      <c r="B18" s="240"/>
      <c r="C18" s="424"/>
      <c r="D18" s="424"/>
      <c r="E18" s="424"/>
      <c r="F18" s="424"/>
      <c r="G18" s="425"/>
    </row>
    <row r="19" spans="2:8" s="233" customFormat="1" ht="24.75" customHeight="1" thickBot="1">
      <c r="B19" s="426" t="s">
        <v>401</v>
      </c>
      <c r="E19" s="242"/>
      <c r="F19" s="242"/>
      <c r="G19" s="242"/>
      <c r="H19" s="242"/>
    </row>
    <row r="20" spans="2:8" s="233" customFormat="1" ht="19.5" hidden="1" customHeight="1" thickBot="1">
      <c r="B20" s="427"/>
      <c r="E20" s="242"/>
      <c r="F20" s="242"/>
      <c r="G20" s="242"/>
      <c r="H20" s="242"/>
    </row>
    <row r="21" spans="2:8" s="233" customFormat="1" ht="21.75" customHeight="1">
      <c r="B21" s="1165" t="s">
        <v>396</v>
      </c>
      <c r="C21" s="1167" t="s">
        <v>397</v>
      </c>
      <c r="D21" s="1167"/>
      <c r="E21" s="1167" t="s">
        <v>398</v>
      </c>
      <c r="F21" s="1167"/>
      <c r="G21" s="1163" t="s">
        <v>283</v>
      </c>
    </row>
    <row r="22" spans="2:8" s="233" customFormat="1" ht="21.75" customHeight="1">
      <c r="B22" s="1166"/>
      <c r="C22" s="1168">
        <f>C11</f>
        <v>2021</v>
      </c>
      <c r="D22" s="1168"/>
      <c r="E22" s="1168">
        <f>E11</f>
        <v>2022</v>
      </c>
      <c r="F22" s="1168"/>
      <c r="G22" s="1164"/>
    </row>
    <row r="23" spans="2:8" s="233" customFormat="1" ht="16.5" customHeight="1">
      <c r="B23" s="408"/>
      <c r="C23" s="409" t="s">
        <v>281</v>
      </c>
      <c r="D23" s="410" t="s">
        <v>399</v>
      </c>
      <c r="E23" s="409" t="s">
        <v>281</v>
      </c>
      <c r="F23" s="410" t="s">
        <v>399</v>
      </c>
      <c r="G23" s="411"/>
    </row>
    <row r="24" spans="2:8" s="233" customFormat="1" ht="21.75" customHeight="1">
      <c r="B24" s="412" t="s">
        <v>400</v>
      </c>
      <c r="C24" s="413"/>
      <c r="D24" s="414">
        <v>0.55000000000000004</v>
      </c>
      <c r="E24" s="413"/>
      <c r="F24" s="414">
        <v>0.55000000000000004</v>
      </c>
      <c r="G24" s="415">
        <v>10</v>
      </c>
    </row>
    <row r="25" spans="2:8" s="233" customFormat="1" ht="21.75" customHeight="1">
      <c r="B25" s="416" t="s">
        <v>398</v>
      </c>
      <c r="C25" s="417">
        <v>0.55000000000000004</v>
      </c>
      <c r="D25" s="418"/>
      <c r="E25" s="428"/>
      <c r="F25" s="418">
        <v>0.55000000000000004</v>
      </c>
      <c r="G25" s="419">
        <v>8</v>
      </c>
    </row>
    <row r="26" spans="2:8" s="233" customFormat="1" ht="21.75" customHeight="1">
      <c r="B26" s="416" t="s">
        <v>398</v>
      </c>
      <c r="C26" s="417"/>
      <c r="D26" s="418"/>
      <c r="E26" s="417">
        <v>0.55000000000000004</v>
      </c>
      <c r="F26" s="418">
        <v>0.65</v>
      </c>
      <c r="G26" s="419">
        <v>6</v>
      </c>
    </row>
    <row r="27" spans="2:8" s="233" customFormat="1" ht="21.75" customHeight="1">
      <c r="B27" s="416" t="s">
        <v>398</v>
      </c>
      <c r="C27" s="417"/>
      <c r="D27" s="418">
        <v>0.65</v>
      </c>
      <c r="E27" s="417">
        <v>0.65</v>
      </c>
      <c r="F27" s="418"/>
      <c r="G27" s="419">
        <v>4</v>
      </c>
    </row>
    <row r="28" spans="2:8" s="233" customFormat="1" ht="21.75" customHeight="1" thickBot="1">
      <c r="B28" s="420" t="s">
        <v>400</v>
      </c>
      <c r="C28" s="421">
        <v>0.65</v>
      </c>
      <c r="D28" s="422"/>
      <c r="E28" s="421">
        <v>0.65</v>
      </c>
      <c r="F28" s="422"/>
      <c r="G28" s="423">
        <v>2</v>
      </c>
    </row>
    <row r="29" spans="2:8" s="233" customFormat="1" ht="21" customHeight="1"/>
    <row r="30" spans="2:8" s="233" customFormat="1" ht="21" customHeight="1" thickBot="1"/>
    <row r="31" spans="2:8" s="233" customFormat="1" ht="24.75" customHeight="1" thickBot="1">
      <c r="B31" s="429" t="s">
        <v>955</v>
      </c>
      <c r="F31" s="430" t="s">
        <v>405</v>
      </c>
      <c r="G31" s="431" t="str">
        <f>'目標値入力シート（必要に応じて入力）'!I9</f>
        <v/>
      </c>
    </row>
    <row r="32" spans="2:8" s="233" customFormat="1" ht="21" customHeight="1">
      <c r="B32" s="426"/>
    </row>
    <row r="33" spans="2:7" s="233" customFormat="1" ht="21.75" customHeight="1" thickBot="1">
      <c r="B33" s="426" t="s">
        <v>920</v>
      </c>
      <c r="E33" s="242"/>
      <c r="F33" s="242"/>
      <c r="G33" s="242"/>
    </row>
    <row r="34" spans="2:7" s="233" customFormat="1" ht="20.25" customHeight="1">
      <c r="B34" s="1165" t="s">
        <v>396</v>
      </c>
      <c r="C34" s="1167" t="s">
        <v>397</v>
      </c>
      <c r="D34" s="1167"/>
      <c r="E34" s="1167" t="s">
        <v>398</v>
      </c>
      <c r="F34" s="1167"/>
      <c r="G34" s="1163" t="s">
        <v>283</v>
      </c>
    </row>
    <row r="35" spans="2:7" s="233" customFormat="1" ht="20.25" customHeight="1">
      <c r="B35" s="1166"/>
      <c r="C35" s="1168">
        <f>C11</f>
        <v>2021</v>
      </c>
      <c r="D35" s="1168"/>
      <c r="E35" s="1168">
        <f>E11</f>
        <v>2022</v>
      </c>
      <c r="F35" s="1168"/>
      <c r="G35" s="1164"/>
    </row>
    <row r="36" spans="2:7" s="233" customFormat="1" ht="20.25" customHeight="1">
      <c r="B36" s="408"/>
      <c r="C36" s="409" t="s">
        <v>281</v>
      </c>
      <c r="D36" s="410" t="s">
        <v>399</v>
      </c>
      <c r="E36" s="409" t="s">
        <v>281</v>
      </c>
      <c r="F36" s="410" t="s">
        <v>399</v>
      </c>
      <c r="G36" s="411"/>
    </row>
    <row r="37" spans="2:7" s="233" customFormat="1" ht="20.25" customHeight="1">
      <c r="B37" s="412" t="s">
        <v>400</v>
      </c>
      <c r="C37" s="413">
        <v>0.2</v>
      </c>
      <c r="D37" s="414"/>
      <c r="E37" s="413">
        <v>0.2</v>
      </c>
      <c r="F37" s="414"/>
      <c r="G37" s="415">
        <v>10</v>
      </c>
    </row>
    <row r="38" spans="2:7" s="233" customFormat="1" ht="20.25" customHeight="1">
      <c r="B38" s="416" t="s">
        <v>398</v>
      </c>
      <c r="C38" s="417"/>
      <c r="D38" s="418">
        <v>0.2</v>
      </c>
      <c r="E38" s="417">
        <v>0.2</v>
      </c>
      <c r="F38" s="418"/>
      <c r="G38" s="419">
        <v>8</v>
      </c>
    </row>
    <row r="39" spans="2:7" s="233" customFormat="1" ht="20.25" customHeight="1">
      <c r="B39" s="416" t="s">
        <v>398</v>
      </c>
      <c r="C39" s="417"/>
      <c r="D39" s="418"/>
      <c r="E39" s="417">
        <v>0.1</v>
      </c>
      <c r="F39" s="418">
        <v>0.2</v>
      </c>
      <c r="G39" s="419">
        <v>6</v>
      </c>
    </row>
    <row r="40" spans="2:7" s="233" customFormat="1" ht="20.25" customHeight="1">
      <c r="B40" s="416" t="s">
        <v>398</v>
      </c>
      <c r="C40" s="417">
        <v>0</v>
      </c>
      <c r="D40" s="418"/>
      <c r="E40" s="417"/>
      <c r="F40" s="418">
        <v>0.1</v>
      </c>
      <c r="G40" s="419">
        <v>4</v>
      </c>
    </row>
    <row r="41" spans="2:7" s="233" customFormat="1" ht="20.25" customHeight="1" thickBot="1">
      <c r="B41" s="420" t="s">
        <v>400</v>
      </c>
      <c r="C41" s="421"/>
      <c r="D41" s="422">
        <v>0</v>
      </c>
      <c r="E41" s="421"/>
      <c r="F41" s="422">
        <v>0</v>
      </c>
      <c r="G41" s="423">
        <v>2</v>
      </c>
    </row>
    <row r="42" spans="2:7" s="233" customFormat="1" ht="14.4"/>
    <row r="43" spans="2:7" s="233" customFormat="1" ht="15" thickBot="1"/>
    <row r="44" spans="2:7" s="233" customFormat="1" ht="21" customHeight="1" thickBot="1">
      <c r="B44" s="426" t="s">
        <v>406</v>
      </c>
      <c r="E44" s="404"/>
      <c r="F44" s="430" t="s">
        <v>405</v>
      </c>
      <c r="G44" s="431">
        <v>1</v>
      </c>
    </row>
    <row r="45" spans="2:7" s="233" customFormat="1" ht="21" customHeight="1">
      <c r="B45" s="429"/>
      <c r="C45" s="404"/>
      <c r="D45" s="404"/>
      <c r="E45" s="404"/>
      <c r="F45" s="404"/>
      <c r="G45" s="515"/>
    </row>
    <row r="46" spans="2:7" s="233" customFormat="1" ht="21" customHeight="1" thickBot="1"/>
    <row r="47" spans="2:7" s="233" customFormat="1" ht="23.25" customHeight="1" thickBot="1">
      <c r="B47" s="426" t="s">
        <v>921</v>
      </c>
      <c r="F47" s="233" t="s">
        <v>407</v>
      </c>
      <c r="G47" s="432">
        <f>IF($C$48="1",4,IF($C$48="2",2,3))</f>
        <v>3</v>
      </c>
    </row>
    <row r="48" spans="2:7" s="233" customFormat="1" ht="21" customHeight="1" thickTop="1" thickBot="1">
      <c r="B48" s="433" t="s">
        <v>196</v>
      </c>
      <c r="C48" s="596" t="s">
        <v>1136</v>
      </c>
      <c r="G48" s="434"/>
    </row>
    <row r="49" spans="2:29" s="233" customFormat="1" ht="21" customHeight="1" thickTop="1" thickBot="1">
      <c r="B49" s="433"/>
      <c r="C49" s="425"/>
      <c r="G49" s="434"/>
    </row>
    <row r="50" spans="2:29" s="233" customFormat="1" ht="21" customHeight="1" thickBot="1">
      <c r="B50" s="426" t="s">
        <v>922</v>
      </c>
      <c r="F50" s="233" t="s">
        <v>407</v>
      </c>
      <c r="G50" s="432">
        <f>IF($C$48="1",4,IF($C$48="2",2,3))</f>
        <v>3</v>
      </c>
    </row>
    <row r="51" spans="2:29" s="233" customFormat="1" ht="21" customHeight="1" thickBot="1"/>
    <row r="52" spans="2:29" s="233" customFormat="1" ht="21" customHeight="1" thickBot="1">
      <c r="B52" s="426" t="s">
        <v>408</v>
      </c>
      <c r="F52" s="435">
        <v>2</v>
      </c>
      <c r="G52" s="435">
        <v>1</v>
      </c>
    </row>
    <row r="53" spans="2:29" s="233" customFormat="1" ht="24" customHeight="1">
      <c r="B53" s="429"/>
      <c r="C53" s="404"/>
      <c r="D53" s="404"/>
      <c r="E53" s="404"/>
      <c r="F53" s="404"/>
      <c r="G53" s="404"/>
    </row>
    <row r="54" spans="2:29" s="233" customFormat="1" ht="21" customHeight="1" thickBot="1"/>
    <row r="55" spans="2:29" s="233" customFormat="1" ht="24" customHeight="1" thickBot="1">
      <c r="B55" s="426" t="s">
        <v>923</v>
      </c>
      <c r="E55" s="404"/>
      <c r="F55" s="430" t="s">
        <v>405</v>
      </c>
      <c r="G55" s="436">
        <v>10</v>
      </c>
    </row>
    <row r="56" spans="2:29" s="233" customFormat="1" ht="21.75" customHeight="1">
      <c r="B56" s="426"/>
    </row>
    <row r="57" spans="2:29" s="233" customFormat="1" ht="21.75" customHeight="1">
      <c r="B57" s="426"/>
    </row>
    <row r="58" spans="2:29" s="233" customFormat="1" ht="22.5" customHeight="1">
      <c r="B58" s="405" t="s">
        <v>310</v>
      </c>
      <c r="C58" s="406"/>
      <c r="D58" s="240"/>
      <c r="E58" s="240"/>
      <c r="F58" s="240"/>
      <c r="G58" s="404"/>
      <c r="H58" s="402"/>
      <c r="I58" s="240"/>
      <c r="J58" s="240"/>
      <c r="K58" s="240"/>
      <c r="L58" s="240"/>
      <c r="X58" s="267"/>
      <c r="AB58" s="268"/>
      <c r="AC58" s="250"/>
    </row>
    <row r="59" spans="2:29" s="233" customFormat="1" ht="27.75" customHeight="1" thickBot="1">
      <c r="B59" s="407" t="s">
        <v>426</v>
      </c>
    </row>
    <row r="60" spans="2:29" s="233" customFormat="1" ht="20.25" customHeight="1">
      <c r="B60" s="1165" t="s">
        <v>396</v>
      </c>
      <c r="C60" s="1167" t="s">
        <v>397</v>
      </c>
      <c r="D60" s="1167"/>
      <c r="E60" s="1167" t="s">
        <v>398</v>
      </c>
      <c r="F60" s="1167"/>
      <c r="G60" s="1163" t="s">
        <v>283</v>
      </c>
    </row>
    <row r="61" spans="2:29" s="233" customFormat="1" ht="20.25" customHeight="1">
      <c r="B61" s="1166"/>
      <c r="C61" s="1168">
        <f>C11</f>
        <v>2021</v>
      </c>
      <c r="D61" s="1168"/>
      <c r="E61" s="1168">
        <f>E11</f>
        <v>2022</v>
      </c>
      <c r="F61" s="1168"/>
      <c r="G61" s="1164"/>
    </row>
    <row r="62" spans="2:29" s="233" customFormat="1" ht="17.25" customHeight="1">
      <c r="B62" s="408"/>
      <c r="C62" s="409" t="s">
        <v>281</v>
      </c>
      <c r="D62" s="410" t="s">
        <v>399</v>
      </c>
      <c r="E62" s="409" t="s">
        <v>281</v>
      </c>
      <c r="F62" s="410" t="s">
        <v>399</v>
      </c>
      <c r="G62" s="411"/>
    </row>
    <row r="63" spans="2:29" s="233" customFormat="1" ht="21.75" customHeight="1">
      <c r="B63" s="412" t="s">
        <v>400</v>
      </c>
      <c r="C63" s="413">
        <v>0.1</v>
      </c>
      <c r="D63" s="414"/>
      <c r="E63" s="413">
        <v>0.1</v>
      </c>
      <c r="F63" s="414"/>
      <c r="G63" s="415">
        <v>10</v>
      </c>
    </row>
    <row r="64" spans="2:29" s="233" customFormat="1" ht="21.75" customHeight="1">
      <c r="B64" s="416" t="s">
        <v>398</v>
      </c>
      <c r="C64" s="417"/>
      <c r="D64" s="418">
        <v>0.1</v>
      </c>
      <c r="E64" s="417">
        <v>0.1</v>
      </c>
      <c r="F64" s="418"/>
      <c r="G64" s="419">
        <v>8</v>
      </c>
    </row>
    <row r="65" spans="2:8" s="233" customFormat="1" ht="21.75" customHeight="1">
      <c r="B65" s="416" t="s">
        <v>398</v>
      </c>
      <c r="C65" s="417"/>
      <c r="D65" s="418"/>
      <c r="E65" s="417">
        <v>0</v>
      </c>
      <c r="F65" s="418">
        <v>9.9900000000000003E-2</v>
      </c>
      <c r="G65" s="419">
        <v>6</v>
      </c>
    </row>
    <row r="66" spans="2:8" s="233" customFormat="1" ht="21.75" customHeight="1">
      <c r="B66" s="416" t="s">
        <v>398</v>
      </c>
      <c r="C66" s="417">
        <v>0</v>
      </c>
      <c r="D66" s="418"/>
      <c r="E66" s="417"/>
      <c r="F66" s="418">
        <v>-1E-4</v>
      </c>
      <c r="G66" s="419">
        <v>4</v>
      </c>
    </row>
    <row r="67" spans="2:8" s="233" customFormat="1" ht="21.75" customHeight="1" thickBot="1">
      <c r="B67" s="420" t="s">
        <v>400</v>
      </c>
      <c r="C67" s="421"/>
      <c r="D67" s="422">
        <v>1E-4</v>
      </c>
      <c r="E67" s="421"/>
      <c r="F67" s="422">
        <v>1E-4</v>
      </c>
      <c r="G67" s="423">
        <v>2</v>
      </c>
    </row>
    <row r="68" spans="2:8" s="233" customFormat="1" ht="15" customHeight="1">
      <c r="B68" s="240"/>
      <c r="C68" s="424"/>
      <c r="D68" s="424"/>
      <c r="E68" s="424"/>
      <c r="F68" s="424"/>
      <c r="G68" s="425"/>
    </row>
    <row r="69" spans="2:8" s="233" customFormat="1" ht="24.75" customHeight="1" thickBot="1">
      <c r="B69" s="426" t="s">
        <v>401</v>
      </c>
      <c r="E69" s="242"/>
      <c r="F69" s="242"/>
      <c r="G69" s="242"/>
      <c r="H69" s="242"/>
    </row>
    <row r="70" spans="2:8" s="233" customFormat="1" ht="24" hidden="1" customHeight="1" thickBot="1">
      <c r="B70" s="427"/>
      <c r="E70" s="242"/>
      <c r="F70" s="242"/>
      <c r="G70" s="242"/>
      <c r="H70" s="242"/>
    </row>
    <row r="71" spans="2:8" s="233" customFormat="1" ht="21.75" customHeight="1">
      <c r="B71" s="1165" t="s">
        <v>396</v>
      </c>
      <c r="C71" s="1167" t="s">
        <v>397</v>
      </c>
      <c r="D71" s="1167"/>
      <c r="E71" s="1167" t="s">
        <v>398</v>
      </c>
      <c r="F71" s="1167"/>
      <c r="G71" s="1163" t="s">
        <v>283</v>
      </c>
    </row>
    <row r="72" spans="2:8" s="233" customFormat="1" ht="21.75" customHeight="1">
      <c r="B72" s="1166"/>
      <c r="C72" s="1168">
        <f>C11</f>
        <v>2021</v>
      </c>
      <c r="D72" s="1168"/>
      <c r="E72" s="1168">
        <f>E11</f>
        <v>2022</v>
      </c>
      <c r="F72" s="1168"/>
      <c r="G72" s="1164"/>
    </row>
    <row r="73" spans="2:8" s="233" customFormat="1" ht="16.5" customHeight="1">
      <c r="B73" s="408"/>
      <c r="C73" s="409" t="s">
        <v>281</v>
      </c>
      <c r="D73" s="410" t="s">
        <v>399</v>
      </c>
      <c r="E73" s="409" t="s">
        <v>281</v>
      </c>
      <c r="F73" s="410" t="s">
        <v>399</v>
      </c>
      <c r="G73" s="411"/>
    </row>
    <row r="74" spans="2:8" s="233" customFormat="1" ht="21.75" customHeight="1">
      <c r="B74" s="412" t="s">
        <v>400</v>
      </c>
      <c r="C74" s="413"/>
      <c r="D74" s="414">
        <v>0.55000000000000004</v>
      </c>
      <c r="E74" s="413"/>
      <c r="F74" s="414">
        <v>0.55000000000000004</v>
      </c>
      <c r="G74" s="415">
        <v>10</v>
      </c>
    </row>
    <row r="75" spans="2:8" s="233" customFormat="1" ht="21.75" customHeight="1">
      <c r="B75" s="416" t="s">
        <v>398</v>
      </c>
      <c r="C75" s="417">
        <v>0.55000000000000004</v>
      </c>
      <c r="D75" s="418"/>
      <c r="E75" s="428"/>
      <c r="F75" s="418">
        <v>0.55000000000000004</v>
      </c>
      <c r="G75" s="419">
        <v>8</v>
      </c>
    </row>
    <row r="76" spans="2:8" s="233" customFormat="1" ht="21.75" customHeight="1">
      <c r="B76" s="416" t="s">
        <v>398</v>
      </c>
      <c r="C76" s="417"/>
      <c r="D76" s="418"/>
      <c r="E76" s="417">
        <v>0.55000000000000004</v>
      </c>
      <c r="F76" s="418">
        <v>0.65</v>
      </c>
      <c r="G76" s="419">
        <v>6</v>
      </c>
    </row>
    <row r="77" spans="2:8" s="233" customFormat="1" ht="21.75" customHeight="1">
      <c r="B77" s="416" t="s">
        <v>398</v>
      </c>
      <c r="C77" s="417"/>
      <c r="D77" s="418">
        <v>0.65</v>
      </c>
      <c r="E77" s="417">
        <v>0.65</v>
      </c>
      <c r="F77" s="418"/>
      <c r="G77" s="419">
        <v>4</v>
      </c>
    </row>
    <row r="78" spans="2:8" s="233" customFormat="1" ht="21.75" customHeight="1" thickBot="1">
      <c r="B78" s="420" t="s">
        <v>400</v>
      </c>
      <c r="C78" s="421">
        <v>0.65</v>
      </c>
      <c r="D78" s="422"/>
      <c r="E78" s="421">
        <v>0.65</v>
      </c>
      <c r="F78" s="422"/>
      <c r="G78" s="423">
        <v>2</v>
      </c>
    </row>
    <row r="79" spans="2:8" ht="21.75" customHeight="1"/>
    <row r="80" spans="2:8" ht="21.75" customHeight="1"/>
    <row r="81" spans="2:30" ht="21.75" customHeight="1" thickBot="1">
      <c r="B81" s="426" t="s">
        <v>409</v>
      </c>
    </row>
    <row r="82" spans="2:30" ht="21.75" hidden="1" customHeight="1" thickBot="1">
      <c r="B82" s="427"/>
      <c r="I82" s="233"/>
      <c r="V82" s="437"/>
      <c r="W82" s="437"/>
      <c r="AC82" s="438"/>
    </row>
    <row r="83" spans="2:30" ht="21.75" customHeight="1">
      <c r="B83" s="1154" t="s">
        <v>396</v>
      </c>
      <c r="C83" s="1152" t="s">
        <v>397</v>
      </c>
      <c r="D83" s="1152"/>
      <c r="E83" s="1152" t="s">
        <v>398</v>
      </c>
      <c r="F83" s="1152"/>
      <c r="G83" s="1160" t="s">
        <v>283</v>
      </c>
      <c r="I83" s="1154" t="s">
        <v>396</v>
      </c>
      <c r="J83" s="1152" t="s">
        <v>397</v>
      </c>
      <c r="K83" s="1152"/>
      <c r="L83" s="1152" t="s">
        <v>398</v>
      </c>
      <c r="M83" s="1152"/>
      <c r="N83" s="1160" t="s">
        <v>283</v>
      </c>
      <c r="Q83" s="180" t="s">
        <v>410</v>
      </c>
      <c r="V83" s="437"/>
      <c r="W83" s="437"/>
      <c r="X83" s="240"/>
      <c r="AC83" s="233"/>
      <c r="AD83" s="233"/>
    </row>
    <row r="84" spans="2:30" ht="21.75" customHeight="1">
      <c r="B84" s="1155"/>
      <c r="C84" s="1162">
        <f>'３．志願倍率（部門）'!$I$13</f>
        <v>2022</v>
      </c>
      <c r="D84" s="1162"/>
      <c r="E84" s="1162">
        <f>'３．志願倍率（部門）'!$J$13</f>
        <v>2023</v>
      </c>
      <c r="F84" s="1162"/>
      <c r="G84" s="1161"/>
      <c r="I84" s="1155"/>
      <c r="J84" s="1162">
        <f>'３．志願倍率（部門）'!$I$13</f>
        <v>2022</v>
      </c>
      <c r="K84" s="1162"/>
      <c r="L84" s="1162">
        <f>'３．志願倍率（部門）'!$J$13</f>
        <v>2023</v>
      </c>
      <c r="M84" s="1162"/>
      <c r="N84" s="1161"/>
      <c r="Q84" s="439" t="s">
        <v>411</v>
      </c>
      <c r="R84" s="439" t="s">
        <v>412</v>
      </c>
      <c r="S84" s="439" t="s">
        <v>413</v>
      </c>
      <c r="T84" s="439" t="s">
        <v>283</v>
      </c>
      <c r="V84" s="437"/>
      <c r="W84" s="241"/>
      <c r="X84" s="240"/>
      <c r="AC84" s="233"/>
      <c r="AD84" s="233"/>
    </row>
    <row r="85" spans="2:30" ht="21.75" customHeight="1" thickBot="1">
      <c r="B85" s="408"/>
      <c r="C85" s="409" t="s">
        <v>281</v>
      </c>
      <c r="D85" s="410" t="s">
        <v>399</v>
      </c>
      <c r="E85" s="409" t="s">
        <v>281</v>
      </c>
      <c r="F85" s="410" t="s">
        <v>399</v>
      </c>
      <c r="G85" s="411"/>
      <c r="I85" s="440"/>
      <c r="J85" s="409" t="s">
        <v>281</v>
      </c>
      <c r="K85" s="410" t="s">
        <v>399</v>
      </c>
      <c r="L85" s="409" t="s">
        <v>281</v>
      </c>
      <c r="M85" s="410" t="s">
        <v>399</v>
      </c>
      <c r="N85" s="411"/>
      <c r="Q85" s="441" t="s">
        <v>402</v>
      </c>
      <c r="R85" s="441" t="s">
        <v>403</v>
      </c>
      <c r="S85" s="441" t="s">
        <v>404</v>
      </c>
      <c r="T85" s="441"/>
      <c r="V85" s="437"/>
      <c r="W85" s="241"/>
      <c r="X85" s="437"/>
    </row>
    <row r="86" spans="2:30" ht="21.75" customHeight="1">
      <c r="B86" s="412" t="s">
        <v>400</v>
      </c>
      <c r="C86" s="442">
        <v>5</v>
      </c>
      <c r="D86" s="443"/>
      <c r="E86" s="444">
        <v>5</v>
      </c>
      <c r="F86" s="445"/>
      <c r="G86" s="415">
        <v>10</v>
      </c>
      <c r="I86" s="446" t="s">
        <v>400</v>
      </c>
      <c r="J86" s="442">
        <v>2</v>
      </c>
      <c r="K86" s="443"/>
      <c r="L86" s="444">
        <v>2</v>
      </c>
      <c r="M86" s="445"/>
      <c r="N86" s="415">
        <v>10</v>
      </c>
      <c r="Q86" s="447">
        <v>-100</v>
      </c>
      <c r="R86" s="447">
        <v>-100</v>
      </c>
      <c r="S86" s="447">
        <v>-100</v>
      </c>
      <c r="T86" s="448" t="s">
        <v>414</v>
      </c>
      <c r="V86" s="437"/>
      <c r="W86" s="449"/>
      <c r="X86" s="450"/>
    </row>
    <row r="87" spans="2:30" ht="21.75" customHeight="1" thickBot="1">
      <c r="B87" s="412" t="s">
        <v>400</v>
      </c>
      <c r="C87" s="451">
        <v>2.5</v>
      </c>
      <c r="D87" s="452">
        <v>5</v>
      </c>
      <c r="E87" s="453">
        <v>2.5</v>
      </c>
      <c r="F87" s="454">
        <v>5</v>
      </c>
      <c r="G87" s="419">
        <v>8</v>
      </c>
      <c r="I87" s="412" t="s">
        <v>400</v>
      </c>
      <c r="J87" s="451">
        <v>1.5</v>
      </c>
      <c r="K87" s="452">
        <v>2</v>
      </c>
      <c r="L87" s="453">
        <v>1.5</v>
      </c>
      <c r="M87" s="454">
        <v>2</v>
      </c>
      <c r="N87" s="419">
        <v>8</v>
      </c>
      <c r="Q87" s="455">
        <f>E87</f>
        <v>2.5</v>
      </c>
      <c r="R87" s="455">
        <f>L87</f>
        <v>1.5</v>
      </c>
      <c r="S87" s="455">
        <v>1.5</v>
      </c>
      <c r="T87" s="456" t="s">
        <v>415</v>
      </c>
      <c r="V87" s="437"/>
      <c r="W87" s="449"/>
      <c r="X87" s="450"/>
    </row>
    <row r="88" spans="2:30" ht="21.75" customHeight="1">
      <c r="B88" s="416" t="s">
        <v>398</v>
      </c>
      <c r="C88" s="451"/>
      <c r="D88" s="457">
        <v>2.5</v>
      </c>
      <c r="E88" s="458">
        <v>2.5</v>
      </c>
      <c r="F88" s="457">
        <v>5</v>
      </c>
      <c r="G88" s="419">
        <v>6</v>
      </c>
      <c r="I88" s="416" t="s">
        <v>398</v>
      </c>
      <c r="J88" s="451"/>
      <c r="K88" s="457">
        <v>1.5</v>
      </c>
      <c r="L88" s="458">
        <v>1.5</v>
      </c>
      <c r="M88" s="457">
        <v>2</v>
      </c>
      <c r="N88" s="419">
        <v>6</v>
      </c>
      <c r="Q88" s="459">
        <f>E86</f>
        <v>5</v>
      </c>
      <c r="R88" s="459">
        <f>L86</f>
        <v>2</v>
      </c>
      <c r="S88" s="459">
        <v>3</v>
      </c>
      <c r="T88" s="397" t="s">
        <v>416</v>
      </c>
      <c r="V88" s="437"/>
      <c r="W88" s="437"/>
    </row>
    <row r="89" spans="2:30" ht="21.75" customHeight="1">
      <c r="B89" s="416" t="s">
        <v>398</v>
      </c>
      <c r="C89" s="451">
        <v>2.5</v>
      </c>
      <c r="D89" s="457">
        <v>5</v>
      </c>
      <c r="E89" s="451"/>
      <c r="F89" s="457">
        <v>2.5</v>
      </c>
      <c r="G89" s="419">
        <v>4</v>
      </c>
      <c r="I89" s="416" t="s">
        <v>398</v>
      </c>
      <c r="J89" s="451">
        <v>1.5</v>
      </c>
      <c r="K89" s="457">
        <v>2</v>
      </c>
      <c r="L89" s="451"/>
      <c r="M89" s="457">
        <v>1.5</v>
      </c>
      <c r="N89" s="419">
        <v>4</v>
      </c>
    </row>
    <row r="90" spans="2:30" ht="21.75" customHeight="1" thickBot="1">
      <c r="B90" s="420" t="s">
        <v>400</v>
      </c>
      <c r="C90" s="460"/>
      <c r="D90" s="461">
        <v>2.5</v>
      </c>
      <c r="E90" s="460"/>
      <c r="F90" s="461">
        <v>2.5</v>
      </c>
      <c r="G90" s="423">
        <v>2</v>
      </c>
      <c r="I90" s="420" t="s">
        <v>400</v>
      </c>
      <c r="J90" s="460"/>
      <c r="K90" s="461">
        <v>1.5</v>
      </c>
      <c r="L90" s="460"/>
      <c r="M90" s="461">
        <v>1.5</v>
      </c>
      <c r="N90" s="423">
        <v>2</v>
      </c>
      <c r="Q90" s="180" t="s">
        <v>417</v>
      </c>
    </row>
    <row r="91" spans="2:30" ht="21.75" customHeight="1">
      <c r="B91" s="426"/>
      <c r="Q91" s="462" t="s">
        <v>737</v>
      </c>
      <c r="R91" s="462" t="s">
        <v>738</v>
      </c>
      <c r="S91" s="439" t="s">
        <v>418</v>
      </c>
      <c r="T91" s="439" t="s">
        <v>283</v>
      </c>
    </row>
    <row r="92" spans="2:30" ht="21.75" customHeight="1">
      <c r="B92" s="238"/>
      <c r="C92" s="437"/>
      <c r="D92" s="437"/>
      <c r="E92" s="437"/>
      <c r="F92" s="437"/>
      <c r="G92" s="437"/>
      <c r="J92" s="497" t="s">
        <v>427</v>
      </c>
      <c r="K92" s="498"/>
      <c r="L92" s="498"/>
      <c r="Q92" s="439" t="s">
        <v>416</v>
      </c>
      <c r="R92" s="439" t="s">
        <v>416</v>
      </c>
      <c r="S92" s="463" t="str">
        <f t="shared" ref="S92:S100" si="0">Q92&amp;R92</f>
        <v>○○</v>
      </c>
      <c r="T92" s="448">
        <v>10</v>
      </c>
    </row>
    <row r="93" spans="2:30" ht="21.75" customHeight="1">
      <c r="B93" s="241"/>
      <c r="C93" s="241"/>
      <c r="D93" s="241"/>
      <c r="E93" s="241"/>
      <c r="F93" s="241"/>
      <c r="G93" s="512"/>
      <c r="I93" s="1158" t="s">
        <v>429</v>
      </c>
      <c r="J93" s="1159">
        <f>'３．志願倍率（部門）'!$I$13</f>
        <v>2022</v>
      </c>
      <c r="K93" s="1159">
        <f>'３．志願倍率（部門）'!$J$13</f>
        <v>2023</v>
      </c>
      <c r="L93" s="1153" t="s">
        <v>428</v>
      </c>
      <c r="Q93" s="464" t="s">
        <v>419</v>
      </c>
      <c r="R93" s="464" t="s">
        <v>420</v>
      </c>
      <c r="S93" s="465" t="str">
        <f t="shared" si="0"/>
        <v>△○</v>
      </c>
      <c r="T93" s="466">
        <v>8</v>
      </c>
    </row>
    <row r="94" spans="2:30" ht="21.75" customHeight="1">
      <c r="B94" s="241"/>
      <c r="C94" s="514"/>
      <c r="D94" s="514"/>
      <c r="E94" s="514"/>
      <c r="F94" s="514"/>
      <c r="G94" s="512"/>
      <c r="I94" s="1158"/>
      <c r="J94" s="1159"/>
      <c r="K94" s="1159"/>
      <c r="L94" s="1153"/>
      <c r="Q94" s="464" t="s">
        <v>415</v>
      </c>
      <c r="R94" s="464" t="s">
        <v>415</v>
      </c>
      <c r="S94" s="465" t="str">
        <f t="shared" si="0"/>
        <v>△△</v>
      </c>
      <c r="T94" s="466">
        <v>8</v>
      </c>
    </row>
    <row r="95" spans="2:30" ht="21.75" customHeight="1">
      <c r="B95" s="241"/>
      <c r="C95" s="241"/>
      <c r="D95" s="241"/>
      <c r="E95" s="241"/>
      <c r="F95" s="241"/>
      <c r="G95" s="512"/>
      <c r="I95" s="500" t="s">
        <v>957</v>
      </c>
      <c r="J95" s="499" t="e">
        <f>LOOKUP('３．志願倍率（部門）'!$I$16,$S$86:$S$88,$T$86:$T$88)</f>
        <v>#N/A</v>
      </c>
      <c r="K95" s="499" t="e">
        <f>LOOKUP('３．志願倍率（部門）'!$J$16,$S$86:$S$88,$T$86:$T$88)</f>
        <v>#N/A</v>
      </c>
      <c r="L95" s="499" t="e">
        <f>J95&amp;K95</f>
        <v>#N/A</v>
      </c>
      <c r="Q95" s="464" t="s">
        <v>421</v>
      </c>
      <c r="R95" s="464" t="s">
        <v>422</v>
      </c>
      <c r="S95" s="465" t="str">
        <f t="shared" si="0"/>
        <v>○△</v>
      </c>
      <c r="T95" s="466">
        <v>8</v>
      </c>
    </row>
    <row r="96" spans="2:30" ht="21.75" customHeight="1">
      <c r="B96" s="427"/>
      <c r="C96" s="449"/>
      <c r="D96" s="449"/>
      <c r="E96" s="449"/>
      <c r="F96" s="449"/>
      <c r="G96" s="513"/>
      <c r="Q96" s="441" t="s">
        <v>423</v>
      </c>
      <c r="R96" s="441" t="s">
        <v>421</v>
      </c>
      <c r="S96" s="467" t="str">
        <f t="shared" si="0"/>
        <v>×○</v>
      </c>
      <c r="T96" s="456">
        <v>6</v>
      </c>
    </row>
    <row r="97" spans="2:23" ht="21.75" customHeight="1">
      <c r="B97" s="427"/>
      <c r="C97" s="449"/>
      <c r="D97" s="449"/>
      <c r="E97" s="449"/>
      <c r="F97" s="449"/>
      <c r="G97" s="513"/>
      <c r="Q97" s="464" t="s">
        <v>423</v>
      </c>
      <c r="R97" s="464" t="s">
        <v>422</v>
      </c>
      <c r="S97" s="465" t="str">
        <f t="shared" si="0"/>
        <v>×△</v>
      </c>
      <c r="T97" s="466">
        <v>6</v>
      </c>
    </row>
    <row r="98" spans="2:23" ht="21.75" customHeight="1">
      <c r="B98" s="427"/>
      <c r="C98" s="449"/>
      <c r="D98" s="449"/>
      <c r="E98" s="449"/>
      <c r="F98" s="449"/>
      <c r="G98" s="513"/>
      <c r="Q98" s="464" t="s">
        <v>422</v>
      </c>
      <c r="R98" s="464" t="s">
        <v>423</v>
      </c>
      <c r="S98" s="465" t="str">
        <f t="shared" si="0"/>
        <v>△×</v>
      </c>
      <c r="T98" s="466">
        <v>4</v>
      </c>
      <c r="V98" s="468"/>
      <c r="W98" s="250"/>
    </row>
    <row r="99" spans="2:23" ht="21.75" customHeight="1">
      <c r="B99" s="427"/>
      <c r="C99" s="449"/>
      <c r="D99" s="449"/>
      <c r="E99" s="449"/>
      <c r="F99" s="449"/>
      <c r="G99" s="513"/>
      <c r="Q99" s="464" t="s">
        <v>421</v>
      </c>
      <c r="R99" s="464" t="s">
        <v>423</v>
      </c>
      <c r="S99" s="465" t="str">
        <f t="shared" si="0"/>
        <v>○×</v>
      </c>
      <c r="T99" s="466">
        <v>4</v>
      </c>
      <c r="V99" s="468"/>
      <c r="W99" s="250"/>
    </row>
    <row r="100" spans="2:23" ht="21.75" customHeight="1">
      <c r="B100" s="427"/>
      <c r="C100" s="449"/>
      <c r="D100" s="449"/>
      <c r="E100" s="449"/>
      <c r="F100" s="449"/>
      <c r="G100" s="513"/>
      <c r="Q100" s="469" t="s">
        <v>423</v>
      </c>
      <c r="R100" s="469" t="s">
        <v>423</v>
      </c>
      <c r="S100" s="470" t="str">
        <f t="shared" si="0"/>
        <v>××</v>
      </c>
      <c r="T100" s="471">
        <v>2</v>
      </c>
      <c r="V100" s="468"/>
      <c r="W100" s="250"/>
    </row>
    <row r="101" spans="2:23" ht="21.75" customHeight="1">
      <c r="B101" s="426"/>
      <c r="Q101" s="472"/>
      <c r="R101" s="472"/>
      <c r="S101" s="473"/>
      <c r="T101" s="473"/>
    </row>
    <row r="102" spans="2:23" ht="21.75" customHeight="1">
      <c r="B102" s="429"/>
    </row>
    <row r="103" spans="2:23" ht="21.75" customHeight="1">
      <c r="B103" s="474" t="s">
        <v>424</v>
      </c>
    </row>
    <row r="104" spans="2:23" ht="21.75" customHeight="1" thickBot="1">
      <c r="B104" s="474" t="s">
        <v>425</v>
      </c>
    </row>
    <row r="105" spans="2:23" ht="21.75" customHeight="1">
      <c r="B105" s="1144" t="s">
        <v>396</v>
      </c>
      <c r="C105" s="1146" t="s">
        <v>281</v>
      </c>
      <c r="D105" s="1148" t="s">
        <v>399</v>
      </c>
      <c r="E105" s="1150" t="s">
        <v>283</v>
      </c>
      <c r="I105" s="1156"/>
      <c r="J105" s="1156" t="s">
        <v>283</v>
      </c>
      <c r="Q105" s="475"/>
      <c r="R105" s="475"/>
      <c r="S105" s="475"/>
    </row>
    <row r="106" spans="2:23" ht="21.75" customHeight="1">
      <c r="B106" s="1145"/>
      <c r="C106" s="1147"/>
      <c r="D106" s="1149"/>
      <c r="E106" s="1151"/>
      <c r="I106" s="1157"/>
      <c r="J106" s="1157"/>
      <c r="Q106" s="424"/>
      <c r="R106" s="424"/>
      <c r="S106" s="424"/>
    </row>
    <row r="107" spans="2:23" ht="21.75" customHeight="1">
      <c r="B107" s="476" t="s">
        <v>398</v>
      </c>
      <c r="C107" s="477">
        <v>1.1000000000000001</v>
      </c>
      <c r="D107" s="478"/>
      <c r="E107" s="479">
        <v>10</v>
      </c>
      <c r="I107" s="480">
        <v>-10</v>
      </c>
      <c r="J107" s="246">
        <v>2</v>
      </c>
      <c r="Q107" s="425"/>
      <c r="R107" s="425"/>
      <c r="S107" s="425"/>
    </row>
    <row r="108" spans="2:23" ht="21.75" customHeight="1">
      <c r="B108" s="416" t="s">
        <v>398</v>
      </c>
      <c r="C108" s="417">
        <v>1</v>
      </c>
      <c r="D108" s="418">
        <v>1.1000000000000001</v>
      </c>
      <c r="E108" s="419">
        <v>8</v>
      </c>
      <c r="I108" s="480">
        <v>0.7</v>
      </c>
      <c r="J108" s="246">
        <v>4</v>
      </c>
    </row>
    <row r="109" spans="2:23" ht="21.75" customHeight="1">
      <c r="B109" s="416" t="s">
        <v>398</v>
      </c>
      <c r="C109" s="417">
        <v>0.9</v>
      </c>
      <c r="D109" s="418">
        <v>1</v>
      </c>
      <c r="E109" s="419">
        <v>6</v>
      </c>
      <c r="I109" s="480">
        <v>0.9</v>
      </c>
      <c r="J109" s="246">
        <v>6</v>
      </c>
    </row>
    <row r="110" spans="2:23" ht="21.75" customHeight="1">
      <c r="B110" s="416" t="s">
        <v>398</v>
      </c>
      <c r="C110" s="417">
        <v>0.7</v>
      </c>
      <c r="D110" s="418">
        <v>0.9</v>
      </c>
      <c r="E110" s="419">
        <v>4</v>
      </c>
      <c r="I110" s="480">
        <v>1</v>
      </c>
      <c r="J110" s="246">
        <v>8</v>
      </c>
    </row>
    <row r="111" spans="2:23" ht="21.75" customHeight="1" thickBot="1">
      <c r="B111" s="420" t="s">
        <v>398</v>
      </c>
      <c r="C111" s="421"/>
      <c r="D111" s="422">
        <v>0.7</v>
      </c>
      <c r="E111" s="423">
        <v>2</v>
      </c>
      <c r="I111" s="480">
        <v>1.1000000000000001</v>
      </c>
      <c r="J111" s="246">
        <v>10</v>
      </c>
    </row>
    <row r="112" spans="2:23" ht="21.75" customHeight="1"/>
    <row r="113" ht="21" customHeight="1"/>
    <row r="114" ht="21" customHeight="1"/>
    <row r="115" ht="21" customHeight="1"/>
    <row r="116" ht="21" customHeight="1"/>
  </sheetData>
  <mergeCells count="58">
    <mergeCell ref="B10:B11"/>
    <mergeCell ref="C10:D10"/>
    <mergeCell ref="E10:F10"/>
    <mergeCell ref="G10:G11"/>
    <mergeCell ref="C11:D11"/>
    <mergeCell ref="E11:F11"/>
    <mergeCell ref="B7:C7"/>
    <mergeCell ref="B2:C2"/>
    <mergeCell ref="B3:C3"/>
    <mergeCell ref="B4:C4"/>
    <mergeCell ref="B5:C5"/>
    <mergeCell ref="B6:C6"/>
    <mergeCell ref="E22:F22"/>
    <mergeCell ref="E21:F21"/>
    <mergeCell ref="G21:G22"/>
    <mergeCell ref="C21:D21"/>
    <mergeCell ref="B34:B35"/>
    <mergeCell ref="C34:D34"/>
    <mergeCell ref="E34:F34"/>
    <mergeCell ref="G34:G35"/>
    <mergeCell ref="C35:D35"/>
    <mergeCell ref="E35:F35"/>
    <mergeCell ref="B21:B22"/>
    <mergeCell ref="C22:D22"/>
    <mergeCell ref="G71:G72"/>
    <mergeCell ref="B60:B61"/>
    <mergeCell ref="C60:D60"/>
    <mergeCell ref="E60:F60"/>
    <mergeCell ref="G60:G61"/>
    <mergeCell ref="C61:D61"/>
    <mergeCell ref="E61:F61"/>
    <mergeCell ref="C72:D72"/>
    <mergeCell ref="E72:F72"/>
    <mergeCell ref="B71:B72"/>
    <mergeCell ref="C71:D71"/>
    <mergeCell ref="E71:F71"/>
    <mergeCell ref="N83:N84"/>
    <mergeCell ref="C84:D84"/>
    <mergeCell ref="E84:F84"/>
    <mergeCell ref="J84:K84"/>
    <mergeCell ref="L84:M84"/>
    <mergeCell ref="J83:K83"/>
    <mergeCell ref="C83:D83"/>
    <mergeCell ref="E83:F83"/>
    <mergeCell ref="G83:G84"/>
    <mergeCell ref="I83:I84"/>
    <mergeCell ref="B105:B106"/>
    <mergeCell ref="C105:C106"/>
    <mergeCell ref="D105:D106"/>
    <mergeCell ref="E105:E106"/>
    <mergeCell ref="L83:M83"/>
    <mergeCell ref="L93:L94"/>
    <mergeCell ref="B83:B84"/>
    <mergeCell ref="J105:J106"/>
    <mergeCell ref="I105:I106"/>
    <mergeCell ref="I93:I94"/>
    <mergeCell ref="J93:J94"/>
    <mergeCell ref="K93:K94"/>
  </mergeCells>
  <phoneticPr fontId="1"/>
  <pageMargins left="0.39370078740157483" right="0.39370078740157483" top="0.39370078740157483" bottom="0.39370078740157483" header="0" footer="0.19685039370078741"/>
  <pageSetup paperSize="9" scale="72" orientation="landscape" r:id="rId1"/>
  <headerFooter scaleWithDoc="0">
    <oddFooter>&amp;P / &amp;N ページ</oddFooter>
  </headerFooter>
  <rowBreaks count="3" manualBreakCount="3">
    <brk id="29" max="16383" man="1"/>
    <brk id="56" max="16383" man="1"/>
    <brk id="7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39997558519241921"/>
  </sheetPr>
  <dimension ref="A1:AH45"/>
  <sheetViews>
    <sheetView workbookViewId="0"/>
  </sheetViews>
  <sheetFormatPr defaultColWidth="9" defaultRowHeight="13.2"/>
  <cols>
    <col min="1" max="1" width="2.44140625" style="178" customWidth="1"/>
    <col min="2" max="2" width="9" style="178"/>
    <col min="3" max="3" width="9.6640625" style="178" customWidth="1"/>
    <col min="4" max="39" width="9" style="178"/>
    <col min="40" max="41" width="7.6640625" style="178" customWidth="1"/>
    <col min="42" max="16384" width="9" style="178"/>
  </cols>
  <sheetData>
    <row r="1" spans="1:34" ht="28.5" customHeight="1" thickBot="1">
      <c r="C1" s="140"/>
      <c r="H1" s="231"/>
      <c r="I1" s="232" t="s">
        <v>917</v>
      </c>
      <c r="J1" s="232"/>
      <c r="K1" s="232"/>
      <c r="M1" s="178" t="s">
        <v>918</v>
      </c>
    </row>
    <row r="2" spans="1:34" s="233" customFormat="1" ht="27" customHeight="1">
      <c r="B2" s="234" t="s">
        <v>280</v>
      </c>
      <c r="C2" s="235"/>
      <c r="D2" s="236" t="s">
        <v>281</v>
      </c>
      <c r="E2" s="236" t="s">
        <v>282</v>
      </c>
      <c r="F2" s="236" t="s">
        <v>283</v>
      </c>
      <c r="G2" s="237" t="s">
        <v>284</v>
      </c>
      <c r="H2" s="238"/>
      <c r="I2" s="239" t="s">
        <v>285</v>
      </c>
      <c r="J2" s="236" t="s">
        <v>283</v>
      </c>
      <c r="K2" s="237" t="s">
        <v>284</v>
      </c>
      <c r="M2" s="239" t="s">
        <v>286</v>
      </c>
      <c r="N2" s="236" t="s">
        <v>283</v>
      </c>
      <c r="O2" s="237" t="s">
        <v>284</v>
      </c>
      <c r="P2" s="240"/>
      <c r="Q2" s="241"/>
      <c r="AE2" s="242"/>
    </row>
    <row r="3" spans="1:34" s="233" customFormat="1" ht="20.25" customHeight="1">
      <c r="B3" s="243" t="s">
        <v>287</v>
      </c>
      <c r="C3" s="244"/>
      <c r="D3" s="245">
        <v>0.1</v>
      </c>
      <c r="E3" s="245"/>
      <c r="F3" s="246">
        <v>10</v>
      </c>
      <c r="G3" s="247">
        <v>10</v>
      </c>
      <c r="H3" s="238"/>
      <c r="I3" s="248">
        <v>-100</v>
      </c>
      <c r="J3" s="246">
        <v>2</v>
      </c>
      <c r="K3" s="247">
        <v>2</v>
      </c>
      <c r="M3" s="248">
        <v>-100</v>
      </c>
      <c r="N3" s="246">
        <v>10</v>
      </c>
      <c r="O3" s="247">
        <v>10</v>
      </c>
      <c r="P3" s="240"/>
      <c r="Q3" s="249"/>
      <c r="R3" s="250"/>
      <c r="AE3" s="242"/>
    </row>
    <row r="4" spans="1:34" s="233" customFormat="1" ht="20.25" customHeight="1">
      <c r="B4" s="251" t="s">
        <v>290</v>
      </c>
      <c r="C4" s="252"/>
      <c r="D4" s="245">
        <v>0.05</v>
      </c>
      <c r="E4" s="245">
        <v>9.9000000000000005E-2</v>
      </c>
      <c r="F4" s="246">
        <v>8</v>
      </c>
      <c r="G4" s="247">
        <v>8</v>
      </c>
      <c r="H4" s="238"/>
      <c r="I4" s="253">
        <v>-9.9400000000000002E-2</v>
      </c>
      <c r="J4" s="254">
        <v>4</v>
      </c>
      <c r="K4" s="247">
        <v>4</v>
      </c>
      <c r="M4" s="253">
        <v>-9.9400000000000002E-2</v>
      </c>
      <c r="N4" s="246">
        <v>8</v>
      </c>
      <c r="O4" s="247">
        <v>8</v>
      </c>
      <c r="P4" s="240"/>
      <c r="Q4" s="240"/>
      <c r="AE4" s="242"/>
    </row>
    <row r="5" spans="1:34" s="233" customFormat="1" ht="20.25" customHeight="1">
      <c r="B5" s="255" t="s">
        <v>292</v>
      </c>
      <c r="C5" s="256"/>
      <c r="D5" s="257">
        <v>-4.9000000000000002E-2</v>
      </c>
      <c r="E5" s="257">
        <v>4.9000000000000002E-2</v>
      </c>
      <c r="F5" s="258">
        <v>6</v>
      </c>
      <c r="G5" s="259">
        <v>6</v>
      </c>
      <c r="H5" s="238"/>
      <c r="I5" s="253">
        <v>-4.9399999999999999E-2</v>
      </c>
      <c r="J5" s="254">
        <v>6</v>
      </c>
      <c r="K5" s="260">
        <v>6</v>
      </c>
      <c r="M5" s="253">
        <v>-4.9399999999999999E-2</v>
      </c>
      <c r="N5" s="258">
        <v>6</v>
      </c>
      <c r="O5" s="259">
        <v>6</v>
      </c>
      <c r="P5" s="241"/>
      <c r="Q5" s="241"/>
      <c r="AE5" s="242"/>
    </row>
    <row r="6" spans="1:34" s="233" customFormat="1" ht="20.25" customHeight="1">
      <c r="B6" s="251" t="s">
        <v>294</v>
      </c>
      <c r="C6" s="252"/>
      <c r="D6" s="245">
        <v>-9.9000000000000005E-2</v>
      </c>
      <c r="E6" s="245">
        <v>-0.05</v>
      </c>
      <c r="F6" s="246">
        <v>4</v>
      </c>
      <c r="G6" s="247">
        <v>4</v>
      </c>
      <c r="H6" s="238"/>
      <c r="I6" s="253">
        <v>0.05</v>
      </c>
      <c r="J6" s="246">
        <v>8</v>
      </c>
      <c r="K6" s="260">
        <v>8</v>
      </c>
      <c r="M6" s="253">
        <v>0.05</v>
      </c>
      <c r="N6" s="246">
        <v>4</v>
      </c>
      <c r="O6" s="247">
        <v>4</v>
      </c>
      <c r="P6" s="240"/>
      <c r="Q6" s="240"/>
      <c r="AE6" s="242"/>
    </row>
    <row r="7" spans="1:34" s="233" customFormat="1" ht="20.25" customHeight="1" thickBot="1">
      <c r="B7" s="261" t="s">
        <v>295</v>
      </c>
      <c r="C7" s="262"/>
      <c r="D7" s="262"/>
      <c r="E7" s="263">
        <v>-0.1</v>
      </c>
      <c r="F7" s="264">
        <v>2</v>
      </c>
      <c r="G7" s="265">
        <v>2</v>
      </c>
      <c r="H7" s="238"/>
      <c r="I7" s="266">
        <v>0.1</v>
      </c>
      <c r="J7" s="264">
        <v>10</v>
      </c>
      <c r="K7" s="265">
        <v>10</v>
      </c>
      <c r="M7" s="266">
        <v>0.1</v>
      </c>
      <c r="N7" s="264">
        <v>2</v>
      </c>
      <c r="O7" s="265">
        <v>2</v>
      </c>
      <c r="P7" s="240"/>
      <c r="Q7" s="240"/>
      <c r="AC7" s="267"/>
      <c r="AG7" s="268"/>
      <c r="AH7" s="250"/>
    </row>
    <row r="8" spans="1:34" ht="20.25" customHeight="1">
      <c r="E8" s="269"/>
      <c r="F8" s="140"/>
      <c r="G8" s="140"/>
      <c r="H8" s="231"/>
      <c r="L8" s="270"/>
      <c r="M8" s="140"/>
      <c r="N8" s="140"/>
    </row>
    <row r="9" spans="1:34" ht="20.25" customHeight="1" thickBot="1">
      <c r="B9" s="271" t="s">
        <v>296</v>
      </c>
      <c r="C9" s="140"/>
      <c r="F9" s="272"/>
      <c r="H9" s="231"/>
    </row>
    <row r="10" spans="1:34" ht="20.25" customHeight="1">
      <c r="B10" s="1198" t="s">
        <v>297</v>
      </c>
      <c r="C10" s="1200" t="s">
        <v>298</v>
      </c>
      <c r="D10" s="1200" t="s">
        <v>299</v>
      </c>
      <c r="E10" s="1200" t="s">
        <v>300</v>
      </c>
      <c r="F10" s="274" t="s">
        <v>736</v>
      </c>
      <c r="G10" s="275"/>
      <c r="H10" s="276"/>
      <c r="I10" s="1182" t="s">
        <v>285</v>
      </c>
      <c r="K10" s="1198" t="s">
        <v>297</v>
      </c>
      <c r="L10" s="1200" t="s">
        <v>302</v>
      </c>
      <c r="M10" s="1200" t="s">
        <v>303</v>
      </c>
      <c r="N10" s="273" t="s">
        <v>305</v>
      </c>
      <c r="O10" s="1182" t="s">
        <v>286</v>
      </c>
    </row>
    <row r="11" spans="1:34" ht="20.25" customHeight="1">
      <c r="A11" s="277"/>
      <c r="B11" s="1199"/>
      <c r="C11" s="1211"/>
      <c r="D11" s="1211"/>
      <c r="E11" s="1211"/>
      <c r="F11" s="278">
        <v>6</v>
      </c>
      <c r="G11" s="278">
        <v>7</v>
      </c>
      <c r="H11" s="278">
        <v>8</v>
      </c>
      <c r="I11" s="1226"/>
      <c r="J11" s="279"/>
      <c r="K11" s="1199"/>
      <c r="L11" s="1201"/>
      <c r="M11" s="1201"/>
      <c r="N11" s="281">
        <v>9</v>
      </c>
      <c r="O11" s="1218"/>
      <c r="P11" s="279"/>
      <c r="Q11" s="282"/>
    </row>
    <row r="12" spans="1:34" ht="20.25" customHeight="1">
      <c r="A12" s="283"/>
      <c r="B12" s="1185" t="s">
        <v>306</v>
      </c>
      <c r="C12" s="1196" t="s">
        <v>517</v>
      </c>
      <c r="D12" s="1196" t="s">
        <v>919</v>
      </c>
      <c r="E12" s="1196" t="s">
        <v>604</v>
      </c>
      <c r="F12" s="1220" t="s">
        <v>914</v>
      </c>
      <c r="G12" s="1223" t="s">
        <v>915</v>
      </c>
      <c r="H12" s="1212" t="s">
        <v>307</v>
      </c>
      <c r="I12" s="1226"/>
      <c r="K12" s="1213" t="s">
        <v>306</v>
      </c>
      <c r="L12" s="1205" t="s">
        <v>308</v>
      </c>
      <c r="M12" s="1205" t="s">
        <v>309</v>
      </c>
      <c r="N12" s="1208" t="s">
        <v>916</v>
      </c>
      <c r="O12" s="1218"/>
      <c r="P12" s="284"/>
      <c r="Q12" s="285"/>
    </row>
    <row r="13" spans="1:34" ht="20.25" customHeight="1">
      <c r="A13" s="283"/>
      <c r="B13" s="1186"/>
      <c r="C13" s="1194"/>
      <c r="D13" s="1194"/>
      <c r="E13" s="1194"/>
      <c r="F13" s="1221"/>
      <c r="G13" s="1224"/>
      <c r="H13" s="1194"/>
      <c r="I13" s="1226"/>
      <c r="K13" s="1214"/>
      <c r="L13" s="1206"/>
      <c r="M13" s="1206"/>
      <c r="N13" s="1209"/>
      <c r="O13" s="1218"/>
      <c r="P13" s="284"/>
      <c r="Q13" s="285"/>
    </row>
    <row r="14" spans="1:34" ht="20.25" customHeight="1">
      <c r="A14" s="283"/>
      <c r="B14" s="1186"/>
      <c r="C14" s="1195"/>
      <c r="D14" s="1195"/>
      <c r="E14" s="1195"/>
      <c r="F14" s="1222"/>
      <c r="G14" s="1225"/>
      <c r="H14" s="1195"/>
      <c r="I14" s="1184"/>
      <c r="K14" s="1215"/>
      <c r="L14" s="1207"/>
      <c r="M14" s="1207"/>
      <c r="N14" s="1210"/>
      <c r="O14" s="1219"/>
      <c r="P14" s="284"/>
      <c r="Q14" s="285"/>
    </row>
    <row r="15" spans="1:34" ht="21.75" customHeight="1">
      <c r="B15" s="286">
        <v>1</v>
      </c>
      <c r="C15" s="287">
        <v>-10</v>
      </c>
      <c r="D15" s="287">
        <v>-10</v>
      </c>
      <c r="E15" s="288">
        <v>-100</v>
      </c>
      <c r="F15" s="288">
        <v>-100</v>
      </c>
      <c r="G15" s="288">
        <v>-100</v>
      </c>
      <c r="H15" s="288">
        <v>-100</v>
      </c>
      <c r="I15" s="289">
        <v>2</v>
      </c>
      <c r="K15" s="290">
        <v>1</v>
      </c>
      <c r="L15" s="599">
        <v>-10</v>
      </c>
      <c r="M15" s="291">
        <v>-10</v>
      </c>
      <c r="N15" s="292">
        <v>-100</v>
      </c>
      <c r="O15" s="293">
        <v>10</v>
      </c>
      <c r="Q15" s="294"/>
    </row>
    <row r="16" spans="1:34" ht="21.75" customHeight="1">
      <c r="B16" s="295">
        <v>2</v>
      </c>
      <c r="C16" s="296">
        <v>-4.9000000000000002E-2</v>
      </c>
      <c r="D16" s="296">
        <v>-4.9000000000000002E-2</v>
      </c>
      <c r="E16" s="297">
        <v>-9.9400000000000002E-2</v>
      </c>
      <c r="F16" s="297">
        <v>-9.9400000000000002E-2</v>
      </c>
      <c r="G16" s="297">
        <v>-9.9400000000000002E-2</v>
      </c>
      <c r="H16" s="297">
        <v>-9.9400000000000002E-2</v>
      </c>
      <c r="I16" s="298">
        <v>4</v>
      </c>
      <c r="K16" s="299">
        <v>2</v>
      </c>
      <c r="L16" s="600">
        <v>-4.9000000000000002E-2</v>
      </c>
      <c r="M16" s="300">
        <v>-9.9000000000000005E-2</v>
      </c>
      <c r="N16" s="297">
        <v>-9.9400000000000002E-2</v>
      </c>
      <c r="O16" s="298">
        <v>8</v>
      </c>
      <c r="Q16" s="294"/>
    </row>
    <row r="17" spans="2:20" ht="21.75" customHeight="1">
      <c r="B17" s="295">
        <v>3</v>
      </c>
      <c r="C17" s="296">
        <v>-2.4E-2</v>
      </c>
      <c r="D17" s="296">
        <v>-2.4E-2</v>
      </c>
      <c r="E17" s="297">
        <v>-4.9399999999999999E-2</v>
      </c>
      <c r="F17" s="297">
        <v>-4.9399999999999999E-2</v>
      </c>
      <c r="G17" s="297">
        <v>-4.9399999999999999E-2</v>
      </c>
      <c r="H17" s="297">
        <v>-4.9399999999999999E-2</v>
      </c>
      <c r="I17" s="298">
        <v>6</v>
      </c>
      <c r="K17" s="299">
        <v>3</v>
      </c>
      <c r="L17" s="600">
        <v>-2.4E-2</v>
      </c>
      <c r="M17" s="300">
        <v>-4.9000000000000002E-2</v>
      </c>
      <c r="N17" s="297">
        <v>-4.9399999999999999E-2</v>
      </c>
      <c r="O17" s="301">
        <v>6</v>
      </c>
      <c r="Q17" s="294"/>
      <c r="T17" s="294"/>
    </row>
    <row r="18" spans="2:20" ht="21.75" customHeight="1">
      <c r="B18" s="295">
        <v>4</v>
      </c>
      <c r="C18" s="296">
        <v>2.5000000000000001E-2</v>
      </c>
      <c r="D18" s="296">
        <v>2.5000000000000001E-2</v>
      </c>
      <c r="E18" s="297">
        <v>0.05</v>
      </c>
      <c r="F18" s="297">
        <v>0.05</v>
      </c>
      <c r="G18" s="297">
        <v>0.05</v>
      </c>
      <c r="H18" s="297">
        <v>0.05</v>
      </c>
      <c r="I18" s="298">
        <v>8</v>
      </c>
      <c r="K18" s="299">
        <v>4</v>
      </c>
      <c r="L18" s="600">
        <v>2.5000000000000001E-2</v>
      </c>
      <c r="M18" s="300">
        <v>0.05</v>
      </c>
      <c r="N18" s="297">
        <v>0.05</v>
      </c>
      <c r="O18" s="298">
        <v>4</v>
      </c>
      <c r="Q18" s="294"/>
    </row>
    <row r="19" spans="2:20" ht="21.75" customHeight="1" thickBot="1">
      <c r="B19" s="302">
        <v>5</v>
      </c>
      <c r="C19" s="303">
        <v>0.05</v>
      </c>
      <c r="D19" s="303">
        <v>0.05</v>
      </c>
      <c r="E19" s="304">
        <v>0.1</v>
      </c>
      <c r="F19" s="304">
        <v>0.1</v>
      </c>
      <c r="G19" s="304">
        <v>0.1</v>
      </c>
      <c r="H19" s="304">
        <v>0.1</v>
      </c>
      <c r="I19" s="305">
        <v>10</v>
      </c>
      <c r="K19" s="306">
        <v>5</v>
      </c>
      <c r="L19" s="601">
        <v>0.05</v>
      </c>
      <c r="M19" s="308">
        <v>0.1</v>
      </c>
      <c r="N19" s="309">
        <v>0.1</v>
      </c>
      <c r="O19" s="310">
        <v>2</v>
      </c>
      <c r="Q19" s="311"/>
    </row>
    <row r="20" spans="2:20" ht="20.25" customHeight="1">
      <c r="C20" s="140"/>
      <c r="H20" s="231"/>
    </row>
    <row r="21" spans="2:20" s="141" customFormat="1" ht="20.25" customHeight="1" thickBot="1">
      <c r="B21" s="312" t="s">
        <v>310</v>
      </c>
      <c r="R21" s="313"/>
    </row>
    <row r="22" spans="2:20" ht="20.25" customHeight="1">
      <c r="B22" s="1198" t="s">
        <v>297</v>
      </c>
      <c r="C22" s="1200" t="s">
        <v>298</v>
      </c>
      <c r="D22" s="1200" t="s">
        <v>303</v>
      </c>
      <c r="E22" s="1200" t="s">
        <v>300</v>
      </c>
      <c r="F22" s="1200" t="s">
        <v>311</v>
      </c>
      <c r="G22" s="1200" t="s">
        <v>312</v>
      </c>
      <c r="H22" s="1200" t="s">
        <v>304</v>
      </c>
      <c r="I22" s="273" t="s">
        <v>301</v>
      </c>
      <c r="J22" s="274"/>
      <c r="K22" s="275"/>
      <c r="L22" s="1182" t="s">
        <v>285</v>
      </c>
      <c r="M22" s="241"/>
      <c r="N22" s="279"/>
    </row>
    <row r="23" spans="2:20" ht="20.25" customHeight="1">
      <c r="B23" s="1199"/>
      <c r="C23" s="1211"/>
      <c r="D23" s="1211"/>
      <c r="E23" s="1201"/>
      <c r="F23" s="1201"/>
      <c r="G23" s="1201"/>
      <c r="H23" s="1201"/>
      <c r="I23" s="314">
        <v>10</v>
      </c>
      <c r="J23" s="314">
        <v>11</v>
      </c>
      <c r="K23" s="314">
        <v>12</v>
      </c>
      <c r="L23" s="1183"/>
      <c r="M23" s="241"/>
      <c r="N23" s="279"/>
    </row>
    <row r="24" spans="2:20" s="294" customFormat="1" ht="20.25" customHeight="1">
      <c r="B24" s="1185" t="s">
        <v>306</v>
      </c>
      <c r="C24" s="1190" t="s">
        <v>517</v>
      </c>
      <c r="D24" s="1190" t="s">
        <v>316</v>
      </c>
      <c r="E24" s="1190" t="s">
        <v>317</v>
      </c>
      <c r="F24" s="1190" t="s">
        <v>318</v>
      </c>
      <c r="G24" s="1190" t="s">
        <v>319</v>
      </c>
      <c r="H24" s="1190" t="s">
        <v>320</v>
      </c>
      <c r="I24" s="1196" t="s">
        <v>834</v>
      </c>
      <c r="J24" s="1196" t="s">
        <v>321</v>
      </c>
      <c r="K24" s="1196" t="s">
        <v>835</v>
      </c>
      <c r="L24" s="1184"/>
      <c r="M24" s="241"/>
      <c r="N24" s="284"/>
    </row>
    <row r="25" spans="2:20" s="294" customFormat="1" ht="20.25" customHeight="1">
      <c r="B25" s="1216"/>
      <c r="C25" s="1204"/>
      <c r="D25" s="1204"/>
      <c r="E25" s="1204"/>
      <c r="F25" s="1204"/>
      <c r="G25" s="1204"/>
      <c r="H25" s="1204"/>
      <c r="I25" s="1197"/>
      <c r="J25" s="1197"/>
      <c r="K25" s="1197"/>
      <c r="L25" s="315"/>
      <c r="M25" s="241"/>
      <c r="N25" s="284"/>
    </row>
    <row r="26" spans="2:20" s="294" customFormat="1" ht="20.25" customHeight="1">
      <c r="B26" s="1216"/>
      <c r="C26" s="1217"/>
      <c r="D26" s="1204"/>
      <c r="E26" s="1204"/>
      <c r="F26" s="1204"/>
      <c r="G26" s="1204"/>
      <c r="H26" s="1204"/>
      <c r="I26" s="1197"/>
      <c r="J26" s="1197"/>
      <c r="K26" s="1197"/>
      <c r="L26" s="316"/>
      <c r="M26" s="241"/>
      <c r="N26" s="284"/>
    </row>
    <row r="27" spans="2:20" ht="22.5" customHeight="1">
      <c r="B27" s="317">
        <v>1</v>
      </c>
      <c r="C27" s="287">
        <v>-10</v>
      </c>
      <c r="D27" s="318">
        <v>-100</v>
      </c>
      <c r="E27" s="319">
        <v>-10</v>
      </c>
      <c r="F27" s="319">
        <v>-10</v>
      </c>
      <c r="G27" s="319">
        <v>-100</v>
      </c>
      <c r="H27" s="319">
        <v>-100</v>
      </c>
      <c r="I27" s="288">
        <v>-100</v>
      </c>
      <c r="J27" s="288">
        <v>-100</v>
      </c>
      <c r="K27" s="288">
        <v>-100</v>
      </c>
      <c r="L27" s="289">
        <v>2</v>
      </c>
      <c r="M27" s="240"/>
    </row>
    <row r="28" spans="2:20" ht="22.5" customHeight="1">
      <c r="B28" s="299">
        <v>2</v>
      </c>
      <c r="C28" s="296">
        <v>-4.9000000000000002E-2</v>
      </c>
      <c r="D28" s="320">
        <v>-0.49</v>
      </c>
      <c r="E28" s="600">
        <v>-9.9000000000000005E-2</v>
      </c>
      <c r="F28" s="296">
        <v>-9.9000000000000005E-2</v>
      </c>
      <c r="G28" s="296">
        <v>-9.9000000000000005E-2</v>
      </c>
      <c r="H28" s="296">
        <v>-9.9000000000000005E-2</v>
      </c>
      <c r="I28" s="321">
        <v>-9.9400000000000002E-2</v>
      </c>
      <c r="J28" s="321">
        <v>-9.9400000000000002E-2</v>
      </c>
      <c r="K28" s="321">
        <v>-9.9400000000000002E-2</v>
      </c>
      <c r="L28" s="322">
        <v>4</v>
      </c>
      <c r="M28" s="240"/>
    </row>
    <row r="29" spans="2:20" ht="22.5" customHeight="1">
      <c r="B29" s="299">
        <v>3</v>
      </c>
      <c r="C29" s="296">
        <v>-2.4E-2</v>
      </c>
      <c r="D29" s="320">
        <v>-0.28999999999999998</v>
      </c>
      <c r="E29" s="321">
        <v>-4.9000000000000002E-2</v>
      </c>
      <c r="F29" s="296">
        <v>-4.9000000000000002E-2</v>
      </c>
      <c r="G29" s="296">
        <v>-4.9000000000000002E-2</v>
      </c>
      <c r="H29" s="296">
        <v>-4.9000000000000002E-2</v>
      </c>
      <c r="I29" s="321">
        <v>-4.9399999999999999E-2</v>
      </c>
      <c r="J29" s="321">
        <v>-4.9399999999999999E-2</v>
      </c>
      <c r="K29" s="321">
        <v>-4.9399999999999999E-2</v>
      </c>
      <c r="L29" s="322">
        <v>6</v>
      </c>
      <c r="M29" s="241"/>
    </row>
    <row r="30" spans="2:20" ht="22.5" customHeight="1">
      <c r="B30" s="299">
        <v>4</v>
      </c>
      <c r="C30" s="296">
        <v>2.5000000000000001E-2</v>
      </c>
      <c r="D30" s="320">
        <v>0.3</v>
      </c>
      <c r="E30" s="600">
        <v>0.05</v>
      </c>
      <c r="F30" s="296">
        <v>0.05</v>
      </c>
      <c r="G30" s="296">
        <v>0.05</v>
      </c>
      <c r="H30" s="296">
        <v>0.05</v>
      </c>
      <c r="I30" s="321">
        <v>0.05</v>
      </c>
      <c r="J30" s="321">
        <v>0.05</v>
      </c>
      <c r="K30" s="321">
        <v>0.05</v>
      </c>
      <c r="L30" s="298">
        <v>8</v>
      </c>
      <c r="M30" s="241"/>
    </row>
    <row r="31" spans="2:20" ht="22.5" customHeight="1" thickBot="1">
      <c r="B31" s="306">
        <v>5</v>
      </c>
      <c r="C31" s="303">
        <v>0.05</v>
      </c>
      <c r="D31" s="323">
        <v>0.5</v>
      </c>
      <c r="E31" s="601">
        <v>0.1</v>
      </c>
      <c r="F31" s="307">
        <v>0.1</v>
      </c>
      <c r="G31" s="307">
        <v>0.1</v>
      </c>
      <c r="H31" s="307">
        <v>0.1</v>
      </c>
      <c r="I31" s="324">
        <v>0.1</v>
      </c>
      <c r="J31" s="324">
        <v>0.1</v>
      </c>
      <c r="K31" s="324">
        <v>0.1</v>
      </c>
      <c r="L31" s="305">
        <v>10</v>
      </c>
      <c r="M31" s="240"/>
    </row>
    <row r="32" spans="2:20" ht="20.25" customHeight="1">
      <c r="L32" s="233"/>
      <c r="M32" s="233"/>
      <c r="R32" s="325"/>
    </row>
    <row r="33" spans="2:18" ht="20.25" customHeight="1" thickBot="1">
      <c r="L33" s="233"/>
      <c r="M33" s="233"/>
      <c r="R33" s="325"/>
    </row>
    <row r="34" spans="2:18" ht="20.25" customHeight="1">
      <c r="B34" s="1198" t="s">
        <v>297</v>
      </c>
      <c r="C34" s="1200" t="s">
        <v>302</v>
      </c>
      <c r="D34" s="1200" t="s">
        <v>299</v>
      </c>
      <c r="E34" s="1200"/>
      <c r="F34" s="1200" t="s">
        <v>322</v>
      </c>
      <c r="G34" s="273" t="s">
        <v>305</v>
      </c>
      <c r="H34" s="1200" t="s">
        <v>480</v>
      </c>
      <c r="I34" s="1200" t="s">
        <v>323</v>
      </c>
      <c r="J34" s="1202" t="s">
        <v>305</v>
      </c>
      <c r="K34" s="1203"/>
      <c r="L34" s="1182" t="s">
        <v>286</v>
      </c>
      <c r="R34" s="325"/>
    </row>
    <row r="35" spans="2:18" ht="20.25" customHeight="1">
      <c r="B35" s="1199"/>
      <c r="C35" s="1201"/>
      <c r="D35" s="1201"/>
      <c r="E35" s="1201"/>
      <c r="F35" s="1201"/>
      <c r="G35" s="280">
        <v>13</v>
      </c>
      <c r="H35" s="1201"/>
      <c r="I35" s="1201"/>
      <c r="J35" s="280">
        <v>16</v>
      </c>
      <c r="K35" s="280"/>
      <c r="L35" s="1183"/>
      <c r="R35" s="325"/>
    </row>
    <row r="36" spans="2:18" ht="20.25" customHeight="1">
      <c r="B36" s="1185" t="s">
        <v>306</v>
      </c>
      <c r="C36" s="1187" t="s">
        <v>308</v>
      </c>
      <c r="D36" s="1190" t="s">
        <v>325</v>
      </c>
      <c r="E36" s="1190"/>
      <c r="F36" s="1190" t="s">
        <v>326</v>
      </c>
      <c r="G36" s="1193" t="s">
        <v>327</v>
      </c>
      <c r="H36" s="1196" t="s">
        <v>328</v>
      </c>
      <c r="I36" s="1196" t="s">
        <v>329</v>
      </c>
      <c r="J36" s="1193" t="s">
        <v>982</v>
      </c>
      <c r="K36" s="1193"/>
      <c r="L36" s="1184"/>
      <c r="R36" s="325"/>
    </row>
    <row r="37" spans="2:18" ht="20.25" customHeight="1">
      <c r="B37" s="1186"/>
      <c r="C37" s="1188"/>
      <c r="D37" s="1191"/>
      <c r="E37" s="1191"/>
      <c r="F37" s="1191"/>
      <c r="G37" s="1194"/>
      <c r="H37" s="1194"/>
      <c r="I37" s="1194"/>
      <c r="J37" s="1194"/>
      <c r="K37" s="1194"/>
      <c r="L37" s="326"/>
      <c r="R37" s="325"/>
    </row>
    <row r="38" spans="2:18" ht="20.25" customHeight="1">
      <c r="B38" s="1186"/>
      <c r="C38" s="1189"/>
      <c r="D38" s="1192"/>
      <c r="E38" s="1192"/>
      <c r="F38" s="1192"/>
      <c r="G38" s="1195"/>
      <c r="H38" s="1195"/>
      <c r="I38" s="1195"/>
      <c r="J38" s="1195"/>
      <c r="K38" s="1195"/>
      <c r="L38" s="326"/>
      <c r="R38" s="325"/>
    </row>
    <row r="39" spans="2:18" ht="22.5" customHeight="1">
      <c r="B39" s="317">
        <v>1</v>
      </c>
      <c r="C39" s="291">
        <v>-10</v>
      </c>
      <c r="D39" s="327">
        <v>-1</v>
      </c>
      <c r="E39" s="327"/>
      <c r="F39" s="327">
        <v>-1</v>
      </c>
      <c r="G39" s="328">
        <v>-100</v>
      </c>
      <c r="H39" s="329">
        <v>-1000</v>
      </c>
      <c r="I39" s="329">
        <v>-1000</v>
      </c>
      <c r="J39" s="328">
        <v>-100</v>
      </c>
      <c r="K39" s="328"/>
      <c r="L39" s="330">
        <v>10</v>
      </c>
      <c r="R39" s="325"/>
    </row>
    <row r="40" spans="2:18" ht="22.5" customHeight="1">
      <c r="B40" s="299">
        <v>2</v>
      </c>
      <c r="C40" s="296">
        <v>-4.9000000000000002E-2</v>
      </c>
      <c r="D40" s="331">
        <v>-9.9989999999999996E-2</v>
      </c>
      <c r="E40" s="331"/>
      <c r="F40" s="331">
        <v>-9.9000000000000008E-3</v>
      </c>
      <c r="G40" s="332">
        <v>-9.9400000000000002E-2</v>
      </c>
      <c r="H40" s="333">
        <v>-0.99</v>
      </c>
      <c r="I40" s="333">
        <v>-0.99</v>
      </c>
      <c r="J40" s="332">
        <v>-9.9400000000000002E-2</v>
      </c>
      <c r="K40" s="332"/>
      <c r="L40" s="334">
        <v>8</v>
      </c>
      <c r="R40" s="325"/>
    </row>
    <row r="41" spans="2:18" ht="22.5" customHeight="1">
      <c r="B41" s="299">
        <v>3</v>
      </c>
      <c r="C41" s="296">
        <v>-2.4E-2</v>
      </c>
      <c r="D41" s="331">
        <v>-4.999E-2</v>
      </c>
      <c r="E41" s="331"/>
      <c r="F41" s="331">
        <v>-4.9899999999999996E-3</v>
      </c>
      <c r="G41" s="332">
        <v>-4.9399999999999999E-2</v>
      </c>
      <c r="H41" s="333">
        <v>-0.49</v>
      </c>
      <c r="I41" s="333">
        <v>-0.49</v>
      </c>
      <c r="J41" s="332">
        <v>-4.9399999999999999E-2</v>
      </c>
      <c r="K41" s="332"/>
      <c r="L41" s="335">
        <v>6</v>
      </c>
      <c r="R41" s="325"/>
    </row>
    <row r="42" spans="2:18" ht="22.5" customHeight="1">
      <c r="B42" s="299">
        <v>4</v>
      </c>
      <c r="C42" s="296">
        <v>2.5000000000000001E-2</v>
      </c>
      <c r="D42" s="331">
        <v>0.05</v>
      </c>
      <c r="E42" s="331"/>
      <c r="F42" s="331">
        <v>5.0000000000000001E-3</v>
      </c>
      <c r="G42" s="332">
        <v>0.05</v>
      </c>
      <c r="H42" s="333">
        <v>0.5</v>
      </c>
      <c r="I42" s="333">
        <v>0.5</v>
      </c>
      <c r="J42" s="332">
        <v>0.05</v>
      </c>
      <c r="K42" s="332"/>
      <c r="L42" s="334">
        <v>4</v>
      </c>
      <c r="R42" s="325"/>
    </row>
    <row r="43" spans="2:18" ht="22.5" customHeight="1" thickBot="1">
      <c r="B43" s="306">
        <v>5</v>
      </c>
      <c r="C43" s="307">
        <v>0.05</v>
      </c>
      <c r="D43" s="336">
        <v>0.1</v>
      </c>
      <c r="E43" s="336"/>
      <c r="F43" s="336">
        <v>0.01</v>
      </c>
      <c r="G43" s="337">
        <v>0.1</v>
      </c>
      <c r="H43" s="338">
        <v>1</v>
      </c>
      <c r="I43" s="338">
        <v>1</v>
      </c>
      <c r="J43" s="337">
        <v>0.1</v>
      </c>
      <c r="K43" s="337"/>
      <c r="L43" s="339">
        <v>2</v>
      </c>
      <c r="R43" s="325"/>
    </row>
    <row r="44" spans="2:18" ht="20.25" customHeight="1">
      <c r="R44" s="325"/>
    </row>
    <row r="45" spans="2:18" ht="22.5" customHeight="1"/>
  </sheetData>
  <mergeCells count="57">
    <mergeCell ref="L10:L11"/>
    <mergeCell ref="M10:M11"/>
    <mergeCell ref="O10:O14"/>
    <mergeCell ref="B12:B14"/>
    <mergeCell ref="C12:C14"/>
    <mergeCell ref="D12:D14"/>
    <mergeCell ref="E12:E14"/>
    <mergeCell ref="F12:F14"/>
    <mergeCell ref="G12:G14"/>
    <mergeCell ref="B10:B11"/>
    <mergeCell ref="C10:C11"/>
    <mergeCell ref="D10:D11"/>
    <mergeCell ref="E10:E11"/>
    <mergeCell ref="I10:I14"/>
    <mergeCell ref="K10:K11"/>
    <mergeCell ref="L12:L14"/>
    <mergeCell ref="M12:M14"/>
    <mergeCell ref="N12:N14"/>
    <mergeCell ref="B22:B23"/>
    <mergeCell ref="C22:C23"/>
    <mergeCell ref="D22:D23"/>
    <mergeCell ref="E22:E23"/>
    <mergeCell ref="F22:F23"/>
    <mergeCell ref="G22:G23"/>
    <mergeCell ref="H12:H14"/>
    <mergeCell ref="K12:K14"/>
    <mergeCell ref="H22:H23"/>
    <mergeCell ref="L22:L24"/>
    <mergeCell ref="B24:B26"/>
    <mergeCell ref="C24:C26"/>
    <mergeCell ref="I24:I26"/>
    <mergeCell ref="J24:J26"/>
    <mergeCell ref="K24:K26"/>
    <mergeCell ref="B34:B35"/>
    <mergeCell ref="C34:C35"/>
    <mergeCell ref="D34:D35"/>
    <mergeCell ref="E34:E35"/>
    <mergeCell ref="F34:F35"/>
    <mergeCell ref="H34:H35"/>
    <mergeCell ref="I34:I35"/>
    <mergeCell ref="J34:K34"/>
    <mergeCell ref="D24:D26"/>
    <mergeCell ref="E24:E26"/>
    <mergeCell ref="F24:F26"/>
    <mergeCell ref="G24:G26"/>
    <mergeCell ref="H24:H26"/>
    <mergeCell ref="L34:L36"/>
    <mergeCell ref="B36:B38"/>
    <mergeCell ref="C36:C38"/>
    <mergeCell ref="D36:D38"/>
    <mergeCell ref="E36:E38"/>
    <mergeCell ref="F36:F38"/>
    <mergeCell ref="G36:G38"/>
    <mergeCell ref="H36:H38"/>
    <mergeCell ref="I36:I38"/>
    <mergeCell ref="J36:J38"/>
    <mergeCell ref="K36:K38"/>
  </mergeCells>
  <phoneticPr fontId="1"/>
  <pageMargins left="0.39370078740157483" right="0.39370078740157483" top="0.39370078740157483" bottom="0.39370078740157483" header="0" footer="0.19685039370078741"/>
  <pageSetup paperSize="9" scale="49" orientation="landscape" r:id="rId1"/>
  <headerFooter scaleWithDoc="0">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8:V55"/>
  <sheetViews>
    <sheetView showGridLines="0" zoomScaleNormal="100" workbookViewId="0"/>
  </sheetViews>
  <sheetFormatPr defaultRowHeight="13.2"/>
  <sheetData>
    <row r="8" spans="22:22">
      <c r="V8" s="40"/>
    </row>
    <row r="9" spans="22:22">
      <c r="V9" s="40"/>
    </row>
    <row r="10" spans="22:22">
      <c r="V10" s="40"/>
    </row>
    <row r="11" spans="22:22">
      <c r="V11" s="40"/>
    </row>
    <row r="12" spans="22:22">
      <c r="V12" s="40"/>
    </row>
    <row r="13" spans="22:22">
      <c r="V13" s="40"/>
    </row>
    <row r="14" spans="22:22">
      <c r="V14" s="40"/>
    </row>
    <row r="16" spans="22:22">
      <c r="V16" s="43"/>
    </row>
    <row r="17" spans="22:22">
      <c r="V17" s="41"/>
    </row>
    <row r="18" spans="22:22">
      <c r="V18" s="41"/>
    </row>
    <row r="19" spans="22:22">
      <c r="V19" s="42"/>
    </row>
    <row r="20" spans="22:22" ht="13.5" customHeight="1">
      <c r="V20" s="43"/>
    </row>
    <row r="21" spans="22:22">
      <c r="V21" s="41"/>
    </row>
    <row r="22" spans="22:22">
      <c r="V22" s="43"/>
    </row>
    <row r="23" spans="22:22">
      <c r="V23" s="41"/>
    </row>
    <row r="24" spans="22:22">
      <c r="V24" s="42"/>
    </row>
    <row r="26" spans="22:22">
      <c r="V26" s="40"/>
    </row>
    <row r="27" spans="22:22">
      <c r="V27" s="40"/>
    </row>
    <row r="36" spans="2:2">
      <c r="B36" s="44"/>
    </row>
    <row r="37" spans="2:2">
      <c r="B37" s="44" t="s">
        <v>46</v>
      </c>
    </row>
    <row r="38" spans="2:2">
      <c r="B38" s="44" t="s">
        <v>46</v>
      </c>
    </row>
    <row r="39" spans="2:2">
      <c r="B39" s="44" t="s">
        <v>47</v>
      </c>
    </row>
    <row r="40" spans="2:2">
      <c r="B40" s="44" t="s">
        <v>48</v>
      </c>
    </row>
    <row r="41" spans="2:2">
      <c r="B41" s="44" t="s">
        <v>49</v>
      </c>
    </row>
    <row r="42" spans="2:2">
      <c r="B42" s="44"/>
    </row>
    <row r="43" spans="2:2">
      <c r="B43" s="45"/>
    </row>
    <row r="44" spans="2:2">
      <c r="B44" s="47"/>
    </row>
    <row r="45" spans="2:2">
      <c r="B45" s="47"/>
    </row>
    <row r="46" spans="2:2">
      <c r="B46" s="46"/>
    </row>
    <row r="47" spans="2:2">
      <c r="B47" s="45"/>
    </row>
    <row r="48" spans="2:2">
      <c r="B48" s="46"/>
    </row>
    <row r="49" spans="2:2">
      <c r="B49" s="45"/>
    </row>
    <row r="50" spans="2:2">
      <c r="B50" s="47"/>
    </row>
    <row r="51" spans="2:2">
      <c r="B51" s="44"/>
    </row>
    <row r="52" spans="2:2" ht="13.5" customHeight="1">
      <c r="B52" s="46"/>
    </row>
    <row r="55" spans="2:2">
      <c r="B55" s="40" t="s">
        <v>45</v>
      </c>
    </row>
  </sheetData>
  <phoneticPr fontId="1"/>
  <pageMargins left="0.39370078740157483" right="0.39370078740157483" top="0.39370078740157483" bottom="0.39370078740157483" header="0" footer="0.19685039370078741"/>
  <pageSetup paperSize="9" scale="80" orientation="landscape" r:id="rId1"/>
  <headerFooter scaleWithDoc="0">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FFCC"/>
  </sheetPr>
  <dimension ref="A1:BY36"/>
  <sheetViews>
    <sheetView showGridLines="0" zoomScaleNormal="100" workbookViewId="0">
      <selection activeCell="D4" sqref="D4:BE5"/>
    </sheetView>
  </sheetViews>
  <sheetFormatPr defaultColWidth="2.21875" defaultRowHeight="13.2"/>
  <cols>
    <col min="1" max="1" width="2.21875" style="13"/>
    <col min="2" max="14" width="2.109375" style="13" customWidth="1"/>
    <col min="15" max="32" width="2.21875" style="15"/>
    <col min="33" max="34" width="2.6640625" style="15" customWidth="1"/>
    <col min="35" max="35" width="2" style="15" customWidth="1"/>
    <col min="36" max="41" width="2.21875" style="15"/>
    <col min="42" max="46" width="2.21875" style="13" customWidth="1"/>
    <col min="47" max="64" width="2.21875" style="13"/>
    <col min="65" max="65" width="2.21875" style="13" customWidth="1"/>
    <col min="66" max="67" width="2.21875" style="13"/>
    <col min="68" max="68" width="2.44140625" style="13" customWidth="1"/>
    <col min="69" max="71" width="3.6640625" style="13" customWidth="1"/>
    <col min="72" max="16384" width="2.21875" style="13"/>
  </cols>
  <sheetData>
    <row r="1" spans="1:77">
      <c r="A1" s="1339" t="s">
        <v>22</v>
      </c>
      <c r="B1" s="1340"/>
      <c r="C1" s="1340"/>
      <c r="D1" s="1340"/>
      <c r="E1" s="1341"/>
      <c r="F1" s="1345" t="str">
        <f>IF('法人入力シート（要入力）'!E4="","",'法人入力シート（要入力）'!E4)</f>
        <v/>
      </c>
      <c r="G1" s="1346"/>
      <c r="H1" s="1346"/>
      <c r="I1" s="1346"/>
      <c r="J1" s="1346"/>
      <c r="K1" s="1346"/>
      <c r="L1" s="1346"/>
      <c r="M1" s="1346"/>
      <c r="N1" s="1346"/>
      <c r="O1" s="1346"/>
      <c r="P1" s="1346"/>
      <c r="Q1" s="1346"/>
      <c r="R1" s="1346"/>
      <c r="S1" s="1346"/>
      <c r="T1" s="1346"/>
      <c r="U1" s="1346"/>
      <c r="V1" s="1346"/>
      <c r="W1" s="1347"/>
      <c r="X1" s="13"/>
      <c r="Y1" s="13"/>
      <c r="Z1" s="13"/>
      <c r="AA1" s="13"/>
      <c r="AB1" s="13"/>
      <c r="AC1" s="13"/>
      <c r="AD1" s="13"/>
      <c r="AE1" s="13"/>
      <c r="AF1" s="13"/>
      <c r="AG1" s="13"/>
      <c r="AH1" s="13"/>
      <c r="AI1" s="13"/>
      <c r="AJ1" s="13"/>
      <c r="AK1" s="13"/>
      <c r="AL1" s="13"/>
      <c r="AM1" s="13"/>
      <c r="AN1" s="13"/>
      <c r="AO1" s="13"/>
    </row>
    <row r="2" spans="1:77">
      <c r="A2" s="1342"/>
      <c r="B2" s="1343"/>
      <c r="C2" s="1343"/>
      <c r="D2" s="1343"/>
      <c r="E2" s="1344"/>
      <c r="F2" s="1348"/>
      <c r="G2" s="1349"/>
      <c r="H2" s="1349"/>
      <c r="I2" s="1349"/>
      <c r="J2" s="1349"/>
      <c r="K2" s="1349"/>
      <c r="L2" s="1349"/>
      <c r="M2" s="1349"/>
      <c r="N2" s="1349"/>
      <c r="O2" s="1349"/>
      <c r="P2" s="1349"/>
      <c r="Q2" s="1349"/>
      <c r="R2" s="1349"/>
      <c r="S2" s="1349"/>
      <c r="T2" s="1349"/>
      <c r="U2" s="1349"/>
      <c r="V2" s="1349"/>
      <c r="W2" s="1350"/>
      <c r="X2" s="13"/>
      <c r="Y2" s="13"/>
      <c r="Z2" s="13"/>
      <c r="AA2" s="13"/>
      <c r="AB2" s="13"/>
      <c r="AC2" s="13"/>
      <c r="AD2" s="13"/>
      <c r="AE2" s="13"/>
      <c r="AF2" s="13"/>
      <c r="AG2" s="13"/>
      <c r="AH2" s="13"/>
      <c r="AI2" s="13"/>
      <c r="AJ2" s="13"/>
      <c r="AK2" s="13"/>
      <c r="AL2" s="13"/>
      <c r="AM2" s="13"/>
      <c r="AN2" s="13"/>
      <c r="AO2" s="13"/>
    </row>
    <row r="3" spans="1:77" ht="13.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row>
    <row r="4" spans="1:77">
      <c r="A4" s="1351" t="s">
        <v>23</v>
      </c>
      <c r="B4" s="1351"/>
      <c r="C4" s="1351"/>
      <c r="D4" s="1352" t="s">
        <v>24</v>
      </c>
      <c r="E4" s="1352"/>
      <c r="F4" s="1352"/>
      <c r="G4" s="1352"/>
      <c r="H4" s="1352"/>
      <c r="I4" s="1352"/>
      <c r="J4" s="1352"/>
      <c r="K4" s="1352"/>
      <c r="L4" s="1352"/>
      <c r="M4" s="1352"/>
      <c r="N4" s="1352"/>
      <c r="O4" s="1352"/>
      <c r="P4" s="1352"/>
      <c r="Q4" s="1352"/>
      <c r="R4" s="1352"/>
      <c r="S4" s="1352"/>
      <c r="T4" s="1352"/>
      <c r="U4" s="1352"/>
      <c r="V4" s="1352"/>
      <c r="W4" s="1352"/>
      <c r="X4" s="1352"/>
      <c r="Y4" s="1352"/>
      <c r="Z4" s="1352"/>
      <c r="AA4" s="1352"/>
      <c r="AB4" s="1352"/>
      <c r="AC4" s="1352"/>
      <c r="AD4" s="1352"/>
      <c r="AE4" s="1352"/>
      <c r="AF4" s="1352"/>
      <c r="AG4" s="1352"/>
      <c r="AH4" s="1352"/>
      <c r="AI4" s="1352"/>
      <c r="AJ4" s="1352"/>
      <c r="AK4" s="1352"/>
      <c r="AL4" s="1352"/>
      <c r="AM4" s="1352"/>
      <c r="AN4" s="1352"/>
      <c r="AO4" s="1352"/>
      <c r="AP4" s="1352"/>
      <c r="AQ4" s="1352"/>
      <c r="AR4" s="1352"/>
      <c r="AS4" s="1352"/>
      <c r="AT4" s="1352"/>
      <c r="AU4" s="1352"/>
      <c r="AV4" s="1352"/>
      <c r="AW4" s="1352"/>
      <c r="AX4" s="1352"/>
      <c r="AY4" s="1352"/>
      <c r="AZ4" s="1352"/>
      <c r="BA4" s="1352"/>
      <c r="BB4" s="1352"/>
      <c r="BC4" s="1352"/>
      <c r="BD4" s="1352"/>
      <c r="BE4" s="1352"/>
    </row>
    <row r="5" spans="1:77">
      <c r="A5" s="1351"/>
      <c r="B5" s="1351"/>
      <c r="C5" s="1351"/>
      <c r="D5" s="1352"/>
      <c r="E5" s="1352"/>
      <c r="F5" s="1352"/>
      <c r="G5" s="1352"/>
      <c r="H5" s="1352"/>
      <c r="I5" s="1352"/>
      <c r="J5" s="1352"/>
      <c r="K5" s="1352"/>
      <c r="L5" s="1352"/>
      <c r="M5" s="1352"/>
      <c r="N5" s="1352"/>
      <c r="O5" s="1352"/>
      <c r="P5" s="1352"/>
      <c r="Q5" s="1352"/>
      <c r="R5" s="1352"/>
      <c r="S5" s="1352"/>
      <c r="T5" s="1352"/>
      <c r="U5" s="1352"/>
      <c r="V5" s="1352"/>
      <c r="W5" s="1352"/>
      <c r="X5" s="1352"/>
      <c r="Y5" s="1352"/>
      <c r="Z5" s="1352"/>
      <c r="AA5" s="1352"/>
      <c r="AB5" s="1352"/>
      <c r="AC5" s="1352"/>
      <c r="AD5" s="1352"/>
      <c r="AE5" s="1352"/>
      <c r="AF5" s="1352"/>
      <c r="AG5" s="1352"/>
      <c r="AH5" s="1352"/>
      <c r="AI5" s="1352"/>
      <c r="AJ5" s="1352"/>
      <c r="AK5" s="1352"/>
      <c r="AL5" s="1352"/>
      <c r="AM5" s="1352"/>
      <c r="AN5" s="1352"/>
      <c r="AO5" s="1352"/>
      <c r="AP5" s="1352"/>
      <c r="AQ5" s="1352"/>
      <c r="AR5" s="1352"/>
      <c r="AS5" s="1352"/>
      <c r="AT5" s="1352"/>
      <c r="AU5" s="1352"/>
      <c r="AV5" s="1352"/>
      <c r="AW5" s="1352"/>
      <c r="AX5" s="1352"/>
      <c r="AY5" s="1352"/>
      <c r="AZ5" s="1352"/>
      <c r="BA5" s="1352"/>
      <c r="BB5" s="1352"/>
      <c r="BC5" s="1352"/>
      <c r="BD5" s="1352"/>
      <c r="BE5" s="1352"/>
    </row>
    <row r="6" spans="1:77" ht="13.5" customHeight="1">
      <c r="A6" s="1352" t="s">
        <v>25</v>
      </c>
      <c r="B6" s="1352"/>
      <c r="C6" s="1352"/>
      <c r="D6" s="1352"/>
      <c r="E6" s="1352"/>
      <c r="F6" s="1352"/>
      <c r="G6" s="1352"/>
      <c r="H6" s="1352"/>
      <c r="I6" s="1352"/>
      <c r="J6" s="1352"/>
      <c r="K6" s="1352"/>
      <c r="L6" s="1352"/>
      <c r="M6" s="1352"/>
      <c r="N6" s="1352"/>
      <c r="O6" s="1352"/>
      <c r="P6" s="1352"/>
      <c r="Q6" s="1352"/>
      <c r="R6" s="1352"/>
      <c r="S6" s="1352"/>
      <c r="T6" s="1352"/>
      <c r="U6" s="1352"/>
      <c r="V6" s="1352"/>
      <c r="W6" s="1352"/>
      <c r="X6" s="1352"/>
      <c r="Y6" s="1352"/>
      <c r="Z6" s="1352"/>
      <c r="AA6" s="1352"/>
      <c r="AB6" s="1352"/>
      <c r="AC6" s="1352"/>
      <c r="AD6" s="1352"/>
      <c r="AE6" s="1352"/>
      <c r="AF6" s="1352"/>
      <c r="AG6" s="1352"/>
      <c r="AH6" s="1352"/>
      <c r="AI6" s="1352"/>
      <c r="AJ6" s="1352"/>
      <c r="AK6" s="1352"/>
      <c r="AL6" s="1352"/>
      <c r="AM6" s="1352"/>
      <c r="AN6" s="1352"/>
      <c r="AO6" s="1352"/>
      <c r="AP6" s="1352"/>
      <c r="AQ6" s="1352"/>
      <c r="AR6" s="1352"/>
      <c r="AS6" s="1352"/>
      <c r="AT6" s="1352"/>
      <c r="AU6" s="1352"/>
      <c r="AV6" s="1352"/>
      <c r="AW6" s="1352"/>
      <c r="AX6" s="1352"/>
      <c r="AY6" s="1352"/>
      <c r="AZ6" s="1352"/>
      <c r="BA6" s="1352"/>
      <c r="BB6" s="1352"/>
      <c r="BC6" s="1352"/>
      <c r="BD6" s="1352"/>
      <c r="BE6" s="1352"/>
    </row>
    <row r="7" spans="1:77" ht="13.5" customHeight="1">
      <c r="A7" s="1352"/>
      <c r="B7" s="1352"/>
      <c r="C7" s="1352"/>
      <c r="D7" s="1352"/>
      <c r="E7" s="1352"/>
      <c r="F7" s="1352"/>
      <c r="G7" s="1352"/>
      <c r="H7" s="1352"/>
      <c r="I7" s="1352"/>
      <c r="J7" s="1352"/>
      <c r="K7" s="1352"/>
      <c r="L7" s="1352"/>
      <c r="M7" s="1352"/>
      <c r="N7" s="1352"/>
      <c r="O7" s="1352"/>
      <c r="P7" s="1352"/>
      <c r="Q7" s="1352"/>
      <c r="R7" s="1352"/>
      <c r="S7" s="1352"/>
      <c r="T7" s="1352"/>
      <c r="U7" s="1352"/>
      <c r="V7" s="1352"/>
      <c r="W7" s="1352"/>
      <c r="X7" s="1352"/>
      <c r="Y7" s="1352"/>
      <c r="Z7" s="1352"/>
      <c r="AA7" s="1352"/>
      <c r="AB7" s="1352"/>
      <c r="AC7" s="1352"/>
      <c r="AD7" s="1352"/>
      <c r="AE7" s="1352"/>
      <c r="AF7" s="1352"/>
      <c r="AG7" s="1352"/>
      <c r="AH7" s="1352"/>
      <c r="AI7" s="1352"/>
      <c r="AJ7" s="1352"/>
      <c r="AK7" s="1352"/>
      <c r="AL7" s="1352"/>
      <c r="AM7" s="1352"/>
      <c r="AN7" s="1352"/>
      <c r="AO7" s="1352"/>
      <c r="AP7" s="1352"/>
      <c r="AQ7" s="1352"/>
      <c r="AR7" s="1352"/>
      <c r="AS7" s="1352"/>
      <c r="AT7" s="1352"/>
      <c r="AU7" s="1352"/>
      <c r="AV7" s="1352"/>
      <c r="AW7" s="1352"/>
      <c r="AX7" s="1352"/>
      <c r="AY7" s="1352"/>
      <c r="AZ7" s="1352"/>
      <c r="BA7" s="1352"/>
      <c r="BB7" s="1352"/>
      <c r="BC7" s="1352"/>
      <c r="BD7" s="1352"/>
      <c r="BE7" s="1352"/>
      <c r="BX7" s="1252"/>
      <c r="BY7" s="1252"/>
    </row>
    <row r="8" spans="1:77" ht="13.5" customHeight="1">
      <c r="A8" s="1353" t="s">
        <v>26</v>
      </c>
      <c r="B8" s="1354"/>
      <c r="C8" s="1354"/>
      <c r="D8" s="1354"/>
      <c r="E8" s="1354"/>
      <c r="F8" s="1354"/>
      <c r="G8" s="1354"/>
      <c r="H8" s="1354"/>
      <c r="I8" s="1354"/>
      <c r="J8" s="1354"/>
      <c r="K8" s="1354"/>
      <c r="L8" s="1354"/>
      <c r="M8" s="1354"/>
      <c r="N8" s="1355"/>
      <c r="O8" s="1362">
        <f>'法人入力シート（要入力）'!$D$11</f>
        <v>2018</v>
      </c>
      <c r="P8" s="1362"/>
      <c r="Q8" s="1362"/>
      <c r="R8" s="1362">
        <f>'法人入力シート（要入力）'!$E$11</f>
        <v>2019</v>
      </c>
      <c r="S8" s="1362"/>
      <c r="T8" s="1362"/>
      <c r="U8" s="1362">
        <f>'法人入力シート（要入力）'!$F$11</f>
        <v>2020</v>
      </c>
      <c r="V8" s="1362"/>
      <c r="W8" s="1362"/>
      <c r="X8" s="1362">
        <f>'法人入力シート（要入力）'!$G$11</f>
        <v>2021</v>
      </c>
      <c r="Y8" s="1362"/>
      <c r="Z8" s="1362"/>
      <c r="AA8" s="1362">
        <f>'法人入力シート（要入力）'!$H$11</f>
        <v>2022</v>
      </c>
      <c r="AB8" s="1362"/>
      <c r="AC8" s="1365"/>
      <c r="AD8" s="1368" t="str">
        <f>"増減"&amp;$AA$8&amp;"-"&amp;$O$8</f>
        <v>増減2022-2018</v>
      </c>
      <c r="AE8" s="1369"/>
      <c r="AF8" s="1370"/>
      <c r="AG8" s="1377" t="str">
        <f>"伸び率
/"&amp;$O$8&amp;
" (%)"</f>
        <v>伸び率
/2018 (%)</v>
      </c>
      <c r="AH8" s="1378"/>
      <c r="AI8" s="1379"/>
      <c r="AJ8" s="1369" t="s">
        <v>97</v>
      </c>
      <c r="AK8" s="1386"/>
      <c r="AL8" s="1391" t="s">
        <v>98</v>
      </c>
      <c r="AM8" s="1386"/>
      <c r="AN8" s="1394" t="s">
        <v>99</v>
      </c>
      <c r="AO8" s="1395"/>
      <c r="AT8" s="49"/>
      <c r="AU8" s="49"/>
      <c r="AV8" s="49"/>
      <c r="AW8" s="49"/>
      <c r="AX8" s="49"/>
      <c r="BB8" s="49"/>
      <c r="BC8" s="49"/>
      <c r="BD8" s="49"/>
      <c r="BE8" s="49"/>
      <c r="BF8" s="49"/>
      <c r="BG8" s="49"/>
      <c r="BH8" s="49"/>
      <c r="BI8" s="48"/>
      <c r="BJ8" s="48"/>
      <c r="BK8" s="48"/>
      <c r="BL8" s="48"/>
      <c r="BM8" s="48"/>
      <c r="BP8" s="220"/>
      <c r="BQ8" s="221" t="s">
        <v>272</v>
      </c>
      <c r="BR8" s="222" t="s">
        <v>273</v>
      </c>
      <c r="BS8" s="223" t="s">
        <v>274</v>
      </c>
      <c r="BX8" s="1252"/>
      <c r="BY8" s="1252"/>
    </row>
    <row r="9" spans="1:77" ht="13.5" customHeight="1">
      <c r="A9" s="1356"/>
      <c r="B9" s="1357"/>
      <c r="C9" s="1357"/>
      <c r="D9" s="1357"/>
      <c r="E9" s="1357"/>
      <c r="F9" s="1357"/>
      <c r="G9" s="1357"/>
      <c r="H9" s="1357"/>
      <c r="I9" s="1357"/>
      <c r="J9" s="1357"/>
      <c r="K9" s="1357"/>
      <c r="L9" s="1357"/>
      <c r="M9" s="1357"/>
      <c r="N9" s="1358"/>
      <c r="O9" s="1363"/>
      <c r="P9" s="1363"/>
      <c r="Q9" s="1363"/>
      <c r="R9" s="1363"/>
      <c r="S9" s="1363"/>
      <c r="T9" s="1363"/>
      <c r="U9" s="1363"/>
      <c r="V9" s="1363"/>
      <c r="W9" s="1363"/>
      <c r="X9" s="1363"/>
      <c r="Y9" s="1363"/>
      <c r="Z9" s="1363"/>
      <c r="AA9" s="1363"/>
      <c r="AB9" s="1363"/>
      <c r="AC9" s="1366"/>
      <c r="AD9" s="1371"/>
      <c r="AE9" s="1372"/>
      <c r="AF9" s="1373"/>
      <c r="AG9" s="1380"/>
      <c r="AH9" s="1381"/>
      <c r="AI9" s="1382"/>
      <c r="AJ9" s="1387"/>
      <c r="AK9" s="1388"/>
      <c r="AL9" s="1392"/>
      <c r="AM9" s="1388"/>
      <c r="AN9" s="1395"/>
      <c r="AO9" s="1395"/>
      <c r="BB9" s="50"/>
      <c r="BC9" s="50"/>
      <c r="BD9" s="50"/>
      <c r="BE9" s="50"/>
      <c r="BF9" s="50"/>
      <c r="BG9" s="50"/>
      <c r="BH9" s="50"/>
      <c r="BI9" s="50"/>
      <c r="BJ9" s="50"/>
      <c r="BK9" s="50"/>
      <c r="BL9" s="50"/>
      <c r="BM9" s="50"/>
      <c r="BP9" s="220" t="s">
        <v>275</v>
      </c>
      <c r="BQ9" s="224" t="str">
        <f>AJ12</f>
        <v>－</v>
      </c>
      <c r="BR9" s="225" t="str">
        <f>AL12</f>
        <v>－</v>
      </c>
      <c r="BS9" s="225" t="str">
        <f ca="1">AN12</f>
        <v>－</v>
      </c>
      <c r="BX9" s="1252"/>
      <c r="BY9" s="1252"/>
    </row>
    <row r="10" spans="1:77" ht="13.5" customHeight="1">
      <c r="A10" s="1359"/>
      <c r="B10" s="1360"/>
      <c r="C10" s="1360"/>
      <c r="D10" s="1360"/>
      <c r="E10" s="1360"/>
      <c r="F10" s="1360"/>
      <c r="G10" s="1360"/>
      <c r="H10" s="1360"/>
      <c r="I10" s="1360"/>
      <c r="J10" s="1360"/>
      <c r="K10" s="1360"/>
      <c r="L10" s="1360"/>
      <c r="M10" s="1360"/>
      <c r="N10" s="1361"/>
      <c r="O10" s="1364"/>
      <c r="P10" s="1364"/>
      <c r="Q10" s="1364"/>
      <c r="R10" s="1364"/>
      <c r="S10" s="1364"/>
      <c r="T10" s="1364"/>
      <c r="U10" s="1364"/>
      <c r="V10" s="1364"/>
      <c r="W10" s="1364"/>
      <c r="X10" s="1364"/>
      <c r="Y10" s="1364"/>
      <c r="Z10" s="1364"/>
      <c r="AA10" s="1364"/>
      <c r="AB10" s="1364"/>
      <c r="AC10" s="1367"/>
      <c r="AD10" s="1374"/>
      <c r="AE10" s="1375"/>
      <c r="AF10" s="1376"/>
      <c r="AG10" s="1383"/>
      <c r="AH10" s="1384"/>
      <c r="AI10" s="1385"/>
      <c r="AJ10" s="1389"/>
      <c r="AK10" s="1390"/>
      <c r="AL10" s="1393"/>
      <c r="AM10" s="1390"/>
      <c r="AN10" s="1395"/>
      <c r="AO10" s="1395"/>
      <c r="BB10" s="50"/>
      <c r="BC10" s="50"/>
      <c r="BD10" s="50"/>
      <c r="BE10" s="50"/>
      <c r="BF10" s="50"/>
      <c r="BG10" s="50"/>
      <c r="BH10" s="50"/>
      <c r="BI10" s="50"/>
      <c r="BJ10" s="50"/>
      <c r="BK10" s="50"/>
      <c r="BL10" s="50"/>
      <c r="BM10" s="50"/>
      <c r="BP10" s="220" t="s">
        <v>276</v>
      </c>
      <c r="BQ10" s="226" t="str">
        <f>AJ14</f>
        <v>－</v>
      </c>
      <c r="BR10" s="227" t="str">
        <f>AL14</f>
        <v>－</v>
      </c>
      <c r="BS10" s="227" t="str">
        <f ca="1">AN14</f>
        <v>－</v>
      </c>
    </row>
    <row r="11" spans="1:77" ht="15.9" customHeight="1">
      <c r="A11" s="734" t="s">
        <v>688</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BB11" s="51"/>
      <c r="BC11" s="51"/>
      <c r="BD11" s="51"/>
      <c r="BE11" s="51"/>
      <c r="BF11" s="51"/>
      <c r="BG11" s="51"/>
      <c r="BH11" s="51"/>
      <c r="BI11" s="51"/>
      <c r="BJ11" s="51"/>
      <c r="BK11" s="51"/>
      <c r="BL11" s="51"/>
      <c r="BM11" s="51"/>
      <c r="BP11" s="220" t="s">
        <v>277</v>
      </c>
      <c r="BQ11" s="226" t="str">
        <f>AJ19</f>
        <v>－</v>
      </c>
      <c r="BR11" s="227" t="str">
        <f>AL19</f>
        <v>－</v>
      </c>
      <c r="BS11" s="227" t="str">
        <f ca="1">AN19</f>
        <v>－</v>
      </c>
    </row>
    <row r="12" spans="1:77" s="15" customFormat="1" ht="15.9" customHeight="1">
      <c r="A12" s="19"/>
      <c r="B12" s="1253" t="s">
        <v>1125</v>
      </c>
      <c r="C12" s="1254"/>
      <c r="D12" s="1254"/>
      <c r="E12" s="1254"/>
      <c r="F12" s="1254"/>
      <c r="G12" s="1254"/>
      <c r="H12" s="1254"/>
      <c r="I12" s="1254"/>
      <c r="J12" s="1254"/>
      <c r="K12" s="1254"/>
      <c r="L12" s="1254"/>
      <c r="M12" s="1254"/>
      <c r="N12" s="1255"/>
      <c r="O12" s="1300" t="str">
        <f>'１．経常収支差額比率（法人）'!F15</f>
        <v>－</v>
      </c>
      <c r="P12" s="1301"/>
      <c r="Q12" s="1335"/>
      <c r="R12" s="1300" t="str">
        <f>'１．経常収支差額比率（法人）'!G15</f>
        <v>－</v>
      </c>
      <c r="S12" s="1301"/>
      <c r="T12" s="1335"/>
      <c r="U12" s="1300" t="str">
        <f>'１．経常収支差額比率（法人）'!H15</f>
        <v>－</v>
      </c>
      <c r="V12" s="1301"/>
      <c r="W12" s="1335"/>
      <c r="X12" s="1300" t="str">
        <f>'１．経常収支差額比率（法人）'!I15</f>
        <v>－</v>
      </c>
      <c r="Y12" s="1301"/>
      <c r="Z12" s="1335"/>
      <c r="AA12" s="1300" t="str">
        <f>'１．経常収支差額比率（法人）'!J15</f>
        <v>－</v>
      </c>
      <c r="AB12" s="1301"/>
      <c r="AC12" s="1301"/>
      <c r="AD12" s="1309" t="str">
        <f>'１．経常収支差額比率（法人）'!K15</f>
        <v>－</v>
      </c>
      <c r="AE12" s="1310"/>
      <c r="AF12" s="1311"/>
      <c r="AG12" s="1325"/>
      <c r="AH12" s="1326"/>
      <c r="AI12" s="1327"/>
      <c r="AJ12" s="1277" t="str">
        <f>'１．経常収支差額比率（法人）'!M15</f>
        <v>－</v>
      </c>
      <c r="AK12" s="1245"/>
      <c r="AL12" s="1244" t="str">
        <f>'１．経常収支差額比率（法人）'!N15</f>
        <v>－</v>
      </c>
      <c r="AM12" s="1245"/>
      <c r="AN12" s="1244" t="str">
        <f ca="1">'１．経常収支差額比率（法人）'!O15</f>
        <v>－</v>
      </c>
      <c r="AO12" s="1245"/>
      <c r="AP12" s="14"/>
      <c r="AQ12" s="14"/>
      <c r="AR12" s="14"/>
      <c r="BB12" s="51"/>
      <c r="BC12" s="51"/>
      <c r="BD12" s="51"/>
      <c r="BE12" s="51"/>
      <c r="BF12" s="51"/>
      <c r="BG12" s="51"/>
      <c r="BH12" s="51"/>
      <c r="BI12" s="51"/>
      <c r="BJ12" s="51"/>
      <c r="BK12" s="51"/>
      <c r="BL12" s="51"/>
      <c r="BM12" s="51"/>
      <c r="BP12" s="228" t="s">
        <v>278</v>
      </c>
      <c r="BQ12" s="226" t="str">
        <f>AJ22</f>
        <v>－</v>
      </c>
      <c r="BR12" s="227" t="str">
        <f>AL22</f>
        <v>－</v>
      </c>
      <c r="BS12" s="227" t="str">
        <f ca="1">AN22</f>
        <v>－</v>
      </c>
    </row>
    <row r="13" spans="1:77" s="15" customFormat="1" ht="15.9" customHeight="1">
      <c r="A13" s="19"/>
      <c r="B13" s="1256"/>
      <c r="C13" s="1337"/>
      <c r="D13" s="1337"/>
      <c r="E13" s="1337"/>
      <c r="F13" s="1337"/>
      <c r="G13" s="1337"/>
      <c r="H13" s="1337"/>
      <c r="I13" s="1337"/>
      <c r="J13" s="1337"/>
      <c r="K13" s="1337"/>
      <c r="L13" s="1337"/>
      <c r="M13" s="1337"/>
      <c r="N13" s="1338"/>
      <c r="O13" s="1323"/>
      <c r="P13" s="1324"/>
      <c r="Q13" s="1336"/>
      <c r="R13" s="1323"/>
      <c r="S13" s="1324"/>
      <c r="T13" s="1336"/>
      <c r="U13" s="1323"/>
      <c r="V13" s="1324"/>
      <c r="W13" s="1336"/>
      <c r="X13" s="1323"/>
      <c r="Y13" s="1324"/>
      <c r="Z13" s="1336"/>
      <c r="AA13" s="1323"/>
      <c r="AB13" s="1324"/>
      <c r="AC13" s="1324"/>
      <c r="AD13" s="1312"/>
      <c r="AE13" s="1313"/>
      <c r="AF13" s="1314"/>
      <c r="AG13" s="1328"/>
      <c r="AH13" s="1329"/>
      <c r="AI13" s="1330"/>
      <c r="AJ13" s="1278"/>
      <c r="AK13" s="1247"/>
      <c r="AL13" s="1246"/>
      <c r="AM13" s="1247"/>
      <c r="AN13" s="1246"/>
      <c r="AO13" s="1247"/>
      <c r="AP13" s="14"/>
      <c r="AQ13" s="14"/>
      <c r="AR13" s="14"/>
      <c r="BP13" s="228" t="s">
        <v>279</v>
      </c>
      <c r="BQ13" s="229" t="str">
        <f>AJ31</f>
        <v>－</v>
      </c>
      <c r="BR13" s="230" t="str">
        <f>AL31</f>
        <v>－</v>
      </c>
      <c r="BS13" s="230" t="str">
        <f ca="1">AN31</f>
        <v>－</v>
      </c>
    </row>
    <row r="14" spans="1:77" s="15" customFormat="1" ht="15.9" customHeight="1">
      <c r="A14" s="19"/>
      <c r="B14" s="1253" t="s">
        <v>1126</v>
      </c>
      <c r="C14" s="1254"/>
      <c r="D14" s="1254"/>
      <c r="E14" s="1254"/>
      <c r="F14" s="1254"/>
      <c r="G14" s="1254"/>
      <c r="H14" s="1254"/>
      <c r="I14" s="1254"/>
      <c r="J14" s="1254"/>
      <c r="K14" s="1254"/>
      <c r="L14" s="1254"/>
      <c r="M14" s="1254"/>
      <c r="N14" s="1255"/>
      <c r="O14" s="1259" t="str">
        <f>'２．人件費比率（法人）'!F16</f>
        <v>－</v>
      </c>
      <c r="P14" s="1260"/>
      <c r="Q14" s="1261"/>
      <c r="R14" s="1259" t="str">
        <f>'２．人件費比率（法人）'!G16</f>
        <v>－</v>
      </c>
      <c r="S14" s="1260"/>
      <c r="T14" s="1261"/>
      <c r="U14" s="1259" t="str">
        <f>'２．人件費比率（法人）'!H16</f>
        <v>－</v>
      </c>
      <c r="V14" s="1260"/>
      <c r="W14" s="1261"/>
      <c r="X14" s="1259" t="str">
        <f>'２．人件費比率（法人）'!I16</f>
        <v>－</v>
      </c>
      <c r="Y14" s="1260"/>
      <c r="Z14" s="1261"/>
      <c r="AA14" s="1259" t="str">
        <f>'２．人件費比率（法人）'!J16</f>
        <v>－</v>
      </c>
      <c r="AB14" s="1260"/>
      <c r="AC14" s="1260"/>
      <c r="AD14" s="1309" t="str">
        <f>'２．人件費比率（法人）'!K16</f>
        <v>－</v>
      </c>
      <c r="AE14" s="1310"/>
      <c r="AF14" s="1311"/>
      <c r="AG14" s="1271"/>
      <c r="AH14" s="1272"/>
      <c r="AI14" s="1273"/>
      <c r="AJ14" s="1277" t="str">
        <f>'２．人件費比率（法人）'!M16</f>
        <v>－</v>
      </c>
      <c r="AK14" s="1245"/>
      <c r="AL14" s="1244" t="str">
        <f>'２．人件費比率（法人）'!N16</f>
        <v>－</v>
      </c>
      <c r="AM14" s="1245"/>
      <c r="AN14" s="1244" t="str">
        <f ca="1">'２．人件費比率（法人）'!O16</f>
        <v>－</v>
      </c>
      <c r="AO14" s="1245"/>
      <c r="AP14" s="14"/>
      <c r="AQ14" s="14"/>
      <c r="AR14" s="14"/>
    </row>
    <row r="15" spans="1:77" s="15" customFormat="1" ht="15.9" customHeight="1">
      <c r="A15" s="19"/>
      <c r="B15" s="1256"/>
      <c r="C15" s="1337"/>
      <c r="D15" s="1337"/>
      <c r="E15" s="1337"/>
      <c r="F15" s="1337"/>
      <c r="G15" s="1337"/>
      <c r="H15" s="1337"/>
      <c r="I15" s="1337"/>
      <c r="J15" s="1337"/>
      <c r="K15" s="1337"/>
      <c r="L15" s="1337"/>
      <c r="M15" s="1337"/>
      <c r="N15" s="1338"/>
      <c r="O15" s="1262"/>
      <c r="P15" s="1263"/>
      <c r="Q15" s="1264"/>
      <c r="R15" s="1262"/>
      <c r="S15" s="1263"/>
      <c r="T15" s="1264"/>
      <c r="U15" s="1262"/>
      <c r="V15" s="1263"/>
      <c r="W15" s="1264"/>
      <c r="X15" s="1262"/>
      <c r="Y15" s="1263"/>
      <c r="Z15" s="1264"/>
      <c r="AA15" s="1262"/>
      <c r="AB15" s="1263"/>
      <c r="AC15" s="1263"/>
      <c r="AD15" s="1312"/>
      <c r="AE15" s="1313"/>
      <c r="AF15" s="1314"/>
      <c r="AG15" s="1274"/>
      <c r="AH15" s="1275"/>
      <c r="AI15" s="1276"/>
      <c r="AJ15" s="1278"/>
      <c r="AK15" s="1247"/>
      <c r="AL15" s="1246"/>
      <c r="AM15" s="1247"/>
      <c r="AN15" s="1246"/>
      <c r="AO15" s="1247"/>
      <c r="AP15" s="14"/>
      <c r="AQ15" s="14"/>
      <c r="AR15" s="14"/>
    </row>
    <row r="16" spans="1:77" s="15" customFormat="1" ht="15.9" customHeight="1">
      <c r="A16" s="19"/>
      <c r="B16" s="1243" t="s">
        <v>880</v>
      </c>
      <c r="C16" s="1228"/>
      <c r="D16" s="1228"/>
      <c r="E16" s="1228"/>
      <c r="F16" s="1228"/>
      <c r="G16" s="1228"/>
      <c r="H16" s="1228"/>
      <c r="I16" s="1228"/>
      <c r="J16" s="1228"/>
      <c r="K16" s="1228"/>
      <c r="L16" s="1228"/>
      <c r="M16" s="1228"/>
      <c r="N16" s="1229"/>
      <c r="O16" s="1259" t="str">
        <f>'３．補正人件費依存率（法人）'!F16</f>
        <v>－</v>
      </c>
      <c r="P16" s="1260"/>
      <c r="Q16" s="1261"/>
      <c r="R16" s="1259" t="str">
        <f>'３．補正人件費依存率（法人）'!G16</f>
        <v>－</v>
      </c>
      <c r="S16" s="1260"/>
      <c r="T16" s="1261"/>
      <c r="U16" s="1259" t="str">
        <f>'３．補正人件費依存率（法人）'!H16</f>
        <v>－</v>
      </c>
      <c r="V16" s="1260"/>
      <c r="W16" s="1261"/>
      <c r="X16" s="1259" t="str">
        <f>'３．補正人件費依存率（法人）'!I16</f>
        <v>－</v>
      </c>
      <c r="Y16" s="1260"/>
      <c r="Z16" s="1261"/>
      <c r="AA16" s="1259" t="str">
        <f>'３．補正人件費依存率（法人）'!J16</f>
        <v>－</v>
      </c>
      <c r="AB16" s="1260"/>
      <c r="AC16" s="1260"/>
      <c r="AD16" s="1309" t="str">
        <f>'３．補正人件費依存率（法人）'!K16</f>
        <v>－</v>
      </c>
      <c r="AE16" s="1310"/>
      <c r="AF16" s="1311"/>
      <c r="AG16" s="1271"/>
      <c r="AH16" s="1272"/>
      <c r="AI16" s="1273"/>
      <c r="AJ16" s="1291" t="str">
        <f>'３．補正人件費依存率（法人）'!M16</f>
        <v>目標入力</v>
      </c>
      <c r="AK16" s="1292"/>
      <c r="AL16" s="1295" t="str">
        <f>'３．補正人件費依存率（法人）'!N16</f>
        <v>－</v>
      </c>
      <c r="AM16" s="1292"/>
      <c r="AN16" s="1295" t="str">
        <f ca="1">'３．補正人件費依存率（法人）'!O16</f>
        <v>－</v>
      </c>
      <c r="AO16" s="1292"/>
      <c r="AP16" s="14"/>
      <c r="AQ16" s="14"/>
      <c r="AR16" s="14"/>
    </row>
    <row r="17" spans="1:65" s="15" customFormat="1" ht="15.9" customHeight="1">
      <c r="A17" s="20"/>
      <c r="B17" s="1230"/>
      <c r="C17" s="1231"/>
      <c r="D17" s="1231"/>
      <c r="E17" s="1231"/>
      <c r="F17" s="1231"/>
      <c r="G17" s="1231"/>
      <c r="H17" s="1231"/>
      <c r="I17" s="1231"/>
      <c r="J17" s="1231"/>
      <c r="K17" s="1231"/>
      <c r="L17" s="1231"/>
      <c r="M17" s="1231"/>
      <c r="N17" s="1232"/>
      <c r="O17" s="1288"/>
      <c r="P17" s="1289"/>
      <c r="Q17" s="1306"/>
      <c r="R17" s="1288"/>
      <c r="S17" s="1289"/>
      <c r="T17" s="1306"/>
      <c r="U17" s="1288"/>
      <c r="V17" s="1289"/>
      <c r="W17" s="1306"/>
      <c r="X17" s="1288"/>
      <c r="Y17" s="1289"/>
      <c r="Z17" s="1306"/>
      <c r="AA17" s="1288"/>
      <c r="AB17" s="1289"/>
      <c r="AC17" s="1289"/>
      <c r="AD17" s="1315"/>
      <c r="AE17" s="1316"/>
      <c r="AF17" s="1317"/>
      <c r="AG17" s="1318"/>
      <c r="AH17" s="1319"/>
      <c r="AI17" s="1320"/>
      <c r="AJ17" s="1293"/>
      <c r="AK17" s="1294"/>
      <c r="AL17" s="1296"/>
      <c r="AM17" s="1294"/>
      <c r="AN17" s="1296"/>
      <c r="AO17" s="1294"/>
      <c r="AP17" s="14"/>
      <c r="AQ17" s="14"/>
      <c r="AR17" s="14"/>
    </row>
    <row r="18" spans="1:65" s="15" customFormat="1" ht="15.9" customHeight="1">
      <c r="A18" s="21" t="s">
        <v>934</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06"/>
      <c r="AK18" s="206"/>
      <c r="AL18" s="206"/>
      <c r="AM18" s="206"/>
      <c r="AN18" s="206"/>
      <c r="AO18" s="207"/>
      <c r="AP18" s="14"/>
      <c r="AQ18" s="14"/>
      <c r="AR18" s="14"/>
    </row>
    <row r="19" spans="1:65" s="15" customFormat="1" ht="15.9" customHeight="1">
      <c r="A19" s="24"/>
      <c r="B19" s="1398" t="s">
        <v>1127</v>
      </c>
      <c r="C19" s="1399"/>
      <c r="D19" s="1399"/>
      <c r="E19" s="1399"/>
      <c r="F19" s="1399"/>
      <c r="G19" s="1399"/>
      <c r="H19" s="1399"/>
      <c r="I19" s="1399"/>
      <c r="J19" s="1399"/>
      <c r="K19" s="1399"/>
      <c r="L19" s="1399"/>
      <c r="M19" s="1399"/>
      <c r="N19" s="1400"/>
      <c r="O19" s="1259" t="str">
        <f>'４．教育活動資金収支差額比率（法人）'!F16</f>
        <v>－</v>
      </c>
      <c r="P19" s="1260"/>
      <c r="Q19" s="1261"/>
      <c r="R19" s="1259" t="str">
        <f>'４．教育活動資金収支差額比率（法人）'!G16</f>
        <v>－</v>
      </c>
      <c r="S19" s="1260"/>
      <c r="T19" s="1261"/>
      <c r="U19" s="1259" t="str">
        <f>'４．教育活動資金収支差額比率（法人）'!H16</f>
        <v>－</v>
      </c>
      <c r="V19" s="1260"/>
      <c r="W19" s="1261"/>
      <c r="X19" s="1259" t="str">
        <f>'４．教育活動資金収支差額比率（法人）'!I16</f>
        <v>－</v>
      </c>
      <c r="Y19" s="1260"/>
      <c r="Z19" s="1261"/>
      <c r="AA19" s="1259" t="str">
        <f>'４．教育活動資金収支差額比率（法人）'!J16</f>
        <v>－</v>
      </c>
      <c r="AB19" s="1260"/>
      <c r="AC19" s="1260"/>
      <c r="AD19" s="1309" t="str">
        <f>'４．教育活動資金収支差額比率（法人）'!K16</f>
        <v>－</v>
      </c>
      <c r="AE19" s="1310"/>
      <c r="AF19" s="1331"/>
      <c r="AG19" s="1333"/>
      <c r="AH19" s="1272"/>
      <c r="AI19" s="1273"/>
      <c r="AJ19" s="1277" t="str">
        <f>'４．教育活動資金収支差額比率（法人）'!M16</f>
        <v>－</v>
      </c>
      <c r="AK19" s="1245"/>
      <c r="AL19" s="1244" t="str">
        <f>'４．教育活動資金収支差額比率（法人）'!N16</f>
        <v>－</v>
      </c>
      <c r="AM19" s="1245"/>
      <c r="AN19" s="1244" t="str">
        <f ca="1">'４．教育活動資金収支差額比率（法人）'!O16</f>
        <v>－</v>
      </c>
      <c r="AO19" s="1245"/>
      <c r="AP19" s="25"/>
      <c r="AQ19" s="14"/>
      <c r="AR19" s="14"/>
    </row>
    <row r="20" spans="1:65" s="15" customFormat="1" ht="15.9" customHeight="1">
      <c r="A20" s="24"/>
      <c r="B20" s="1401"/>
      <c r="C20" s="1402"/>
      <c r="D20" s="1402"/>
      <c r="E20" s="1402"/>
      <c r="F20" s="1402"/>
      <c r="G20" s="1402"/>
      <c r="H20" s="1402"/>
      <c r="I20" s="1402"/>
      <c r="J20" s="1402"/>
      <c r="K20" s="1402"/>
      <c r="L20" s="1402"/>
      <c r="M20" s="1402"/>
      <c r="N20" s="1403"/>
      <c r="O20" s="1262"/>
      <c r="P20" s="1263"/>
      <c r="Q20" s="1264"/>
      <c r="R20" s="1262"/>
      <c r="S20" s="1263"/>
      <c r="T20" s="1264"/>
      <c r="U20" s="1262"/>
      <c r="V20" s="1263"/>
      <c r="W20" s="1264"/>
      <c r="X20" s="1262"/>
      <c r="Y20" s="1263"/>
      <c r="Z20" s="1264"/>
      <c r="AA20" s="1262"/>
      <c r="AB20" s="1263"/>
      <c r="AC20" s="1263"/>
      <c r="AD20" s="1315"/>
      <c r="AE20" s="1316"/>
      <c r="AF20" s="1332"/>
      <c r="AG20" s="1334"/>
      <c r="AH20" s="1319"/>
      <c r="AI20" s="1320"/>
      <c r="AJ20" s="1396"/>
      <c r="AK20" s="1397"/>
      <c r="AL20" s="1246"/>
      <c r="AM20" s="1247"/>
      <c r="AN20" s="1246"/>
      <c r="AO20" s="1247"/>
      <c r="AP20" s="25"/>
      <c r="AQ20" s="14"/>
      <c r="AR20" s="14"/>
    </row>
    <row r="21" spans="1:65" s="15" customFormat="1" ht="15.9" customHeight="1">
      <c r="A21" s="21" t="s">
        <v>50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06"/>
      <c r="AK21" s="206"/>
      <c r="AL21" s="206"/>
      <c r="AM21" s="206"/>
      <c r="AN21" s="206"/>
      <c r="AO21" s="207"/>
      <c r="AP21" s="14"/>
      <c r="AQ21" s="14"/>
      <c r="AR21" s="14"/>
    </row>
    <row r="22" spans="1:65" s="15" customFormat="1" ht="15.9" customHeight="1">
      <c r="A22" s="24"/>
      <c r="B22" s="1253" t="s">
        <v>64</v>
      </c>
      <c r="C22" s="1254"/>
      <c r="D22" s="1254"/>
      <c r="E22" s="1254"/>
      <c r="F22" s="1254"/>
      <c r="G22" s="1254"/>
      <c r="H22" s="1254"/>
      <c r="I22" s="1254"/>
      <c r="J22" s="1254"/>
      <c r="K22" s="1254"/>
      <c r="L22" s="1254"/>
      <c r="M22" s="1254"/>
      <c r="N22" s="1255"/>
      <c r="O22" s="1259" t="str">
        <f>'５．積立率＆参考）減価償却比率（法人）'!G15</f>
        <v>－</v>
      </c>
      <c r="P22" s="1260"/>
      <c r="Q22" s="1261"/>
      <c r="R22" s="1259" t="str">
        <f>'５．積立率＆参考）減価償却比率（法人）'!H15</f>
        <v>－</v>
      </c>
      <c r="S22" s="1260"/>
      <c r="T22" s="1261"/>
      <c r="U22" s="1259" t="str">
        <f>'５．積立率＆参考）減価償却比率（法人）'!I15</f>
        <v>－</v>
      </c>
      <c r="V22" s="1260"/>
      <c r="W22" s="1261"/>
      <c r="X22" s="1259" t="str">
        <f>'５．積立率＆参考）減価償却比率（法人）'!J15</f>
        <v>－</v>
      </c>
      <c r="Y22" s="1260"/>
      <c r="Z22" s="1261"/>
      <c r="AA22" s="1259" t="str">
        <f>'５．積立率＆参考）減価償却比率（法人）'!K15</f>
        <v>－</v>
      </c>
      <c r="AB22" s="1260"/>
      <c r="AC22" s="1260"/>
      <c r="AD22" s="1309" t="str">
        <f>'５．積立率＆参考）減価償却比率（法人）'!L15</f>
        <v>－</v>
      </c>
      <c r="AE22" s="1310"/>
      <c r="AF22" s="1311"/>
      <c r="AG22" s="1271"/>
      <c r="AH22" s="1272"/>
      <c r="AI22" s="1273"/>
      <c r="AJ22" s="1277" t="str">
        <f>'５．積立率＆参考）減価償却比率（法人）'!N15</f>
        <v>－</v>
      </c>
      <c r="AK22" s="1245"/>
      <c r="AL22" s="1244" t="str">
        <f>'５．積立率＆参考）減価償却比率（法人）'!O15</f>
        <v>－</v>
      </c>
      <c r="AM22" s="1245"/>
      <c r="AN22" s="1244" t="str">
        <f ca="1">'５．積立率＆参考）減価償却比率（法人）'!P15</f>
        <v>－</v>
      </c>
      <c r="AO22" s="1245"/>
      <c r="AP22" s="25"/>
      <c r="AQ22" s="14"/>
      <c r="AR22" s="14"/>
    </row>
    <row r="23" spans="1:65" s="15" customFormat="1" ht="15.9" customHeight="1">
      <c r="A23" s="24"/>
      <c r="B23" s="1256"/>
      <c r="C23" s="1337"/>
      <c r="D23" s="1337"/>
      <c r="E23" s="1337"/>
      <c r="F23" s="1337"/>
      <c r="G23" s="1337"/>
      <c r="H23" s="1337"/>
      <c r="I23" s="1337"/>
      <c r="J23" s="1337"/>
      <c r="K23" s="1337"/>
      <c r="L23" s="1337"/>
      <c r="M23" s="1337"/>
      <c r="N23" s="1338"/>
      <c r="O23" s="1262"/>
      <c r="P23" s="1263"/>
      <c r="Q23" s="1264"/>
      <c r="R23" s="1262"/>
      <c r="S23" s="1263"/>
      <c r="T23" s="1264"/>
      <c r="U23" s="1262"/>
      <c r="V23" s="1263"/>
      <c r="W23" s="1264"/>
      <c r="X23" s="1262"/>
      <c r="Y23" s="1263"/>
      <c r="Z23" s="1264"/>
      <c r="AA23" s="1262"/>
      <c r="AB23" s="1263"/>
      <c r="AC23" s="1263"/>
      <c r="AD23" s="1312"/>
      <c r="AE23" s="1313"/>
      <c r="AF23" s="1314"/>
      <c r="AG23" s="1274"/>
      <c r="AH23" s="1275"/>
      <c r="AI23" s="1276"/>
      <c r="AJ23" s="1278"/>
      <c r="AK23" s="1247"/>
      <c r="AL23" s="1246"/>
      <c r="AM23" s="1247"/>
      <c r="AN23" s="1246"/>
      <c r="AO23" s="1247"/>
      <c r="AP23" s="25"/>
      <c r="AQ23" s="14"/>
      <c r="AR23" s="14"/>
    </row>
    <row r="24" spans="1:65" s="15" customFormat="1" ht="15.9" customHeight="1">
      <c r="A24" s="24"/>
      <c r="B24" s="93"/>
      <c r="C24" s="1243" t="s">
        <v>57</v>
      </c>
      <c r="D24" s="1228"/>
      <c r="E24" s="1228"/>
      <c r="F24" s="1228"/>
      <c r="G24" s="1228"/>
      <c r="H24" s="1228"/>
      <c r="I24" s="1228"/>
      <c r="J24" s="1228"/>
      <c r="K24" s="1228"/>
      <c r="L24" s="1228"/>
      <c r="M24" s="1228"/>
      <c r="N24" s="1229"/>
      <c r="O24" s="1259" t="str">
        <f>'５．積立率＆参考）減価償却比率（法人）'!G26</f>
        <v>－</v>
      </c>
      <c r="P24" s="1260"/>
      <c r="Q24" s="1261"/>
      <c r="R24" s="1259" t="str">
        <f>'５．積立率＆参考）減価償却比率（法人）'!H26</f>
        <v>－</v>
      </c>
      <c r="S24" s="1260"/>
      <c r="T24" s="1261"/>
      <c r="U24" s="1259" t="str">
        <f>'５．積立率＆参考）減価償却比率（法人）'!I26</f>
        <v>－</v>
      </c>
      <c r="V24" s="1260"/>
      <c r="W24" s="1261"/>
      <c r="X24" s="1259" t="str">
        <f>'５．積立率＆参考）減価償却比率（法人）'!J26</f>
        <v>－</v>
      </c>
      <c r="Y24" s="1260"/>
      <c r="Z24" s="1261"/>
      <c r="AA24" s="1259" t="str">
        <f>'５．積立率＆参考）減価償却比率（法人）'!K26</f>
        <v>－</v>
      </c>
      <c r="AB24" s="1260"/>
      <c r="AC24" s="1260"/>
      <c r="AD24" s="1309" t="str">
        <f>'５．積立率＆参考）減価償却比率（法人）'!L26</f>
        <v>－</v>
      </c>
      <c r="AE24" s="1310"/>
      <c r="AF24" s="1311"/>
      <c r="AG24" s="1271"/>
      <c r="AH24" s="1272"/>
      <c r="AI24" s="1273"/>
      <c r="AJ24" s="1321"/>
      <c r="AK24" s="1240"/>
      <c r="AL24" s="1239"/>
      <c r="AM24" s="1240"/>
      <c r="AN24" s="1295" t="str">
        <f ca="1">'５．積立率＆参考）減価償却比率（法人）'!P26</f>
        <v>－</v>
      </c>
      <c r="AO24" s="1292"/>
      <c r="AP24" s="14"/>
      <c r="AQ24" s="14"/>
      <c r="AR24" s="14"/>
    </row>
    <row r="25" spans="1:65" s="15" customFormat="1" ht="15.9" customHeight="1">
      <c r="A25" s="24"/>
      <c r="B25" s="94"/>
      <c r="C25" s="1230"/>
      <c r="D25" s="1231"/>
      <c r="E25" s="1231"/>
      <c r="F25" s="1231"/>
      <c r="G25" s="1231"/>
      <c r="H25" s="1231"/>
      <c r="I25" s="1231"/>
      <c r="J25" s="1231"/>
      <c r="K25" s="1231"/>
      <c r="L25" s="1231"/>
      <c r="M25" s="1231"/>
      <c r="N25" s="1232"/>
      <c r="O25" s="1288"/>
      <c r="P25" s="1289"/>
      <c r="Q25" s="1306"/>
      <c r="R25" s="1288"/>
      <c r="S25" s="1289"/>
      <c r="T25" s="1306"/>
      <c r="U25" s="1288"/>
      <c r="V25" s="1289"/>
      <c r="W25" s="1306"/>
      <c r="X25" s="1288"/>
      <c r="Y25" s="1289"/>
      <c r="Z25" s="1306"/>
      <c r="AA25" s="1288"/>
      <c r="AB25" s="1289"/>
      <c r="AC25" s="1289"/>
      <c r="AD25" s="1315"/>
      <c r="AE25" s="1316"/>
      <c r="AF25" s="1317"/>
      <c r="AG25" s="1318"/>
      <c r="AH25" s="1319"/>
      <c r="AI25" s="1320"/>
      <c r="AJ25" s="1322"/>
      <c r="AK25" s="1242"/>
      <c r="AL25" s="1241"/>
      <c r="AM25" s="1242"/>
      <c r="AN25" s="1307"/>
      <c r="AO25" s="1308"/>
      <c r="AP25" s="14"/>
      <c r="AQ25" s="14"/>
      <c r="AR25" s="14"/>
    </row>
    <row r="26" spans="1:65" s="15" customFormat="1" ht="15.9" customHeight="1">
      <c r="A26" s="24"/>
      <c r="B26" s="1227" t="s">
        <v>1128</v>
      </c>
      <c r="C26" s="1228"/>
      <c r="D26" s="1228"/>
      <c r="E26" s="1228"/>
      <c r="F26" s="1228"/>
      <c r="G26" s="1228"/>
      <c r="H26" s="1228"/>
      <c r="I26" s="1228"/>
      <c r="J26" s="1228"/>
      <c r="K26" s="1228"/>
      <c r="L26" s="1228"/>
      <c r="M26" s="1228"/>
      <c r="N26" s="1229"/>
      <c r="O26" s="1233" t="str">
        <f>'６．運用資産超過額対教育活動資金収支差額比（法人）'!F16</f>
        <v>－</v>
      </c>
      <c r="P26" s="1234"/>
      <c r="Q26" s="1235"/>
      <c r="R26" s="1233" t="str">
        <f>'６．運用資産超過額対教育活動資金収支差額比（法人）'!G16</f>
        <v>－</v>
      </c>
      <c r="S26" s="1234"/>
      <c r="T26" s="1235"/>
      <c r="U26" s="1233" t="str">
        <f>'６．運用資産超過額対教育活動資金収支差額比（法人）'!H16</f>
        <v>－</v>
      </c>
      <c r="V26" s="1234"/>
      <c r="W26" s="1235"/>
      <c r="X26" s="1233" t="str">
        <f>'６．運用資産超過額対教育活動資金収支差額比（法人）'!I16</f>
        <v>－</v>
      </c>
      <c r="Y26" s="1234"/>
      <c r="Z26" s="1235"/>
      <c r="AA26" s="1279" t="str">
        <f>'６．運用資産超過額対教育活動資金収支差額比（法人）'!J16</f>
        <v>－</v>
      </c>
      <c r="AB26" s="1280"/>
      <c r="AC26" s="1280"/>
      <c r="AD26" s="1283" t="str">
        <f>'６．運用資産超過額対教育活動資金収支差額比（法人）'!K16</f>
        <v>－</v>
      </c>
      <c r="AE26" s="1280"/>
      <c r="AF26" s="1284"/>
      <c r="AG26" s="1259" t="str">
        <f>'６．運用資産超過額対教育活動資金収支差額比（法人）'!L16</f>
        <v>－</v>
      </c>
      <c r="AH26" s="1260"/>
      <c r="AI26" s="1287"/>
      <c r="AJ26" s="1291" t="str">
        <f>'６．運用資産超過額対教育活動資金収支差額比（法人）'!M16</f>
        <v>－</v>
      </c>
      <c r="AK26" s="1292"/>
      <c r="AL26" s="1295" t="str">
        <f>'６．運用資産超過額対教育活動資金収支差額比（法人）'!N16</f>
        <v>－</v>
      </c>
      <c r="AM26" s="1292"/>
      <c r="AN26" s="1248"/>
      <c r="AO26" s="1249"/>
      <c r="AP26" s="14"/>
      <c r="AQ26" s="14"/>
      <c r="AR26" s="14"/>
    </row>
    <row r="27" spans="1:65" s="15" customFormat="1" ht="15.9" customHeight="1">
      <c r="A27" s="24"/>
      <c r="B27" s="1230"/>
      <c r="C27" s="1231"/>
      <c r="D27" s="1231"/>
      <c r="E27" s="1231"/>
      <c r="F27" s="1231"/>
      <c r="G27" s="1231"/>
      <c r="H27" s="1231"/>
      <c r="I27" s="1231"/>
      <c r="J27" s="1231"/>
      <c r="K27" s="1231"/>
      <c r="L27" s="1231"/>
      <c r="M27" s="1231"/>
      <c r="N27" s="1232"/>
      <c r="O27" s="1236"/>
      <c r="P27" s="1237"/>
      <c r="Q27" s="1238"/>
      <c r="R27" s="1236"/>
      <c r="S27" s="1237"/>
      <c r="T27" s="1238"/>
      <c r="U27" s="1236"/>
      <c r="V27" s="1237"/>
      <c r="W27" s="1238"/>
      <c r="X27" s="1236"/>
      <c r="Y27" s="1237"/>
      <c r="Z27" s="1238"/>
      <c r="AA27" s="1281"/>
      <c r="AB27" s="1282"/>
      <c r="AC27" s="1282"/>
      <c r="AD27" s="1285"/>
      <c r="AE27" s="1282"/>
      <c r="AF27" s="1286"/>
      <c r="AG27" s="1288"/>
      <c r="AH27" s="1289"/>
      <c r="AI27" s="1290"/>
      <c r="AJ27" s="1293"/>
      <c r="AK27" s="1294"/>
      <c r="AL27" s="1296"/>
      <c r="AM27" s="1294"/>
      <c r="AN27" s="1250"/>
      <c r="AO27" s="1251"/>
      <c r="AP27" s="14"/>
      <c r="AQ27" s="14"/>
      <c r="AR27" s="14"/>
    </row>
    <row r="28" spans="1:65" s="15" customFormat="1" ht="15.9" customHeight="1">
      <c r="A28" s="24"/>
      <c r="B28" s="1227" t="s">
        <v>1129</v>
      </c>
      <c r="C28" s="1228"/>
      <c r="D28" s="1228"/>
      <c r="E28" s="1228"/>
      <c r="F28" s="1228"/>
      <c r="G28" s="1228"/>
      <c r="H28" s="1228"/>
      <c r="I28" s="1228"/>
      <c r="J28" s="1228"/>
      <c r="K28" s="1228"/>
      <c r="L28" s="1228"/>
      <c r="M28" s="1228"/>
      <c r="N28" s="1229"/>
      <c r="O28" s="1233" t="str">
        <f>'７．運用資産対教育活動資金収支差額比（法人）'!F16</f>
        <v>－</v>
      </c>
      <c r="P28" s="1234"/>
      <c r="Q28" s="1235"/>
      <c r="R28" s="1233" t="str">
        <f>'７．運用資産対教育活動資金収支差額比（法人）'!G16</f>
        <v>－</v>
      </c>
      <c r="S28" s="1234"/>
      <c r="T28" s="1235"/>
      <c r="U28" s="1233" t="str">
        <f>'７．運用資産対教育活動資金収支差額比（法人）'!H16</f>
        <v>－</v>
      </c>
      <c r="V28" s="1234"/>
      <c r="W28" s="1235"/>
      <c r="X28" s="1233" t="str">
        <f>'７．運用資産対教育活動資金収支差額比（法人）'!I16</f>
        <v>－</v>
      </c>
      <c r="Y28" s="1234"/>
      <c r="Z28" s="1235"/>
      <c r="AA28" s="1279" t="str">
        <f>'７．運用資産対教育活動資金収支差額比（法人）'!J16</f>
        <v>－</v>
      </c>
      <c r="AB28" s="1280"/>
      <c r="AC28" s="1280"/>
      <c r="AD28" s="1283" t="str">
        <f>'７．運用資産対教育活動資金収支差額比（法人）'!K16</f>
        <v>－</v>
      </c>
      <c r="AE28" s="1280"/>
      <c r="AF28" s="1284"/>
      <c r="AG28" s="1259" t="str">
        <f>'７．運用資産対教育活動資金収支差額比（法人）'!L16</f>
        <v>－</v>
      </c>
      <c r="AH28" s="1260"/>
      <c r="AI28" s="1287"/>
      <c r="AJ28" s="1291" t="str">
        <f>'７．運用資産対教育活動資金収支差額比（法人）'!M16</f>
        <v>－</v>
      </c>
      <c r="AK28" s="1292"/>
      <c r="AL28" s="1295" t="str">
        <f>'７．運用資産対教育活動資金収支差額比（法人）'!N16</f>
        <v>－</v>
      </c>
      <c r="AM28" s="1292"/>
      <c r="AN28" s="1248"/>
      <c r="AO28" s="1249"/>
      <c r="AP28" s="14"/>
      <c r="AQ28" s="14"/>
      <c r="AR28" s="14"/>
    </row>
    <row r="29" spans="1:65" s="15" customFormat="1" ht="15.9" customHeight="1">
      <c r="A29" s="20"/>
      <c r="B29" s="1230"/>
      <c r="C29" s="1231"/>
      <c r="D29" s="1231"/>
      <c r="E29" s="1231"/>
      <c r="F29" s="1231"/>
      <c r="G29" s="1231"/>
      <c r="H29" s="1231"/>
      <c r="I29" s="1231"/>
      <c r="J29" s="1231"/>
      <c r="K29" s="1231"/>
      <c r="L29" s="1231"/>
      <c r="M29" s="1231"/>
      <c r="N29" s="1232"/>
      <c r="O29" s="1236"/>
      <c r="P29" s="1237"/>
      <c r="Q29" s="1238"/>
      <c r="R29" s="1236"/>
      <c r="S29" s="1237"/>
      <c r="T29" s="1238"/>
      <c r="U29" s="1236"/>
      <c r="V29" s="1237"/>
      <c r="W29" s="1238"/>
      <c r="X29" s="1236"/>
      <c r="Y29" s="1237"/>
      <c r="Z29" s="1238"/>
      <c r="AA29" s="1281"/>
      <c r="AB29" s="1282"/>
      <c r="AC29" s="1282"/>
      <c r="AD29" s="1285"/>
      <c r="AE29" s="1282"/>
      <c r="AF29" s="1286"/>
      <c r="AG29" s="1288"/>
      <c r="AH29" s="1289"/>
      <c r="AI29" s="1290"/>
      <c r="AJ29" s="1293"/>
      <c r="AK29" s="1294"/>
      <c r="AL29" s="1296"/>
      <c r="AM29" s="1294"/>
      <c r="AN29" s="1250"/>
      <c r="AO29" s="1251"/>
      <c r="AP29" s="14"/>
      <c r="AQ29" s="14"/>
      <c r="AR29" s="14"/>
    </row>
    <row r="30" spans="1:65" s="15" customFormat="1" ht="15.9" customHeight="1">
      <c r="A30" s="21" t="s">
        <v>27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06"/>
      <c r="AK30" s="206"/>
      <c r="AL30" s="206"/>
      <c r="AM30" s="206"/>
      <c r="AN30" s="206"/>
      <c r="AO30" s="207"/>
      <c r="AP30" s="14"/>
      <c r="AQ30" s="14"/>
      <c r="AR30" s="14"/>
      <c r="BM30" s="26"/>
    </row>
    <row r="31" spans="1:65" s="15" customFormat="1" ht="15.9" customHeight="1">
      <c r="A31" s="24"/>
      <c r="B31" s="1253" t="s">
        <v>65</v>
      </c>
      <c r="C31" s="1254"/>
      <c r="D31" s="1254"/>
      <c r="E31" s="1254"/>
      <c r="F31" s="1254"/>
      <c r="G31" s="1254"/>
      <c r="H31" s="1254"/>
      <c r="I31" s="1254"/>
      <c r="J31" s="1254"/>
      <c r="K31" s="1254"/>
      <c r="L31" s="1254"/>
      <c r="M31" s="1254"/>
      <c r="N31" s="1255"/>
      <c r="O31" s="1259" t="str">
        <f>'８．流動比率（法人）'!F16</f>
        <v>－</v>
      </c>
      <c r="P31" s="1260"/>
      <c r="Q31" s="1261"/>
      <c r="R31" s="1259" t="str">
        <f>'８．流動比率（法人）'!G16</f>
        <v>－</v>
      </c>
      <c r="S31" s="1260"/>
      <c r="T31" s="1261"/>
      <c r="U31" s="1259" t="str">
        <f>'８．流動比率（法人）'!H16</f>
        <v>－</v>
      </c>
      <c r="V31" s="1260"/>
      <c r="W31" s="1261"/>
      <c r="X31" s="1259" t="str">
        <f>'８．流動比率（法人）'!I16</f>
        <v>－</v>
      </c>
      <c r="Y31" s="1260"/>
      <c r="Z31" s="1261"/>
      <c r="AA31" s="1259" t="str">
        <f>'８．流動比率（法人）'!J16</f>
        <v>－</v>
      </c>
      <c r="AB31" s="1260"/>
      <c r="AC31" s="1260"/>
      <c r="AD31" s="1265" t="str">
        <f>'８．流動比率（法人）'!K16</f>
        <v>－</v>
      </c>
      <c r="AE31" s="1266"/>
      <c r="AF31" s="1267"/>
      <c r="AG31" s="1271"/>
      <c r="AH31" s="1272"/>
      <c r="AI31" s="1273"/>
      <c r="AJ31" s="1277" t="str">
        <f>'８．流動比率（法人）'!M16</f>
        <v>－</v>
      </c>
      <c r="AK31" s="1245"/>
      <c r="AL31" s="1244" t="str">
        <f>'８．流動比率（法人）'!N16</f>
        <v>－</v>
      </c>
      <c r="AM31" s="1245"/>
      <c r="AN31" s="1244" t="str">
        <f ca="1">'８．流動比率（法人）'!O16</f>
        <v>－</v>
      </c>
      <c r="AO31" s="1245"/>
      <c r="AP31" s="14"/>
      <c r="BM31" s="26"/>
    </row>
    <row r="32" spans="1:65" s="15" customFormat="1" ht="15.9" customHeight="1">
      <c r="A32" s="24"/>
      <c r="B32" s="1256"/>
      <c r="C32" s="1257"/>
      <c r="D32" s="1257"/>
      <c r="E32" s="1257"/>
      <c r="F32" s="1257"/>
      <c r="G32" s="1257"/>
      <c r="H32" s="1257"/>
      <c r="I32" s="1257"/>
      <c r="J32" s="1257"/>
      <c r="K32" s="1257"/>
      <c r="L32" s="1257"/>
      <c r="M32" s="1257"/>
      <c r="N32" s="1258"/>
      <c r="O32" s="1262"/>
      <c r="P32" s="1263"/>
      <c r="Q32" s="1264"/>
      <c r="R32" s="1262"/>
      <c r="S32" s="1263"/>
      <c r="T32" s="1264"/>
      <c r="U32" s="1262"/>
      <c r="V32" s="1263"/>
      <c r="W32" s="1264"/>
      <c r="X32" s="1262"/>
      <c r="Y32" s="1263"/>
      <c r="Z32" s="1264"/>
      <c r="AA32" s="1262"/>
      <c r="AB32" s="1263"/>
      <c r="AC32" s="1263"/>
      <c r="AD32" s="1268"/>
      <c r="AE32" s="1269"/>
      <c r="AF32" s="1270"/>
      <c r="AG32" s="1274"/>
      <c r="AH32" s="1275"/>
      <c r="AI32" s="1276"/>
      <c r="AJ32" s="1278"/>
      <c r="AK32" s="1247"/>
      <c r="AL32" s="1246"/>
      <c r="AM32" s="1247"/>
      <c r="AN32" s="1246"/>
      <c r="AO32" s="1247"/>
      <c r="AP32" s="14"/>
      <c r="AQ32" s="27"/>
      <c r="BM32" s="26"/>
    </row>
    <row r="33" spans="1:65" s="15" customFormat="1" ht="15.9" customHeight="1">
      <c r="A33" s="24"/>
      <c r="B33" s="1227" t="s">
        <v>1130</v>
      </c>
      <c r="C33" s="1297"/>
      <c r="D33" s="1297"/>
      <c r="E33" s="1297"/>
      <c r="F33" s="1297"/>
      <c r="G33" s="1297"/>
      <c r="H33" s="1297"/>
      <c r="I33" s="1297"/>
      <c r="J33" s="1297"/>
      <c r="K33" s="1297"/>
      <c r="L33" s="1297"/>
      <c r="M33" s="1297"/>
      <c r="N33" s="1297"/>
      <c r="O33" s="1233" t="str">
        <f>'９．外部負債超過額対教育活動資金収支差額比（法人）'!F16</f>
        <v>－</v>
      </c>
      <c r="P33" s="1234"/>
      <c r="Q33" s="1235"/>
      <c r="R33" s="1279" t="str">
        <f>'９．外部負債超過額対教育活動資金収支差額比（法人）'!G16</f>
        <v>－</v>
      </c>
      <c r="S33" s="1280"/>
      <c r="T33" s="1284"/>
      <c r="U33" s="1279" t="str">
        <f>'９．外部負債超過額対教育活動資金収支差額比（法人）'!H16</f>
        <v>－</v>
      </c>
      <c r="V33" s="1280"/>
      <c r="W33" s="1284"/>
      <c r="X33" s="1279" t="str">
        <f>'９．外部負債超過額対教育活動資金収支差額比（法人）'!I16</f>
        <v>－</v>
      </c>
      <c r="Y33" s="1280"/>
      <c r="Z33" s="1284"/>
      <c r="AA33" s="1279" t="str">
        <f>'９．外部負債超過額対教育活動資金収支差額比（法人）'!J16</f>
        <v>－</v>
      </c>
      <c r="AB33" s="1280"/>
      <c r="AC33" s="1280"/>
      <c r="AD33" s="1283" t="str">
        <f>'９．外部負債超過額対教育活動資金収支差額比（法人）'!K16</f>
        <v>－</v>
      </c>
      <c r="AE33" s="1280"/>
      <c r="AF33" s="1284"/>
      <c r="AG33" s="1300" t="str">
        <f>'９．外部負債超過額対教育活動資金収支差額比（法人）'!L16</f>
        <v>－</v>
      </c>
      <c r="AH33" s="1301"/>
      <c r="AI33" s="1302"/>
      <c r="AJ33" s="1291" t="str">
        <f>'９．外部負債超過額対教育活動資金収支差額比（法人）'!M16</f>
        <v>－</v>
      </c>
      <c r="AK33" s="1292"/>
      <c r="AL33" s="1295" t="str">
        <f>'９．外部負債超過額対教育活動資金収支差額比（法人）'!N16</f>
        <v>－</v>
      </c>
      <c r="AM33" s="1292"/>
      <c r="AN33" s="1248"/>
      <c r="AO33" s="1249"/>
      <c r="AP33" s="14"/>
      <c r="AQ33" s="28"/>
    </row>
    <row r="34" spans="1:65" s="15" customFormat="1" ht="15.9" customHeight="1">
      <c r="A34" s="20"/>
      <c r="B34" s="1298"/>
      <c r="C34" s="1299"/>
      <c r="D34" s="1299"/>
      <c r="E34" s="1299"/>
      <c r="F34" s="1299"/>
      <c r="G34" s="1299"/>
      <c r="H34" s="1299"/>
      <c r="I34" s="1299"/>
      <c r="J34" s="1299"/>
      <c r="K34" s="1299"/>
      <c r="L34" s="1299"/>
      <c r="M34" s="1299"/>
      <c r="N34" s="1299"/>
      <c r="O34" s="1236"/>
      <c r="P34" s="1237"/>
      <c r="Q34" s="1238"/>
      <c r="R34" s="1281"/>
      <c r="S34" s="1282"/>
      <c r="T34" s="1286"/>
      <c r="U34" s="1281"/>
      <c r="V34" s="1282"/>
      <c r="W34" s="1286"/>
      <c r="X34" s="1281"/>
      <c r="Y34" s="1282"/>
      <c r="Z34" s="1286"/>
      <c r="AA34" s="1281"/>
      <c r="AB34" s="1282"/>
      <c r="AC34" s="1282"/>
      <c r="AD34" s="1285"/>
      <c r="AE34" s="1282"/>
      <c r="AF34" s="1286"/>
      <c r="AG34" s="1303"/>
      <c r="AH34" s="1304"/>
      <c r="AI34" s="1305"/>
      <c r="AJ34" s="1293"/>
      <c r="AK34" s="1294"/>
      <c r="AL34" s="1296"/>
      <c r="AM34" s="1294"/>
      <c r="AN34" s="1250"/>
      <c r="AO34" s="1251"/>
      <c r="AP34" s="14"/>
      <c r="AQ34" s="28"/>
    </row>
    <row r="35" spans="1:65" s="15" customFormat="1">
      <c r="A35" s="13"/>
      <c r="B35" s="29"/>
      <c r="C35" s="13" t="s">
        <v>28</v>
      </c>
      <c r="D35" s="13"/>
      <c r="E35" s="13"/>
      <c r="F35" s="13"/>
      <c r="G35" s="13"/>
      <c r="H35" s="13"/>
      <c r="I35" s="13"/>
      <c r="J35" s="13"/>
      <c r="K35" s="13"/>
      <c r="L35" s="13"/>
      <c r="M35" s="13"/>
      <c r="N35" s="13"/>
      <c r="AP35" s="14"/>
      <c r="AQ35" s="28"/>
      <c r="AY35" s="13"/>
      <c r="AZ35" s="13"/>
      <c r="BA35" s="13"/>
      <c r="BB35" s="13"/>
      <c r="BC35" s="13"/>
      <c r="BD35" s="13"/>
      <c r="BE35" s="13"/>
      <c r="BF35" s="13"/>
      <c r="BG35" s="13"/>
      <c r="BH35" s="13"/>
      <c r="BI35" s="13"/>
      <c r="BJ35" s="13"/>
      <c r="BK35" s="13"/>
      <c r="BL35" s="13"/>
      <c r="BM35" s="13"/>
    </row>
    <row r="36" spans="1:65">
      <c r="B36" s="52"/>
    </row>
  </sheetData>
  <mergeCells count="127">
    <mergeCell ref="B22:N23"/>
    <mergeCell ref="O22:Q23"/>
    <mergeCell ref="A1:E2"/>
    <mergeCell ref="F1:W2"/>
    <mergeCell ref="A4:C5"/>
    <mergeCell ref="D4:BE5"/>
    <mergeCell ref="A6:BE7"/>
    <mergeCell ref="A8:N10"/>
    <mergeCell ref="O8:Q10"/>
    <mergeCell ref="R8:T10"/>
    <mergeCell ref="U8:W10"/>
    <mergeCell ref="X8:Z10"/>
    <mergeCell ref="AA8:AC10"/>
    <mergeCell ref="AD8:AF10"/>
    <mergeCell ref="AG8:AI10"/>
    <mergeCell ref="AJ8:AK10"/>
    <mergeCell ref="AL8:AM10"/>
    <mergeCell ref="AN8:AO10"/>
    <mergeCell ref="B12:N13"/>
    <mergeCell ref="O12:Q13"/>
    <mergeCell ref="AJ19:AK20"/>
    <mergeCell ref="AL19:AM20"/>
    <mergeCell ref="B19:N20"/>
    <mergeCell ref="O19:Q20"/>
    <mergeCell ref="R19:T20"/>
    <mergeCell ref="U19:W20"/>
    <mergeCell ref="X19:Z20"/>
    <mergeCell ref="B16:N17"/>
    <mergeCell ref="O16:Q17"/>
    <mergeCell ref="R16:T17"/>
    <mergeCell ref="U16:W17"/>
    <mergeCell ref="X16:Z17"/>
    <mergeCell ref="R12:T13"/>
    <mergeCell ref="U12:W13"/>
    <mergeCell ref="X12:Z13"/>
    <mergeCell ref="B14:N15"/>
    <mergeCell ref="O14:Q15"/>
    <mergeCell ref="R14:T15"/>
    <mergeCell ref="U14:W15"/>
    <mergeCell ref="X14:Z15"/>
    <mergeCell ref="AN19:AO20"/>
    <mergeCell ref="AD14:AF15"/>
    <mergeCell ref="AG14:AI15"/>
    <mergeCell ref="AJ14:AK15"/>
    <mergeCell ref="AL14:AM15"/>
    <mergeCell ref="AN14:AO15"/>
    <mergeCell ref="AA12:AC13"/>
    <mergeCell ref="AA16:AC17"/>
    <mergeCell ref="AL12:AM13"/>
    <mergeCell ref="AN12:AO13"/>
    <mergeCell ref="AD16:AF17"/>
    <mergeCell ref="AG16:AI17"/>
    <mergeCell ref="AJ16:AK17"/>
    <mergeCell ref="AL16:AM17"/>
    <mergeCell ref="AN16:AO17"/>
    <mergeCell ref="AA14:AC15"/>
    <mergeCell ref="AD12:AF13"/>
    <mergeCell ref="AG12:AI13"/>
    <mergeCell ref="AJ12:AK13"/>
    <mergeCell ref="AA19:AC20"/>
    <mergeCell ref="AD19:AF20"/>
    <mergeCell ref="AG19:AI20"/>
    <mergeCell ref="AD22:AF23"/>
    <mergeCell ref="AG22:AI23"/>
    <mergeCell ref="AJ22:AK23"/>
    <mergeCell ref="AL22:AM23"/>
    <mergeCell ref="AN22:AO23"/>
    <mergeCell ref="R26:T27"/>
    <mergeCell ref="U26:W27"/>
    <mergeCell ref="X26:Z27"/>
    <mergeCell ref="AN28:AO29"/>
    <mergeCell ref="AD24:AF25"/>
    <mergeCell ref="AG24:AI25"/>
    <mergeCell ref="AJ24:AK25"/>
    <mergeCell ref="R22:T23"/>
    <mergeCell ref="U22:W23"/>
    <mergeCell ref="X22:Z23"/>
    <mergeCell ref="AA22:AC23"/>
    <mergeCell ref="R28:T29"/>
    <mergeCell ref="U28:W29"/>
    <mergeCell ref="X28:Z29"/>
    <mergeCell ref="O24:Q25"/>
    <mergeCell ref="R24:T25"/>
    <mergeCell ref="U24:W25"/>
    <mergeCell ref="X24:Z25"/>
    <mergeCell ref="AA24:AC25"/>
    <mergeCell ref="AN24:AO25"/>
    <mergeCell ref="AD26:AF27"/>
    <mergeCell ref="AG26:AI27"/>
    <mergeCell ref="AJ26:AK27"/>
    <mergeCell ref="AL26:AM27"/>
    <mergeCell ref="AN26:AO27"/>
    <mergeCell ref="B33:N34"/>
    <mergeCell ref="O33:Q34"/>
    <mergeCell ref="R33:T34"/>
    <mergeCell ref="AL31:AM32"/>
    <mergeCell ref="U33:W34"/>
    <mergeCell ref="X33:Z34"/>
    <mergeCell ref="AA33:AC34"/>
    <mergeCell ref="AJ33:AK34"/>
    <mergeCell ref="AL33:AM34"/>
    <mergeCell ref="AD33:AF34"/>
    <mergeCell ref="AG33:AI34"/>
    <mergeCell ref="B26:N27"/>
    <mergeCell ref="O26:Q27"/>
    <mergeCell ref="AL24:AM25"/>
    <mergeCell ref="C24:N25"/>
    <mergeCell ref="AN31:AO32"/>
    <mergeCell ref="AN33:AO34"/>
    <mergeCell ref="BX7:BY9"/>
    <mergeCell ref="B31:N32"/>
    <mergeCell ref="O31:Q32"/>
    <mergeCell ref="R31:T32"/>
    <mergeCell ref="U31:W32"/>
    <mergeCell ref="X31:Z32"/>
    <mergeCell ref="AA31:AC32"/>
    <mergeCell ref="AD31:AF32"/>
    <mergeCell ref="AG31:AI32"/>
    <mergeCell ref="AJ31:AK32"/>
    <mergeCell ref="AA26:AC27"/>
    <mergeCell ref="AA28:AC29"/>
    <mergeCell ref="AD28:AF29"/>
    <mergeCell ref="AG28:AI29"/>
    <mergeCell ref="AJ28:AK29"/>
    <mergeCell ref="AL28:AM29"/>
    <mergeCell ref="B28:N29"/>
    <mergeCell ref="O28:Q29"/>
  </mergeCells>
  <phoneticPr fontId="1"/>
  <hyperlinks>
    <hyperlink ref="B12:N13" location="'１．経常収支差額比率（法人）'!A1" display="１．経常収支差額比率【※】"/>
    <hyperlink ref="B14:N15" location="'２．人件費比率（法人）'!A1" display="２．人件費比率【※】"/>
    <hyperlink ref="B16:N17" location="'３．補正人件費依存率（法人）'!A1" display="３．補正人件費依存率"/>
    <hyperlink ref="B19:N20" location="'４．教育活動資金収支差額比率（法人）'!A1" display="４．教育活動資金収支差額比率【※】"/>
    <hyperlink ref="B22:N23" location="'５．積立率＆参考）減価償却比率（法人）'!A1" display="５．積立率"/>
    <hyperlink ref="C24:N25" location="'５．積立率＆参考）減価償却比率（法人）'!A1" display="（参考）減価償却比率"/>
    <hyperlink ref="B26:N27" location="'６．運用資産超過額対教育活動資金収支差額比（法人）'!A1" display="'６．運用資産超過額対教育活動資金収支差額比（法人）'!A1"/>
    <hyperlink ref="B28:N29" location="'７．運用資産対教育活動資金収支差額比（法人）'!A1" display="'７．運用資産対教育活動資金収支差額比（法人）'!A1"/>
    <hyperlink ref="B31:N32" location="'８．流動比率（法人）'!A1" display="８．流動比率"/>
    <hyperlink ref="B33:N34" location="'９．外部負債超過額対教育活動資金収支差額比（法人）'!A1" display="'９．外部負債超過額対教育活動資金収支差額比（法人）'!A1"/>
  </hyperlinks>
  <pageMargins left="0.39370078740157483" right="0.39370078740157483" top="0.39370078740157483" bottom="0.39370078740157483" header="0" footer="0.19685039370078741"/>
  <pageSetup paperSize="9" scale="94" orientation="landscape" r:id="rId1"/>
  <headerFooter scaleWithDoc="0">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CC"/>
  </sheetPr>
  <dimension ref="A1:EA75"/>
  <sheetViews>
    <sheetView showGridLines="0" zoomScaleNormal="100" workbookViewId="0">
      <selection activeCell="A5" sqref="A5"/>
    </sheetView>
  </sheetViews>
  <sheetFormatPr defaultColWidth="2.21875" defaultRowHeight="13.2"/>
  <cols>
    <col min="1" max="1" width="2.21875" style="13"/>
    <col min="2" max="14" width="2.77734375" style="13" customWidth="1"/>
    <col min="15" max="32" width="3.33203125" style="15" customWidth="1"/>
    <col min="33" max="38" width="3.109375" style="15" customWidth="1"/>
    <col min="39" max="41" width="2.88671875" style="15" customWidth="1"/>
    <col min="42" max="44" width="2.88671875" style="13" customWidth="1"/>
    <col min="45" max="46" width="2.21875" style="13" customWidth="1"/>
    <col min="47" max="64" width="2.21875" style="13"/>
    <col min="65" max="65" width="2.21875" style="13" customWidth="1"/>
    <col min="66" max="96" width="2.21875" style="13"/>
    <col min="97" max="98" width="3.109375" style="13" bestFit="1" customWidth="1"/>
    <col min="99" max="99" width="2.44140625" style="13" bestFit="1" customWidth="1"/>
    <col min="100" max="16384" width="2.21875" style="13"/>
  </cols>
  <sheetData>
    <row r="1" spans="1:110">
      <c r="A1" s="1339" t="s">
        <v>22</v>
      </c>
      <c r="B1" s="1340"/>
      <c r="C1" s="1340"/>
      <c r="D1" s="1340"/>
      <c r="E1" s="1341"/>
      <c r="F1" s="1345" t="str">
        <f>IF('法人入力シート（要入力）'!E4="","",'法人入力シート（要入力）'!E4)</f>
        <v/>
      </c>
      <c r="G1" s="1346"/>
      <c r="H1" s="1346"/>
      <c r="I1" s="1346"/>
      <c r="J1" s="1346"/>
      <c r="K1" s="1346"/>
      <c r="L1" s="1346"/>
      <c r="M1" s="1346"/>
      <c r="N1" s="1346"/>
      <c r="O1" s="1346"/>
      <c r="P1" s="1346"/>
      <c r="Q1" s="1346"/>
      <c r="R1" s="1346"/>
      <c r="S1" s="1346"/>
      <c r="T1" s="1346"/>
      <c r="U1" s="1346"/>
      <c r="V1" s="1346"/>
      <c r="W1" s="1347"/>
      <c r="X1" s="13"/>
      <c r="Y1" s="13"/>
      <c r="Z1" s="13"/>
      <c r="AA1" s="13"/>
      <c r="AB1" s="13"/>
      <c r="AC1" s="13"/>
      <c r="AD1" s="13"/>
      <c r="AE1" s="13"/>
      <c r="AF1" s="13"/>
      <c r="AG1" s="13"/>
      <c r="AH1" s="13"/>
      <c r="AI1" s="13"/>
      <c r="AJ1" s="13"/>
      <c r="AK1" s="13"/>
      <c r="AL1" s="13"/>
      <c r="AM1" s="13"/>
      <c r="AN1" s="13"/>
      <c r="AO1" s="13"/>
    </row>
    <row r="2" spans="1:110">
      <c r="A2" s="1342"/>
      <c r="B2" s="1343"/>
      <c r="C2" s="1343"/>
      <c r="D2" s="1343"/>
      <c r="E2" s="1344"/>
      <c r="F2" s="1348"/>
      <c r="G2" s="1349"/>
      <c r="H2" s="1349"/>
      <c r="I2" s="1349"/>
      <c r="J2" s="1349"/>
      <c r="K2" s="1349"/>
      <c r="L2" s="1349"/>
      <c r="M2" s="1349"/>
      <c r="N2" s="1349"/>
      <c r="O2" s="1349"/>
      <c r="P2" s="1349"/>
      <c r="Q2" s="1349"/>
      <c r="R2" s="1349"/>
      <c r="S2" s="1349"/>
      <c r="T2" s="1349"/>
      <c r="U2" s="1349"/>
      <c r="V2" s="1349"/>
      <c r="W2" s="1350"/>
      <c r="X2" s="13"/>
      <c r="Y2" s="13"/>
      <c r="Z2" s="13"/>
      <c r="AA2" s="13"/>
      <c r="AB2" s="13"/>
      <c r="AC2" s="13"/>
      <c r="AD2" s="13"/>
      <c r="AE2" s="13"/>
      <c r="AF2" s="13"/>
      <c r="AG2" s="13"/>
      <c r="AH2" s="13"/>
      <c r="AI2" s="13"/>
      <c r="AJ2" s="13"/>
      <c r="AK2" s="13"/>
      <c r="AL2" s="13"/>
      <c r="AM2" s="13"/>
      <c r="AN2" s="13"/>
      <c r="AO2" s="13"/>
      <c r="CH2" s="99"/>
      <c r="CI2" s="100"/>
      <c r="CJ2" s="100"/>
      <c r="CK2" s="100"/>
      <c r="CL2" s="100"/>
      <c r="CM2" s="100"/>
      <c r="CN2" s="100"/>
      <c r="CO2" s="100"/>
      <c r="CP2" s="100"/>
      <c r="CQ2" s="100"/>
      <c r="CR2" s="100"/>
      <c r="CS2" s="100"/>
      <c r="CT2" s="100"/>
      <c r="CU2" s="100"/>
      <c r="CV2" s="100"/>
      <c r="CW2" s="100"/>
      <c r="CX2" s="100"/>
      <c r="CY2" s="100"/>
      <c r="CZ2" s="100"/>
      <c r="DA2" s="101"/>
      <c r="DB2" s="101"/>
      <c r="DC2" s="101"/>
    </row>
    <row r="3" spans="1:110" ht="13.5" customHeight="1">
      <c r="A3" s="1339" t="s">
        <v>100</v>
      </c>
      <c r="B3" s="1340"/>
      <c r="C3" s="1340"/>
      <c r="D3" s="1340"/>
      <c r="E3" s="1341"/>
      <c r="F3" s="1345" t="str">
        <f>IF('学校入力シート（要入力）'!F4="","",'学校入力シート（要入力）'!F4)</f>
        <v/>
      </c>
      <c r="G3" s="1346"/>
      <c r="H3" s="1346"/>
      <c r="I3" s="1346"/>
      <c r="J3" s="1346"/>
      <c r="K3" s="1346"/>
      <c r="L3" s="1346"/>
      <c r="M3" s="1346"/>
      <c r="N3" s="1346"/>
      <c r="O3" s="1346"/>
      <c r="P3" s="1346"/>
      <c r="Q3" s="1346"/>
      <c r="R3" s="1346"/>
      <c r="S3" s="1346"/>
      <c r="T3" s="1346"/>
      <c r="U3" s="1346"/>
      <c r="V3" s="1346"/>
      <c r="W3" s="1347"/>
      <c r="X3" s="13"/>
      <c r="Y3" s="13"/>
      <c r="Z3" s="13"/>
      <c r="AA3" s="13"/>
      <c r="AB3" s="13"/>
      <c r="AC3" s="13"/>
      <c r="AD3" s="13"/>
      <c r="AE3" s="13"/>
      <c r="AF3" s="13"/>
      <c r="AG3" s="13"/>
      <c r="AH3" s="13"/>
      <c r="AI3" s="13"/>
      <c r="AJ3" s="13"/>
      <c r="AK3" s="13"/>
      <c r="AL3" s="13"/>
      <c r="AM3" s="13"/>
      <c r="AN3" s="13"/>
      <c r="AO3" s="13"/>
      <c r="CH3" s="99"/>
      <c r="CI3" s="100"/>
      <c r="CJ3" s="100"/>
      <c r="CK3" s="100"/>
      <c r="CL3" s="100"/>
      <c r="CM3" s="100"/>
      <c r="CN3" s="100"/>
      <c r="CO3" s="100"/>
      <c r="CP3" s="100"/>
      <c r="CQ3" s="100"/>
      <c r="CR3" s="100"/>
      <c r="CS3" s="100"/>
      <c r="CT3" s="100"/>
      <c r="CU3" s="100"/>
      <c r="CV3" s="100"/>
      <c r="CW3" s="100"/>
      <c r="CX3" s="100"/>
      <c r="CY3" s="100"/>
      <c r="CZ3" s="100"/>
      <c r="DA3" s="101"/>
      <c r="DB3" s="101"/>
      <c r="DC3" s="101"/>
    </row>
    <row r="4" spans="1:110" ht="13.5" customHeight="1">
      <c r="A4" s="1342"/>
      <c r="B4" s="1343"/>
      <c r="C4" s="1343"/>
      <c r="D4" s="1343"/>
      <c r="E4" s="1344"/>
      <c r="F4" s="1348"/>
      <c r="G4" s="1349"/>
      <c r="H4" s="1349"/>
      <c r="I4" s="1349"/>
      <c r="J4" s="1349"/>
      <c r="K4" s="1349"/>
      <c r="L4" s="1349"/>
      <c r="M4" s="1349"/>
      <c r="N4" s="1349"/>
      <c r="O4" s="1349"/>
      <c r="P4" s="1349"/>
      <c r="Q4" s="1349"/>
      <c r="R4" s="1349"/>
      <c r="S4" s="1349"/>
      <c r="T4" s="1349"/>
      <c r="U4" s="1349"/>
      <c r="V4" s="1349"/>
      <c r="W4" s="1350"/>
      <c r="X4" s="13"/>
      <c r="Y4" s="13"/>
      <c r="Z4" s="13"/>
      <c r="AA4" s="13"/>
      <c r="AB4" s="13"/>
      <c r="AC4" s="13"/>
      <c r="AD4" s="13"/>
      <c r="AE4" s="13"/>
      <c r="AF4" s="13"/>
      <c r="AG4" s="13"/>
      <c r="AH4" s="13"/>
      <c r="AI4" s="13"/>
      <c r="AJ4" s="13"/>
      <c r="AK4" s="13"/>
      <c r="AL4" s="13"/>
      <c r="AM4" s="13"/>
      <c r="AN4" s="13"/>
      <c r="AO4" s="13"/>
      <c r="CH4" s="99"/>
      <c r="CI4" s="102"/>
      <c r="CJ4" s="103"/>
      <c r="CK4" s="103"/>
      <c r="CL4" s="103"/>
      <c r="CM4" s="103"/>
      <c r="CN4" s="103"/>
      <c r="CO4" s="103"/>
      <c r="CP4" s="103"/>
      <c r="CQ4" s="103"/>
      <c r="CR4" s="103"/>
      <c r="CS4" s="100"/>
      <c r="CT4" s="100"/>
      <c r="CU4" s="100"/>
      <c r="CV4" s="100"/>
      <c r="CW4" s="100"/>
      <c r="CX4" s="100"/>
      <c r="CY4" s="100"/>
      <c r="CZ4" s="100"/>
      <c r="DA4" s="101"/>
      <c r="DB4" s="101"/>
      <c r="DC4" s="101"/>
    </row>
    <row r="5" spans="1:110" ht="13.5" customHeight="1">
      <c r="A5" s="14"/>
      <c r="B5" s="14"/>
      <c r="C5" s="14"/>
      <c r="D5" s="14"/>
      <c r="CH5" s="99"/>
      <c r="CI5" s="100"/>
      <c r="CJ5" s="104"/>
      <c r="CK5" s="100"/>
      <c r="CL5" s="105"/>
      <c r="CM5" s="102"/>
      <c r="CN5" s="102"/>
      <c r="CO5" s="102"/>
      <c r="CP5" s="102"/>
      <c r="CQ5" s="102"/>
      <c r="CR5" s="105"/>
      <c r="CS5" s="104"/>
      <c r="CT5" s="100"/>
      <c r="CU5" s="100"/>
      <c r="CV5" s="100"/>
      <c r="CW5" s="100"/>
      <c r="CX5" s="100"/>
      <c r="CY5" s="100"/>
      <c r="CZ5" s="100"/>
      <c r="DA5" s="101"/>
      <c r="DB5" s="101"/>
      <c r="DC5" s="101"/>
    </row>
    <row r="6" spans="1:110">
      <c r="A6" s="1351" t="s">
        <v>366</v>
      </c>
      <c r="B6" s="1351"/>
      <c r="C6" s="1351"/>
      <c r="D6" s="1352" t="s">
        <v>101</v>
      </c>
      <c r="E6" s="1352"/>
      <c r="F6" s="1352"/>
      <c r="G6" s="1352"/>
      <c r="H6" s="1352"/>
      <c r="I6" s="1352"/>
      <c r="J6" s="1352"/>
      <c r="K6" s="1352"/>
      <c r="L6" s="1352"/>
      <c r="M6" s="1352"/>
      <c r="N6" s="1352"/>
      <c r="O6" s="1352"/>
      <c r="P6" s="1352"/>
      <c r="Q6" s="1352"/>
      <c r="R6" s="1352"/>
      <c r="S6" s="1352"/>
      <c r="T6" s="1352"/>
      <c r="U6" s="1352"/>
      <c r="V6" s="1352"/>
      <c r="W6" s="1352"/>
      <c r="X6" s="1352"/>
      <c r="Y6" s="1352"/>
      <c r="Z6" s="1352"/>
      <c r="AA6" s="1352"/>
      <c r="AB6" s="1352"/>
      <c r="AC6" s="1352"/>
      <c r="AD6" s="1352"/>
      <c r="AE6" s="1352"/>
      <c r="AF6" s="1352"/>
      <c r="AG6" s="1352"/>
      <c r="AH6" s="1352"/>
      <c r="AI6" s="1352"/>
      <c r="AJ6" s="1352"/>
      <c r="AK6" s="1352"/>
      <c r="AL6" s="1352"/>
      <c r="AM6" s="1352"/>
      <c r="AN6" s="1352"/>
      <c r="AO6" s="1352"/>
      <c r="AP6" s="1352"/>
      <c r="AQ6" s="1352"/>
      <c r="AR6" s="1352"/>
      <c r="AS6" s="1352"/>
      <c r="AT6" s="1352"/>
      <c r="AU6" s="1352"/>
      <c r="AV6" s="1352"/>
      <c r="AW6" s="1352"/>
      <c r="AX6" s="1352"/>
      <c r="AY6" s="1352"/>
      <c r="AZ6" s="1352"/>
      <c r="BA6" s="1352"/>
      <c r="BB6" s="1352"/>
      <c r="BC6" s="1352"/>
      <c r="BD6" s="1352"/>
      <c r="BE6" s="1352"/>
      <c r="CH6" s="99"/>
      <c r="CI6" s="100"/>
      <c r="CJ6" s="100"/>
      <c r="CK6" s="100"/>
      <c r="CL6" s="105"/>
      <c r="CM6" s="102"/>
      <c r="CN6" s="102"/>
      <c r="CO6" s="102"/>
      <c r="CP6" s="105"/>
      <c r="CQ6" s="102"/>
      <c r="CR6" s="105"/>
      <c r="CS6" s="104"/>
      <c r="CT6" s="100"/>
      <c r="CU6" s="100"/>
      <c r="CV6" s="100"/>
      <c r="CW6" s="100"/>
      <c r="CX6" s="100"/>
      <c r="CY6" s="100"/>
      <c r="CZ6" s="100"/>
      <c r="DA6" s="101"/>
      <c r="DB6" s="101"/>
      <c r="DC6" s="101"/>
    </row>
    <row r="7" spans="1:110">
      <c r="A7" s="1351"/>
      <c r="B7" s="1351"/>
      <c r="C7" s="1351"/>
      <c r="D7" s="1352"/>
      <c r="E7" s="1352"/>
      <c r="F7" s="1352"/>
      <c r="G7" s="1352"/>
      <c r="H7" s="1352"/>
      <c r="I7" s="1352"/>
      <c r="J7" s="1352"/>
      <c r="K7" s="1352"/>
      <c r="L7" s="1352"/>
      <c r="M7" s="1352"/>
      <c r="N7" s="1352"/>
      <c r="O7" s="1352"/>
      <c r="P7" s="1352"/>
      <c r="Q7" s="1352"/>
      <c r="R7" s="1352"/>
      <c r="S7" s="1352"/>
      <c r="T7" s="1352"/>
      <c r="U7" s="1352"/>
      <c r="V7" s="1352"/>
      <c r="W7" s="1352"/>
      <c r="X7" s="1352"/>
      <c r="Y7" s="1352"/>
      <c r="Z7" s="1352"/>
      <c r="AA7" s="1352"/>
      <c r="AB7" s="1352"/>
      <c r="AC7" s="1352"/>
      <c r="AD7" s="1352"/>
      <c r="AE7" s="1352"/>
      <c r="AF7" s="1352"/>
      <c r="AG7" s="1352"/>
      <c r="AH7" s="1352"/>
      <c r="AI7" s="1352"/>
      <c r="AJ7" s="1352"/>
      <c r="AK7" s="1352"/>
      <c r="AL7" s="1352"/>
      <c r="AM7" s="1352"/>
      <c r="AN7" s="1352"/>
      <c r="AO7" s="1352"/>
      <c r="AP7" s="1352"/>
      <c r="AQ7" s="1352"/>
      <c r="AR7" s="1352"/>
      <c r="AS7" s="1352"/>
      <c r="AT7" s="1352"/>
      <c r="AU7" s="1352"/>
      <c r="AV7" s="1352"/>
      <c r="AW7" s="1352"/>
      <c r="AX7" s="1352"/>
      <c r="AY7" s="1352"/>
      <c r="AZ7" s="1352"/>
      <c r="BA7" s="1352"/>
      <c r="BB7" s="1352"/>
      <c r="BC7" s="1352"/>
      <c r="BD7" s="1352"/>
      <c r="BE7" s="1352"/>
      <c r="CH7" s="99"/>
      <c r="CI7" s="102"/>
      <c r="CJ7" s="105"/>
      <c r="CK7" s="105"/>
      <c r="CL7" s="100"/>
      <c r="CM7" s="100"/>
      <c r="CN7" s="100"/>
      <c r="CO7" s="100"/>
      <c r="CP7" s="100"/>
      <c r="CQ7" s="100"/>
      <c r="CR7" s="100"/>
      <c r="CS7" s="100"/>
      <c r="CT7" s="100"/>
      <c r="CU7" s="100"/>
      <c r="CV7" s="100"/>
      <c r="CW7" s="100"/>
      <c r="CX7" s="100"/>
      <c r="CY7" s="100"/>
      <c r="CZ7" s="100"/>
      <c r="DA7" s="101"/>
      <c r="DB7" s="101"/>
      <c r="DC7" s="101"/>
    </row>
    <row r="8" spans="1:110" ht="13.5" customHeight="1">
      <c r="A8" s="1352" t="s">
        <v>25</v>
      </c>
      <c r="B8" s="1352"/>
      <c r="C8" s="1352"/>
      <c r="D8" s="1352"/>
      <c r="E8" s="1352"/>
      <c r="F8" s="1352"/>
      <c r="G8" s="1352"/>
      <c r="H8" s="1352"/>
      <c r="I8" s="1352"/>
      <c r="J8" s="1352"/>
      <c r="K8" s="1352"/>
      <c r="L8" s="1352"/>
      <c r="M8" s="1352"/>
      <c r="N8" s="1352"/>
      <c r="O8" s="1352"/>
      <c r="P8" s="1352"/>
      <c r="Q8" s="1352"/>
      <c r="R8" s="1352"/>
      <c r="S8" s="1352"/>
      <c r="T8" s="1352"/>
      <c r="U8" s="1352"/>
      <c r="V8" s="1352"/>
      <c r="W8" s="1352"/>
      <c r="X8" s="1352"/>
      <c r="Y8" s="1352"/>
      <c r="Z8" s="1352"/>
      <c r="AA8" s="1352"/>
      <c r="AB8" s="1352"/>
      <c r="AC8" s="1352"/>
      <c r="AD8" s="1352"/>
      <c r="AE8" s="1352"/>
      <c r="AF8" s="1352"/>
      <c r="AG8" s="1352"/>
      <c r="AH8" s="1352"/>
      <c r="AI8" s="1352"/>
      <c r="AJ8" s="1352"/>
      <c r="AK8" s="1352"/>
      <c r="AL8" s="1352"/>
      <c r="AM8" s="1352"/>
      <c r="AN8" s="1352"/>
      <c r="AO8" s="1352"/>
      <c r="AP8" s="1352"/>
      <c r="AQ8" s="1352"/>
      <c r="AR8" s="1352"/>
      <c r="AS8" s="1352"/>
      <c r="AT8" s="1352"/>
      <c r="AU8" s="1352"/>
      <c r="AV8" s="1352"/>
      <c r="AW8" s="1352"/>
      <c r="AX8" s="1352"/>
      <c r="AY8" s="1352"/>
      <c r="AZ8" s="1352"/>
      <c r="BA8" s="1352"/>
      <c r="BB8" s="1352"/>
      <c r="BC8" s="1352"/>
      <c r="BD8" s="1352"/>
      <c r="BE8" s="1352"/>
      <c r="CH8" s="99"/>
      <c r="CI8" s="105"/>
      <c r="CJ8" s="104"/>
      <c r="CK8" s="105"/>
      <c r="CL8" s="100"/>
      <c r="CM8" s="100"/>
      <c r="CN8" s="100"/>
      <c r="CO8" s="100"/>
      <c r="CP8" s="100"/>
      <c r="CQ8" s="100"/>
      <c r="CR8" s="100"/>
      <c r="CS8" s="100"/>
      <c r="CT8" s="100"/>
      <c r="CU8" s="100"/>
      <c r="CV8" s="100"/>
      <c r="CW8" s="100"/>
      <c r="CX8" s="100"/>
      <c r="CY8" s="100"/>
      <c r="CZ8" s="100"/>
      <c r="DA8" s="101"/>
      <c r="DB8" s="101"/>
      <c r="DC8" s="101"/>
    </row>
    <row r="9" spans="1:110" ht="13.5" customHeight="1">
      <c r="A9" s="1352"/>
      <c r="B9" s="1352"/>
      <c r="C9" s="1352"/>
      <c r="D9" s="1352"/>
      <c r="E9" s="1352"/>
      <c r="F9" s="1352"/>
      <c r="G9" s="1352"/>
      <c r="H9" s="1352"/>
      <c r="I9" s="1352"/>
      <c r="J9" s="1352"/>
      <c r="K9" s="1352"/>
      <c r="L9" s="1352"/>
      <c r="M9" s="1352"/>
      <c r="N9" s="1352"/>
      <c r="O9" s="1352"/>
      <c r="P9" s="1352"/>
      <c r="Q9" s="1352"/>
      <c r="R9" s="1352"/>
      <c r="S9" s="1352"/>
      <c r="T9" s="1352"/>
      <c r="U9" s="1352"/>
      <c r="V9" s="1352"/>
      <c r="W9" s="1352"/>
      <c r="X9" s="1352"/>
      <c r="Y9" s="1352"/>
      <c r="Z9" s="1352"/>
      <c r="AA9" s="1352"/>
      <c r="AB9" s="1352"/>
      <c r="AC9" s="1352"/>
      <c r="AD9" s="1352"/>
      <c r="AE9" s="1352"/>
      <c r="AF9" s="1352"/>
      <c r="AG9" s="1352"/>
      <c r="AH9" s="1352"/>
      <c r="AI9" s="1352"/>
      <c r="AJ9" s="1352"/>
      <c r="AK9" s="1352"/>
      <c r="AL9" s="1352"/>
      <c r="AM9" s="1352"/>
      <c r="AN9" s="1352"/>
      <c r="AO9" s="1352"/>
      <c r="AP9" s="1352"/>
      <c r="AQ9" s="1352"/>
      <c r="AR9" s="1352"/>
      <c r="AS9" s="1352"/>
      <c r="AT9" s="1352"/>
      <c r="AU9" s="1352"/>
      <c r="AV9" s="1352"/>
      <c r="AW9" s="1352"/>
      <c r="AX9" s="1352"/>
      <c r="AY9" s="1352"/>
      <c r="AZ9" s="1352"/>
      <c r="BA9" s="1352"/>
      <c r="BB9" s="1352"/>
      <c r="BC9" s="1352"/>
      <c r="BD9" s="1352"/>
      <c r="BE9" s="1352"/>
      <c r="CS9" s="100"/>
      <c r="CT9" s="100"/>
      <c r="CU9" s="100"/>
      <c r="CV9" s="100"/>
      <c r="CW9" s="100"/>
      <c r="CX9" s="100"/>
      <c r="CY9" s="100"/>
      <c r="CZ9" s="100"/>
      <c r="DA9" s="101"/>
      <c r="DB9" s="101"/>
      <c r="DC9" s="101"/>
    </row>
    <row r="10" spans="1:110" ht="13.5" customHeight="1">
      <c r="A10" s="734" t="s">
        <v>689</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8"/>
      <c r="CC10" s="49"/>
      <c r="CD10" s="49"/>
      <c r="CE10" s="49"/>
      <c r="CF10" s="49"/>
      <c r="CG10" s="49"/>
      <c r="CH10" s="49"/>
      <c r="CI10" s="49"/>
      <c r="CJ10" s="106"/>
      <c r="CK10" s="106"/>
      <c r="CL10" s="106"/>
      <c r="CM10" s="106"/>
      <c r="CN10" s="106"/>
      <c r="CO10" s="106"/>
      <c r="CP10" s="106"/>
      <c r="CQ10" s="106"/>
      <c r="CR10" s="220"/>
      <c r="CS10" s="221" t="s">
        <v>272</v>
      </c>
      <c r="CT10" s="222" t="s">
        <v>273</v>
      </c>
      <c r="CU10" s="223" t="s">
        <v>274</v>
      </c>
      <c r="CV10" s="100"/>
      <c r="CW10" s="100"/>
      <c r="CX10" s="100"/>
      <c r="CY10" s="100"/>
      <c r="CZ10" s="100"/>
      <c r="DA10" s="100"/>
      <c r="DB10" s="100"/>
      <c r="DC10" s="100"/>
      <c r="DD10" s="101"/>
      <c r="DE10" s="101"/>
      <c r="DF10" s="101"/>
    </row>
    <row r="11" spans="1:110" ht="13.5" customHeight="1">
      <c r="A11" s="107"/>
      <c r="B11" s="1416" t="s">
        <v>364</v>
      </c>
      <c r="C11" s="1416"/>
      <c r="D11" s="1416"/>
      <c r="E11" s="1416"/>
      <c r="F11" s="1416"/>
      <c r="G11" s="1416"/>
      <c r="H11" s="1416"/>
      <c r="I11" s="1416"/>
      <c r="J11" s="1416"/>
      <c r="K11" s="1416"/>
      <c r="L11" s="1416"/>
      <c r="M11" s="1416"/>
      <c r="N11" s="1416"/>
      <c r="O11" s="1362">
        <f>'学校入力シート（要入力）'!$D$41</f>
        <v>2018</v>
      </c>
      <c r="P11" s="1362"/>
      <c r="Q11" s="1362"/>
      <c r="R11" s="1480">
        <f>'学校入力シート（要入力）'!$E$41</f>
        <v>2019</v>
      </c>
      <c r="S11" s="1480"/>
      <c r="T11" s="1480"/>
      <c r="U11" s="1480">
        <f>'学校入力シート（要入力）'!$F$41</f>
        <v>2020</v>
      </c>
      <c r="V11" s="1480"/>
      <c r="W11" s="1480"/>
      <c r="X11" s="1480">
        <f>'学校入力シート（要入力）'!$G$41</f>
        <v>2021</v>
      </c>
      <c r="Y11" s="1480"/>
      <c r="Z11" s="1480"/>
      <c r="AA11" s="1480">
        <f>'学校入力シート（要入力）'!$H$41</f>
        <v>2022</v>
      </c>
      <c r="AB11" s="1480"/>
      <c r="AC11" s="1480"/>
      <c r="AD11" s="1480">
        <f>'学校入力シート（要入力）'!$I$41</f>
        <v>2023</v>
      </c>
      <c r="AE11" s="1480"/>
      <c r="AF11" s="1423"/>
      <c r="AG11" s="1483" t="str">
        <f>"増減"&amp;$AA$11&amp;"-"&amp;$O$11</f>
        <v>増減2022-2018</v>
      </c>
      <c r="AH11" s="1438"/>
      <c r="AI11" s="1484"/>
      <c r="AJ11" s="1491" t="str">
        <f>"伸び率
/"&amp;$O$11&amp;" (%)"</f>
        <v>伸び率
/2018 (%)</v>
      </c>
      <c r="AK11" s="1492"/>
      <c r="AL11" s="1493"/>
      <c r="AM11" s="1438" t="s">
        <v>97</v>
      </c>
      <c r="AN11" s="1354"/>
      <c r="AO11" s="1439" t="s">
        <v>98</v>
      </c>
      <c r="AP11" s="1355"/>
      <c r="AQ11" s="1439" t="s">
        <v>102</v>
      </c>
      <c r="AR11" s="1355"/>
      <c r="CC11" s="50"/>
      <c r="CD11" s="50"/>
      <c r="CE11" s="50"/>
      <c r="CF11" s="50"/>
      <c r="CG11" s="50"/>
      <c r="CH11" s="50"/>
      <c r="CI11" s="50"/>
      <c r="CJ11" s="50"/>
      <c r="CK11" s="50"/>
      <c r="CL11" s="50"/>
      <c r="CM11" s="50"/>
      <c r="CN11" s="50"/>
      <c r="CO11" s="50"/>
      <c r="CP11" s="50"/>
      <c r="CQ11" s="50"/>
      <c r="CR11" s="220" t="s">
        <v>275</v>
      </c>
      <c r="CS11" s="224" t="str">
        <f>AM14</f>
        <v>－</v>
      </c>
      <c r="CT11" s="225" t="str">
        <f>AO14</f>
        <v>－</v>
      </c>
      <c r="CU11" s="225" t="str">
        <f ca="1">AQ14</f>
        <v>－</v>
      </c>
      <c r="CV11" s="103"/>
      <c r="CW11" s="103"/>
      <c r="CX11" s="103"/>
      <c r="CY11" s="101"/>
      <c r="CZ11" s="101"/>
      <c r="DA11" s="101"/>
    </row>
    <row r="12" spans="1:110" ht="13.5" customHeight="1">
      <c r="A12" s="108"/>
      <c r="B12" s="1416"/>
      <c r="C12" s="1416"/>
      <c r="D12" s="1416"/>
      <c r="E12" s="1416"/>
      <c r="F12" s="1416"/>
      <c r="G12" s="1416"/>
      <c r="H12" s="1416"/>
      <c r="I12" s="1416"/>
      <c r="J12" s="1416"/>
      <c r="K12" s="1416"/>
      <c r="L12" s="1416"/>
      <c r="M12" s="1416"/>
      <c r="N12" s="1416"/>
      <c r="O12" s="1363"/>
      <c r="P12" s="1363"/>
      <c r="Q12" s="1363"/>
      <c r="R12" s="1481"/>
      <c r="S12" s="1481"/>
      <c r="T12" s="1481"/>
      <c r="U12" s="1481"/>
      <c r="V12" s="1481"/>
      <c r="W12" s="1481"/>
      <c r="X12" s="1481"/>
      <c r="Y12" s="1481"/>
      <c r="Z12" s="1481"/>
      <c r="AA12" s="1481"/>
      <c r="AB12" s="1481"/>
      <c r="AC12" s="1481"/>
      <c r="AD12" s="1481"/>
      <c r="AE12" s="1481"/>
      <c r="AF12" s="1426"/>
      <c r="AG12" s="1485"/>
      <c r="AH12" s="1486"/>
      <c r="AI12" s="1487"/>
      <c r="AJ12" s="1494"/>
      <c r="AK12" s="1495"/>
      <c r="AL12" s="1496"/>
      <c r="AM12" s="1357"/>
      <c r="AN12" s="1357"/>
      <c r="AO12" s="1356"/>
      <c r="AP12" s="1358"/>
      <c r="AQ12" s="1356"/>
      <c r="AR12" s="1358"/>
      <c r="CC12" s="50"/>
      <c r="CD12" s="50"/>
      <c r="CE12" s="50"/>
      <c r="CF12" s="50"/>
      <c r="CG12" s="50"/>
      <c r="CH12" s="50"/>
      <c r="CI12" s="50"/>
      <c r="CJ12" s="50"/>
      <c r="CK12" s="50"/>
      <c r="CL12" s="50"/>
      <c r="CM12" s="50"/>
      <c r="CN12" s="50"/>
      <c r="CO12" s="50"/>
      <c r="CP12" s="50"/>
      <c r="CQ12" s="50"/>
      <c r="CR12" s="220" t="s">
        <v>276</v>
      </c>
      <c r="CS12" s="226" t="str">
        <f>AM16</f>
        <v>－</v>
      </c>
      <c r="CT12" s="227" t="str">
        <f>AO16</f>
        <v>－</v>
      </c>
      <c r="CU12" s="227" t="str">
        <f ca="1">AQ16</f>
        <v>－</v>
      </c>
      <c r="CV12" s="104"/>
      <c r="CW12" s="104"/>
      <c r="CX12" s="100"/>
      <c r="CY12" s="101"/>
      <c r="CZ12" s="101"/>
      <c r="DA12" s="101"/>
    </row>
    <row r="13" spans="1:110" ht="13.5" customHeight="1">
      <c r="A13" s="107"/>
      <c r="B13" s="1416"/>
      <c r="C13" s="1416"/>
      <c r="D13" s="1416"/>
      <c r="E13" s="1416"/>
      <c r="F13" s="1416"/>
      <c r="G13" s="1416"/>
      <c r="H13" s="1416"/>
      <c r="I13" s="1416"/>
      <c r="J13" s="1416"/>
      <c r="K13" s="1416"/>
      <c r="L13" s="1416"/>
      <c r="M13" s="1416"/>
      <c r="N13" s="1416"/>
      <c r="O13" s="1364"/>
      <c r="P13" s="1364"/>
      <c r="Q13" s="1364"/>
      <c r="R13" s="1482"/>
      <c r="S13" s="1482"/>
      <c r="T13" s="1482"/>
      <c r="U13" s="1482"/>
      <c r="V13" s="1482"/>
      <c r="W13" s="1482"/>
      <c r="X13" s="1482"/>
      <c r="Y13" s="1482"/>
      <c r="Z13" s="1482"/>
      <c r="AA13" s="1482"/>
      <c r="AB13" s="1482"/>
      <c r="AC13" s="1482"/>
      <c r="AD13" s="1482"/>
      <c r="AE13" s="1482"/>
      <c r="AF13" s="1429"/>
      <c r="AG13" s="1488"/>
      <c r="AH13" s="1489"/>
      <c r="AI13" s="1490"/>
      <c r="AJ13" s="1497"/>
      <c r="AK13" s="1498"/>
      <c r="AL13" s="1499"/>
      <c r="AM13" s="1360"/>
      <c r="AN13" s="1360"/>
      <c r="AO13" s="1359"/>
      <c r="AP13" s="1361"/>
      <c r="AQ13" s="1359"/>
      <c r="AR13" s="1361"/>
      <c r="CC13" s="51"/>
      <c r="CD13" s="51"/>
      <c r="CE13" s="51"/>
      <c r="CF13" s="51"/>
      <c r="CG13" s="51"/>
      <c r="CH13" s="51"/>
      <c r="CI13" s="51"/>
      <c r="CJ13" s="51"/>
      <c r="CK13" s="51"/>
      <c r="CL13" s="51"/>
      <c r="CM13" s="51"/>
      <c r="CN13" s="51"/>
      <c r="CO13" s="51"/>
      <c r="CP13" s="51"/>
      <c r="CQ13" s="51"/>
      <c r="CR13" s="220" t="s">
        <v>277</v>
      </c>
      <c r="CS13" s="226" t="str">
        <f>AM31</f>
        <v>－</v>
      </c>
      <c r="CT13" s="227" t="str">
        <f>AO31</f>
        <v>－</v>
      </c>
      <c r="CU13" s="227" t="str">
        <f ca="1">AQ31</f>
        <v>－</v>
      </c>
      <c r="CV13" s="101"/>
      <c r="CW13" s="101"/>
      <c r="CX13" s="101"/>
    </row>
    <row r="14" spans="1:110" s="15" customFormat="1" ht="13.5" customHeight="1">
      <c r="A14" s="19"/>
      <c r="B14" s="1253" t="s">
        <v>1131</v>
      </c>
      <c r="C14" s="1254"/>
      <c r="D14" s="1254"/>
      <c r="E14" s="1254"/>
      <c r="F14" s="1254"/>
      <c r="G14" s="1254"/>
      <c r="H14" s="1254"/>
      <c r="I14" s="1254"/>
      <c r="J14" s="1254"/>
      <c r="K14" s="1254"/>
      <c r="L14" s="1254"/>
      <c r="M14" s="1254"/>
      <c r="N14" s="1255"/>
      <c r="O14" s="1600" t="str">
        <f>IFERROR('１．経常収支差額比率 (部門)'!F17,"")</f>
        <v>－</v>
      </c>
      <c r="P14" s="1601"/>
      <c r="Q14" s="1602"/>
      <c r="R14" s="1600" t="str">
        <f>IFERROR('１．経常収支差額比率 (部門)'!G17,"")</f>
        <v>－</v>
      </c>
      <c r="S14" s="1601"/>
      <c r="T14" s="1602"/>
      <c r="U14" s="1600" t="str">
        <f>IFERROR('１．経常収支差額比率 (部門)'!H17,"")</f>
        <v>－</v>
      </c>
      <c r="V14" s="1601"/>
      <c r="W14" s="1602"/>
      <c r="X14" s="1600" t="str">
        <f>IFERROR('１．経常収支差額比率 (部門)'!I17,"")</f>
        <v>－</v>
      </c>
      <c r="Y14" s="1601"/>
      <c r="Z14" s="1602"/>
      <c r="AA14" s="1600" t="str">
        <f>IFERROR('１．経常収支差額比率 (部門)'!J17,"")</f>
        <v>－</v>
      </c>
      <c r="AB14" s="1601"/>
      <c r="AC14" s="1602"/>
      <c r="AD14" s="1606"/>
      <c r="AE14" s="1607"/>
      <c r="AF14" s="1607"/>
      <c r="AG14" s="1610" t="str">
        <f>'１．経常収支差額比率 (部門)'!K17</f>
        <v>－</v>
      </c>
      <c r="AH14" s="1611"/>
      <c r="AI14" s="1612"/>
      <c r="AJ14" s="1578"/>
      <c r="AK14" s="1579"/>
      <c r="AL14" s="1580"/>
      <c r="AM14" s="1589" t="str">
        <f>'１．経常収支差額比率 (部門)'!M17</f>
        <v>－</v>
      </c>
      <c r="AN14" s="1520"/>
      <c r="AO14" s="1519" t="str">
        <f>'１．経常収支差額比率 (部門)'!N17</f>
        <v>－</v>
      </c>
      <c r="AP14" s="1520"/>
      <c r="AQ14" s="1519" t="str">
        <f ca="1">'１．経常収支差額比率 (部門)'!O17</f>
        <v>－</v>
      </c>
      <c r="AR14" s="1520"/>
      <c r="AS14" s="14"/>
      <c r="AT14" s="14"/>
      <c r="AU14" s="14"/>
      <c r="CC14" s="51"/>
      <c r="CD14" s="51"/>
      <c r="CE14" s="51"/>
      <c r="CF14" s="51"/>
      <c r="CG14" s="51"/>
      <c r="CH14" s="51"/>
      <c r="CI14" s="51"/>
      <c r="CJ14" s="51"/>
      <c r="CK14" s="51"/>
      <c r="CL14" s="51"/>
      <c r="CM14" s="51"/>
      <c r="CN14" s="51"/>
      <c r="CO14" s="51"/>
      <c r="CP14" s="51"/>
      <c r="CQ14" s="51"/>
      <c r="CR14" s="228" t="s">
        <v>278</v>
      </c>
      <c r="CS14" s="226" t="str">
        <f>AM45</f>
        <v>目標入力</v>
      </c>
      <c r="CT14" s="227" t="str">
        <f>AO45</f>
        <v>－</v>
      </c>
      <c r="CU14" s="227" t="str">
        <f ca="1">AQ45</f>
        <v>－</v>
      </c>
      <c r="CV14" s="109"/>
      <c r="CW14" s="109"/>
      <c r="CX14" s="109"/>
    </row>
    <row r="15" spans="1:110" s="15" customFormat="1" ht="13.5" customHeight="1">
      <c r="A15" s="19"/>
      <c r="B15" s="1256"/>
      <c r="C15" s="1337"/>
      <c r="D15" s="1337"/>
      <c r="E15" s="1337"/>
      <c r="F15" s="1337"/>
      <c r="G15" s="1337"/>
      <c r="H15" s="1337"/>
      <c r="I15" s="1337"/>
      <c r="J15" s="1337"/>
      <c r="K15" s="1337"/>
      <c r="L15" s="1337"/>
      <c r="M15" s="1337"/>
      <c r="N15" s="1338"/>
      <c r="O15" s="1603"/>
      <c r="P15" s="1604"/>
      <c r="Q15" s="1605"/>
      <c r="R15" s="1603"/>
      <c r="S15" s="1604"/>
      <c r="T15" s="1605"/>
      <c r="U15" s="1603"/>
      <c r="V15" s="1604"/>
      <c r="W15" s="1605"/>
      <c r="X15" s="1603"/>
      <c r="Y15" s="1604"/>
      <c r="Z15" s="1605"/>
      <c r="AA15" s="1603"/>
      <c r="AB15" s="1604"/>
      <c r="AC15" s="1605"/>
      <c r="AD15" s="1608"/>
      <c r="AE15" s="1609"/>
      <c r="AF15" s="1609"/>
      <c r="AG15" s="1613"/>
      <c r="AH15" s="1614"/>
      <c r="AI15" s="1615"/>
      <c r="AJ15" s="1586"/>
      <c r="AK15" s="1587"/>
      <c r="AL15" s="1588"/>
      <c r="AM15" s="1590"/>
      <c r="AN15" s="1522"/>
      <c r="AO15" s="1521"/>
      <c r="AP15" s="1522"/>
      <c r="AQ15" s="1521"/>
      <c r="AR15" s="1522"/>
      <c r="AS15" s="14"/>
      <c r="AT15" s="14"/>
      <c r="AU15" s="14"/>
      <c r="CC15" s="51"/>
      <c r="CD15" s="51"/>
      <c r="CE15" s="51"/>
      <c r="CF15" s="51"/>
      <c r="CG15" s="51"/>
      <c r="CH15" s="51"/>
      <c r="CI15" s="51"/>
      <c r="CJ15" s="51"/>
      <c r="CK15" s="51"/>
      <c r="CL15" s="51"/>
      <c r="CM15" s="51"/>
      <c r="CN15" s="51"/>
      <c r="CO15" s="51"/>
      <c r="CP15" s="51"/>
      <c r="CQ15" s="51"/>
      <c r="CR15" s="228" t="s">
        <v>279</v>
      </c>
      <c r="CS15" s="229" t="str">
        <f>AM56</f>
        <v>目標入力</v>
      </c>
      <c r="CT15" s="230" t="str">
        <f>AO56</f>
        <v>－</v>
      </c>
      <c r="CU15" s="230" t="str">
        <f ca="1">AQ56</f>
        <v>－</v>
      </c>
      <c r="CV15" s="109"/>
      <c r="CW15" s="109"/>
      <c r="CX15" s="109"/>
    </row>
    <row r="16" spans="1:110" s="15" customFormat="1" ht="13.5" customHeight="1">
      <c r="A16" s="19"/>
      <c r="B16" s="1253" t="s">
        <v>1132</v>
      </c>
      <c r="C16" s="1254"/>
      <c r="D16" s="1254"/>
      <c r="E16" s="1254"/>
      <c r="F16" s="1254"/>
      <c r="G16" s="1254"/>
      <c r="H16" s="1254"/>
      <c r="I16" s="1254"/>
      <c r="J16" s="1254"/>
      <c r="K16" s="1254"/>
      <c r="L16" s="1254"/>
      <c r="M16" s="1254"/>
      <c r="N16" s="1255"/>
      <c r="O16" s="1600" t="str">
        <f>IFERROR('２．人件費比率 (部門)'!F16,"")</f>
        <v>－</v>
      </c>
      <c r="P16" s="1601"/>
      <c r="Q16" s="1602"/>
      <c r="R16" s="1600" t="str">
        <f>IFERROR('２．人件費比率 (部門)'!G16,"")</f>
        <v>－</v>
      </c>
      <c r="S16" s="1601"/>
      <c r="T16" s="1602"/>
      <c r="U16" s="1600" t="str">
        <f>IFERROR('２．人件費比率 (部門)'!H16,"")</f>
        <v>－</v>
      </c>
      <c r="V16" s="1601"/>
      <c r="W16" s="1602"/>
      <c r="X16" s="1600" t="str">
        <f>IFERROR('２．人件費比率 (部門)'!I16,"")</f>
        <v>－</v>
      </c>
      <c r="Y16" s="1601"/>
      <c r="Z16" s="1602"/>
      <c r="AA16" s="1600" t="str">
        <f>IFERROR('２．人件費比率 (部門)'!J16,"")</f>
        <v>－</v>
      </c>
      <c r="AB16" s="1601"/>
      <c r="AC16" s="1602"/>
      <c r="AD16" s="1539"/>
      <c r="AE16" s="1540"/>
      <c r="AF16" s="1540"/>
      <c r="AG16" s="1547" t="str">
        <f>'２．人件費比率 (部門)'!K16</f>
        <v>－</v>
      </c>
      <c r="AH16" s="1548"/>
      <c r="AI16" s="1549"/>
      <c r="AJ16" s="1578"/>
      <c r="AK16" s="1579"/>
      <c r="AL16" s="1580"/>
      <c r="AM16" s="1589" t="str">
        <f>'２．人件費比率 (部門)'!M16</f>
        <v>－</v>
      </c>
      <c r="AN16" s="1520"/>
      <c r="AO16" s="1519" t="str">
        <f>'２．人件費比率 (部門)'!N16</f>
        <v>－</v>
      </c>
      <c r="AP16" s="1520"/>
      <c r="AQ16" s="1519" t="str">
        <f ca="1">'２．人件費比率 (部門)'!O16</f>
        <v>－</v>
      </c>
      <c r="AR16" s="1520"/>
      <c r="AS16" s="14"/>
      <c r="AT16" s="14"/>
      <c r="AU16" s="14"/>
      <c r="CV16" s="109"/>
      <c r="CW16" s="109"/>
      <c r="CX16" s="109"/>
    </row>
    <row r="17" spans="1:110" s="15" customFormat="1" ht="13.5" customHeight="1">
      <c r="A17" s="20"/>
      <c r="B17" s="1625"/>
      <c r="C17" s="1257"/>
      <c r="D17" s="1257"/>
      <c r="E17" s="1257"/>
      <c r="F17" s="1257"/>
      <c r="G17" s="1257"/>
      <c r="H17" s="1257"/>
      <c r="I17" s="1257"/>
      <c r="J17" s="1257"/>
      <c r="K17" s="1257"/>
      <c r="L17" s="1257"/>
      <c r="M17" s="1257"/>
      <c r="N17" s="1258"/>
      <c r="O17" s="1626"/>
      <c r="P17" s="1627"/>
      <c r="Q17" s="1628"/>
      <c r="R17" s="1626"/>
      <c r="S17" s="1627"/>
      <c r="T17" s="1628"/>
      <c r="U17" s="1626"/>
      <c r="V17" s="1627"/>
      <c r="W17" s="1628"/>
      <c r="X17" s="1626"/>
      <c r="Y17" s="1627"/>
      <c r="Z17" s="1628"/>
      <c r="AA17" s="1626"/>
      <c r="AB17" s="1627"/>
      <c r="AC17" s="1628"/>
      <c r="AD17" s="1542"/>
      <c r="AE17" s="1543"/>
      <c r="AF17" s="1543"/>
      <c r="AG17" s="1550"/>
      <c r="AH17" s="1551"/>
      <c r="AI17" s="1552"/>
      <c r="AJ17" s="1581"/>
      <c r="AK17" s="1582"/>
      <c r="AL17" s="1583"/>
      <c r="AM17" s="1622"/>
      <c r="AN17" s="1623"/>
      <c r="AO17" s="1624"/>
      <c r="AP17" s="1623"/>
      <c r="AQ17" s="1624"/>
      <c r="AR17" s="1623"/>
      <c r="AS17" s="14"/>
      <c r="AT17" s="14"/>
      <c r="AU17" s="14"/>
      <c r="CV17" s="109"/>
      <c r="CW17" s="109"/>
      <c r="CX17" s="109"/>
    </row>
    <row r="18" spans="1:110" s="15" customFormat="1" ht="13.5" customHeight="1">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668"/>
      <c r="AK18" s="668"/>
      <c r="AL18" s="669"/>
      <c r="AM18" s="111"/>
      <c r="AN18" s="110"/>
      <c r="AO18" s="110"/>
      <c r="AP18" s="14"/>
      <c r="AQ18" s="14"/>
      <c r="AR18" s="14"/>
      <c r="CH18" s="112"/>
      <c r="CI18" s="113"/>
      <c r="CJ18" s="113"/>
      <c r="CK18" s="113"/>
      <c r="CL18" s="113"/>
      <c r="CM18" s="113"/>
      <c r="CN18" s="113"/>
      <c r="CO18" s="113"/>
      <c r="CP18" s="113"/>
      <c r="CQ18" s="113"/>
      <c r="CR18" s="113"/>
      <c r="CS18" s="113"/>
      <c r="CT18" s="113"/>
      <c r="CU18" s="113"/>
      <c r="CV18" s="113"/>
      <c r="CW18" s="113"/>
      <c r="CX18" s="113"/>
      <c r="CY18" s="113"/>
      <c r="CZ18" s="113"/>
      <c r="DA18" s="109"/>
      <c r="DB18" s="109"/>
      <c r="DC18" s="109"/>
    </row>
    <row r="19" spans="1:110" s="15" customFormat="1" ht="13.5" customHeight="1">
      <c r="A19" s="21" t="s">
        <v>978</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670"/>
      <c r="AK19" s="670"/>
      <c r="AL19" s="670"/>
      <c r="AM19" s="22"/>
      <c r="AN19" s="22"/>
      <c r="AO19" s="22"/>
      <c r="AP19" s="22"/>
      <c r="AQ19" s="22"/>
      <c r="AR19" s="23"/>
      <c r="AS19" s="14"/>
      <c r="AT19" s="14"/>
      <c r="AU19" s="14"/>
      <c r="CK19" s="112"/>
      <c r="CL19" s="113"/>
      <c r="CM19" s="113"/>
      <c r="CN19" s="113"/>
      <c r="CO19" s="113"/>
      <c r="CP19" s="113"/>
      <c r="CQ19" s="113"/>
      <c r="CR19" s="113"/>
      <c r="CS19" s="113"/>
      <c r="CT19" s="113"/>
      <c r="CU19" s="113"/>
      <c r="CV19" s="113"/>
      <c r="CW19" s="113"/>
      <c r="CX19" s="113"/>
      <c r="CY19" s="113"/>
      <c r="CZ19" s="113"/>
      <c r="DA19" s="113"/>
      <c r="DB19" s="113"/>
      <c r="DC19" s="113"/>
      <c r="DD19" s="109"/>
      <c r="DE19" s="109"/>
      <c r="DF19" s="109"/>
    </row>
    <row r="20" spans="1:110" s="15" customFormat="1" ht="13.5" customHeight="1">
      <c r="A20" s="107"/>
      <c r="B20" s="1416" t="s">
        <v>364</v>
      </c>
      <c r="C20" s="1416"/>
      <c r="D20" s="1416"/>
      <c r="E20" s="1416"/>
      <c r="F20" s="1416"/>
      <c r="G20" s="1416"/>
      <c r="H20" s="1416"/>
      <c r="I20" s="1416"/>
      <c r="J20" s="1416"/>
      <c r="K20" s="1416"/>
      <c r="L20" s="1416"/>
      <c r="M20" s="1416"/>
      <c r="N20" s="1416"/>
      <c r="O20" s="1365">
        <f>$O$11</f>
        <v>2018</v>
      </c>
      <c r="P20" s="1417"/>
      <c r="Q20" s="1418"/>
      <c r="R20" s="1365">
        <f>$R$11</f>
        <v>2019</v>
      </c>
      <c r="S20" s="1417"/>
      <c r="T20" s="1418"/>
      <c r="U20" s="1423">
        <f>$U$11</f>
        <v>2020</v>
      </c>
      <c r="V20" s="1424"/>
      <c r="W20" s="1425"/>
      <c r="X20" s="1423">
        <f>$X$11</f>
        <v>2021</v>
      </c>
      <c r="Y20" s="1424"/>
      <c r="Z20" s="1425"/>
      <c r="AA20" s="1423">
        <f>$AA$11</f>
        <v>2022</v>
      </c>
      <c r="AB20" s="1424"/>
      <c r="AC20" s="1425"/>
      <c r="AD20" s="1480">
        <f>$AD$11</f>
        <v>2023</v>
      </c>
      <c r="AE20" s="1480"/>
      <c r="AF20" s="1423"/>
      <c r="AG20" s="1483" t="str">
        <f>"増減"&amp;$AD$20&amp;"-"&amp;$R$20</f>
        <v>増減2023-2019</v>
      </c>
      <c r="AH20" s="1438"/>
      <c r="AI20" s="1484"/>
      <c r="AJ20" s="1491" t="str">
        <f>"伸び率
/"&amp;$R$20&amp;" (%)"</f>
        <v>伸び率
/2019 (%)</v>
      </c>
      <c r="AK20" s="1492"/>
      <c r="AL20" s="1493"/>
      <c r="AM20" s="1438" t="s">
        <v>97</v>
      </c>
      <c r="AN20" s="1354"/>
      <c r="AO20" s="1439" t="s">
        <v>98</v>
      </c>
      <c r="AP20" s="1355"/>
      <c r="AQ20" s="1439" t="s">
        <v>102</v>
      </c>
      <c r="AR20" s="1355"/>
      <c r="AS20" s="14"/>
      <c r="AT20" s="14"/>
      <c r="AU20" s="14"/>
    </row>
    <row r="21" spans="1:110" s="15" customFormat="1" ht="13.5" customHeight="1">
      <c r="A21" s="108"/>
      <c r="B21" s="1416"/>
      <c r="C21" s="1416"/>
      <c r="D21" s="1416"/>
      <c r="E21" s="1416"/>
      <c r="F21" s="1416"/>
      <c r="G21" s="1416"/>
      <c r="H21" s="1416"/>
      <c r="I21" s="1416"/>
      <c r="J21" s="1416"/>
      <c r="K21" s="1416"/>
      <c r="L21" s="1416"/>
      <c r="M21" s="1416"/>
      <c r="N21" s="1416"/>
      <c r="O21" s="1366"/>
      <c r="P21" s="1419"/>
      <c r="Q21" s="1420"/>
      <c r="R21" s="1366"/>
      <c r="S21" s="1419"/>
      <c r="T21" s="1420"/>
      <c r="U21" s="1426"/>
      <c r="V21" s="1427"/>
      <c r="W21" s="1428"/>
      <c r="X21" s="1426"/>
      <c r="Y21" s="1427"/>
      <c r="Z21" s="1428"/>
      <c r="AA21" s="1426"/>
      <c r="AB21" s="1427"/>
      <c r="AC21" s="1428"/>
      <c r="AD21" s="1481"/>
      <c r="AE21" s="1481"/>
      <c r="AF21" s="1426"/>
      <c r="AG21" s="1485"/>
      <c r="AH21" s="1486"/>
      <c r="AI21" s="1487"/>
      <c r="AJ21" s="1494"/>
      <c r="AK21" s="1495"/>
      <c r="AL21" s="1496"/>
      <c r="AM21" s="1357"/>
      <c r="AN21" s="1357"/>
      <c r="AO21" s="1356"/>
      <c r="AP21" s="1358"/>
      <c r="AQ21" s="1356"/>
      <c r="AR21" s="1358"/>
      <c r="AS21" s="14"/>
      <c r="AT21" s="14"/>
      <c r="AU21" s="14"/>
    </row>
    <row r="22" spans="1:110" s="15" customFormat="1" ht="13.5" customHeight="1">
      <c r="A22" s="107"/>
      <c r="B22" s="1416"/>
      <c r="C22" s="1416"/>
      <c r="D22" s="1416"/>
      <c r="E22" s="1416"/>
      <c r="F22" s="1416"/>
      <c r="G22" s="1416"/>
      <c r="H22" s="1416"/>
      <c r="I22" s="1416"/>
      <c r="J22" s="1416"/>
      <c r="K22" s="1416"/>
      <c r="L22" s="1416"/>
      <c r="M22" s="1416"/>
      <c r="N22" s="1416"/>
      <c r="O22" s="1367"/>
      <c r="P22" s="1421"/>
      <c r="Q22" s="1422"/>
      <c r="R22" s="1367"/>
      <c r="S22" s="1421"/>
      <c r="T22" s="1422"/>
      <c r="U22" s="1429"/>
      <c r="V22" s="1430"/>
      <c r="W22" s="1431"/>
      <c r="X22" s="1429"/>
      <c r="Y22" s="1430"/>
      <c r="Z22" s="1431"/>
      <c r="AA22" s="1429"/>
      <c r="AB22" s="1430"/>
      <c r="AC22" s="1431"/>
      <c r="AD22" s="1482"/>
      <c r="AE22" s="1482"/>
      <c r="AF22" s="1429"/>
      <c r="AG22" s="1488"/>
      <c r="AH22" s="1489"/>
      <c r="AI22" s="1490"/>
      <c r="AJ22" s="1497"/>
      <c r="AK22" s="1498"/>
      <c r="AL22" s="1499"/>
      <c r="AM22" s="1360"/>
      <c r="AN22" s="1360"/>
      <c r="AO22" s="1359"/>
      <c r="AP22" s="1361"/>
      <c r="AQ22" s="1359"/>
      <c r="AR22" s="1361"/>
      <c r="AS22" s="25"/>
      <c r="AT22" s="14"/>
      <c r="AU22" s="14"/>
    </row>
    <row r="23" spans="1:110" s="15" customFormat="1" ht="13.5" customHeight="1">
      <c r="A23" s="24"/>
      <c r="B23" s="1243" t="s">
        <v>103</v>
      </c>
      <c r="C23" s="1228"/>
      <c r="D23" s="1228"/>
      <c r="E23" s="1228"/>
      <c r="F23" s="1228"/>
      <c r="G23" s="1228"/>
      <c r="H23" s="1228"/>
      <c r="I23" s="1228"/>
      <c r="J23" s="1228"/>
      <c r="K23" s="1228"/>
      <c r="L23" s="1228"/>
      <c r="M23" s="1228"/>
      <c r="N23" s="1229"/>
      <c r="O23" s="1539"/>
      <c r="P23" s="1540"/>
      <c r="Q23" s="1541"/>
      <c r="R23" s="1616" t="str">
        <f>IFERROR('３．志願倍率（部門）'!F16,"")</f>
        <v>－</v>
      </c>
      <c r="S23" s="1617"/>
      <c r="T23" s="1620"/>
      <c r="U23" s="1616" t="str">
        <f>IFERROR('３．志願倍率（部門）'!G16,"")</f>
        <v>－</v>
      </c>
      <c r="V23" s="1617"/>
      <c r="W23" s="1620"/>
      <c r="X23" s="1616" t="str">
        <f>IFERROR('３．志願倍率（部門）'!H16,"")</f>
        <v>－</v>
      </c>
      <c r="Y23" s="1617"/>
      <c r="Z23" s="1620"/>
      <c r="AA23" s="1616" t="str">
        <f>IFERROR('３．志願倍率（部門）'!I16,"")</f>
        <v>－</v>
      </c>
      <c r="AB23" s="1617"/>
      <c r="AC23" s="1620"/>
      <c r="AD23" s="1616" t="str">
        <f>IFERROR('３．志願倍率（部門）'!J16,"")</f>
        <v>－</v>
      </c>
      <c r="AE23" s="1617"/>
      <c r="AF23" s="1617"/>
      <c r="AG23" s="1629" t="str">
        <f>'３．志願倍率（部門）'!K16</f>
        <v>－</v>
      </c>
      <c r="AH23" s="1630"/>
      <c r="AI23" s="1631"/>
      <c r="AJ23" s="1578"/>
      <c r="AK23" s="1579"/>
      <c r="AL23" s="1580"/>
      <c r="AM23" s="1584" t="str">
        <f>'３．志願倍率（部門）'!M16</f>
        <v>－</v>
      </c>
      <c r="AN23" s="1457"/>
      <c r="AO23" s="1456" t="str">
        <f>'３．志願倍率（部門）'!N16</f>
        <v>－</v>
      </c>
      <c r="AP23" s="1457"/>
      <c r="AQ23" s="1456" t="str">
        <f ca="1">'３．志願倍率（部門）'!O16</f>
        <v>－</v>
      </c>
      <c r="AR23" s="1457"/>
      <c r="AS23" s="25"/>
      <c r="AT23" s="14"/>
      <c r="AU23" s="14"/>
    </row>
    <row r="24" spans="1:110" s="15" customFormat="1" ht="13.5" customHeight="1">
      <c r="A24" s="24"/>
      <c r="B24" s="1230"/>
      <c r="C24" s="1231"/>
      <c r="D24" s="1231"/>
      <c r="E24" s="1231"/>
      <c r="F24" s="1231"/>
      <c r="G24" s="1231"/>
      <c r="H24" s="1231"/>
      <c r="I24" s="1231"/>
      <c r="J24" s="1231"/>
      <c r="K24" s="1231"/>
      <c r="L24" s="1231"/>
      <c r="M24" s="1231"/>
      <c r="N24" s="1232"/>
      <c r="O24" s="1542"/>
      <c r="P24" s="1543"/>
      <c r="Q24" s="1544"/>
      <c r="R24" s="1618"/>
      <c r="S24" s="1619"/>
      <c r="T24" s="1621"/>
      <c r="U24" s="1618"/>
      <c r="V24" s="1619"/>
      <c r="W24" s="1621"/>
      <c r="X24" s="1618"/>
      <c r="Y24" s="1619"/>
      <c r="Z24" s="1621"/>
      <c r="AA24" s="1618"/>
      <c r="AB24" s="1619"/>
      <c r="AC24" s="1621"/>
      <c r="AD24" s="1618"/>
      <c r="AE24" s="1619"/>
      <c r="AF24" s="1619"/>
      <c r="AG24" s="1632"/>
      <c r="AH24" s="1633"/>
      <c r="AI24" s="1634"/>
      <c r="AJ24" s="1581"/>
      <c r="AK24" s="1582"/>
      <c r="AL24" s="1583"/>
      <c r="AM24" s="1585"/>
      <c r="AN24" s="1501"/>
      <c r="AO24" s="1500"/>
      <c r="AP24" s="1501"/>
      <c r="AQ24" s="1500"/>
      <c r="AR24" s="1501"/>
      <c r="AS24" s="25"/>
      <c r="AT24" s="14"/>
      <c r="AU24" s="14"/>
    </row>
    <row r="25" spans="1:110" s="15" customFormat="1" ht="13.5" customHeight="1">
      <c r="A25" s="24"/>
      <c r="B25" s="1243" t="s">
        <v>104</v>
      </c>
      <c r="C25" s="1228"/>
      <c r="D25" s="1228"/>
      <c r="E25" s="1228"/>
      <c r="F25" s="1228"/>
      <c r="G25" s="1228"/>
      <c r="H25" s="1228"/>
      <c r="I25" s="1228"/>
      <c r="J25" s="1228"/>
      <c r="K25" s="1228"/>
      <c r="L25" s="1228"/>
      <c r="M25" s="1228"/>
      <c r="N25" s="1229"/>
      <c r="O25" s="1539"/>
      <c r="P25" s="1540"/>
      <c r="Q25" s="1541"/>
      <c r="R25" s="1446" t="str">
        <f>IFERROR('４．合格率（部門）'!F16,"")</f>
        <v>－</v>
      </c>
      <c r="S25" s="1447"/>
      <c r="T25" s="1545"/>
      <c r="U25" s="1446" t="str">
        <f>IFERROR('４．合格率（部門）'!G16,"")</f>
        <v>－</v>
      </c>
      <c r="V25" s="1447"/>
      <c r="W25" s="1545"/>
      <c r="X25" s="1446" t="str">
        <f>IFERROR('４．合格率（部門）'!H16,"")</f>
        <v>－</v>
      </c>
      <c r="Y25" s="1447"/>
      <c r="Z25" s="1545"/>
      <c r="AA25" s="1446" t="str">
        <f>IFERROR('４．合格率（部門）'!I16,"")</f>
        <v>－</v>
      </c>
      <c r="AB25" s="1447"/>
      <c r="AC25" s="1545"/>
      <c r="AD25" s="1446" t="str">
        <f>IFERROR('４．合格率（部門）'!J16,"")</f>
        <v>－</v>
      </c>
      <c r="AE25" s="1447"/>
      <c r="AF25" s="1545"/>
      <c r="AG25" s="1547" t="str">
        <f>'４．合格率（部門）'!K16</f>
        <v>－</v>
      </c>
      <c r="AH25" s="1548"/>
      <c r="AI25" s="1549"/>
      <c r="AJ25" s="1578"/>
      <c r="AK25" s="1579"/>
      <c r="AL25" s="1580"/>
      <c r="AM25" s="1452" t="str">
        <f>'４．合格率（部門）'!M16</f>
        <v>目標入力</v>
      </c>
      <c r="AN25" s="1453"/>
      <c r="AO25" s="1456" t="str">
        <f>'４．合格率（部門）'!N16</f>
        <v>－</v>
      </c>
      <c r="AP25" s="1457"/>
      <c r="AQ25" s="1456" t="str">
        <f ca="1">'４．合格率（部門）'!O16</f>
        <v>－</v>
      </c>
      <c r="AR25" s="1457"/>
      <c r="AS25" s="14"/>
      <c r="AT25" s="14"/>
      <c r="AU25" s="14"/>
    </row>
    <row r="26" spans="1:110" s="15" customFormat="1" ht="13.5" customHeight="1">
      <c r="A26" s="24"/>
      <c r="B26" s="1230"/>
      <c r="C26" s="1231"/>
      <c r="D26" s="1231"/>
      <c r="E26" s="1231"/>
      <c r="F26" s="1231"/>
      <c r="G26" s="1231"/>
      <c r="H26" s="1231"/>
      <c r="I26" s="1231"/>
      <c r="J26" s="1231"/>
      <c r="K26" s="1231"/>
      <c r="L26" s="1231"/>
      <c r="M26" s="1231"/>
      <c r="N26" s="1232"/>
      <c r="O26" s="1542"/>
      <c r="P26" s="1543"/>
      <c r="Q26" s="1544"/>
      <c r="R26" s="1531"/>
      <c r="S26" s="1532"/>
      <c r="T26" s="1546"/>
      <c r="U26" s="1531"/>
      <c r="V26" s="1532"/>
      <c r="W26" s="1546"/>
      <c r="X26" s="1531"/>
      <c r="Y26" s="1532"/>
      <c r="Z26" s="1546"/>
      <c r="AA26" s="1531"/>
      <c r="AB26" s="1532"/>
      <c r="AC26" s="1546"/>
      <c r="AD26" s="1531"/>
      <c r="AE26" s="1532"/>
      <c r="AF26" s="1546"/>
      <c r="AG26" s="1550"/>
      <c r="AH26" s="1551"/>
      <c r="AI26" s="1552"/>
      <c r="AJ26" s="1581"/>
      <c r="AK26" s="1582"/>
      <c r="AL26" s="1583"/>
      <c r="AM26" s="1534"/>
      <c r="AN26" s="1535"/>
      <c r="AO26" s="1500"/>
      <c r="AP26" s="1501"/>
      <c r="AQ26" s="1500"/>
      <c r="AR26" s="1501"/>
      <c r="AS26" s="25"/>
      <c r="AT26" s="14"/>
      <c r="AU26" s="14"/>
    </row>
    <row r="27" spans="1:110" s="15" customFormat="1" ht="13.5" customHeight="1">
      <c r="A27" s="24"/>
      <c r="B27" s="1243" t="s">
        <v>105</v>
      </c>
      <c r="C27" s="1228"/>
      <c r="D27" s="1228"/>
      <c r="E27" s="1228"/>
      <c r="F27" s="1228"/>
      <c r="G27" s="1228"/>
      <c r="H27" s="1228"/>
      <c r="I27" s="1228"/>
      <c r="J27" s="1228"/>
      <c r="K27" s="1228"/>
      <c r="L27" s="1228"/>
      <c r="M27" s="1228"/>
      <c r="N27" s="1229"/>
      <c r="O27" s="1539"/>
      <c r="P27" s="1540"/>
      <c r="Q27" s="1541"/>
      <c r="R27" s="1446" t="str">
        <f>IFERROR('５．歩留率（部門）'!F16,"")</f>
        <v>－</v>
      </c>
      <c r="S27" s="1447"/>
      <c r="T27" s="1545"/>
      <c r="U27" s="1446" t="str">
        <f>IFERROR('５．歩留率（部門）'!G16,"")</f>
        <v>－</v>
      </c>
      <c r="V27" s="1447"/>
      <c r="W27" s="1545"/>
      <c r="X27" s="1446" t="str">
        <f>IFERROR('５．歩留率（部門）'!H16,"")</f>
        <v>－</v>
      </c>
      <c r="Y27" s="1447"/>
      <c r="Z27" s="1545"/>
      <c r="AA27" s="1446" t="str">
        <f>IFERROR('５．歩留率（部門）'!I16,"")</f>
        <v>－</v>
      </c>
      <c r="AB27" s="1447"/>
      <c r="AC27" s="1545"/>
      <c r="AD27" s="1446" t="str">
        <f>IFERROR('５．歩留率（部門）'!J16,"")</f>
        <v>－</v>
      </c>
      <c r="AE27" s="1447"/>
      <c r="AF27" s="1447"/>
      <c r="AG27" s="1547" t="str">
        <f>'５．歩留率（部門）'!K16</f>
        <v>－</v>
      </c>
      <c r="AH27" s="1548"/>
      <c r="AI27" s="1549"/>
      <c r="AJ27" s="1578"/>
      <c r="AK27" s="1579"/>
      <c r="AL27" s="1580"/>
      <c r="AM27" s="1452" t="str">
        <f>'５．歩留率（部門）'!M16</f>
        <v>目標入力</v>
      </c>
      <c r="AN27" s="1453"/>
      <c r="AO27" s="1456" t="str">
        <f>'５．歩留率（部門）'!N16</f>
        <v>－</v>
      </c>
      <c r="AP27" s="1457"/>
      <c r="AQ27" s="1456" t="str">
        <f ca="1">'５．歩留率（部門）'!O16</f>
        <v>－</v>
      </c>
      <c r="AR27" s="1457"/>
      <c r="AS27" s="25"/>
      <c r="AT27" s="14"/>
      <c r="AU27" s="14"/>
    </row>
    <row r="28" spans="1:110" s="15" customFormat="1" ht="13.5" customHeight="1">
      <c r="A28" s="24"/>
      <c r="B28" s="1230"/>
      <c r="C28" s="1231"/>
      <c r="D28" s="1231"/>
      <c r="E28" s="1231"/>
      <c r="F28" s="1231"/>
      <c r="G28" s="1231"/>
      <c r="H28" s="1231"/>
      <c r="I28" s="1231"/>
      <c r="J28" s="1231"/>
      <c r="K28" s="1231"/>
      <c r="L28" s="1231"/>
      <c r="M28" s="1231"/>
      <c r="N28" s="1232"/>
      <c r="O28" s="1542"/>
      <c r="P28" s="1543"/>
      <c r="Q28" s="1544"/>
      <c r="R28" s="1531"/>
      <c r="S28" s="1532"/>
      <c r="T28" s="1546"/>
      <c r="U28" s="1531"/>
      <c r="V28" s="1532"/>
      <c r="W28" s="1546"/>
      <c r="X28" s="1531"/>
      <c r="Y28" s="1532"/>
      <c r="Z28" s="1546"/>
      <c r="AA28" s="1531"/>
      <c r="AB28" s="1532"/>
      <c r="AC28" s="1546"/>
      <c r="AD28" s="1531"/>
      <c r="AE28" s="1532"/>
      <c r="AF28" s="1532"/>
      <c r="AG28" s="1550"/>
      <c r="AH28" s="1551"/>
      <c r="AI28" s="1552"/>
      <c r="AJ28" s="1581"/>
      <c r="AK28" s="1582"/>
      <c r="AL28" s="1583"/>
      <c r="AM28" s="1534"/>
      <c r="AN28" s="1535"/>
      <c r="AO28" s="1500"/>
      <c r="AP28" s="1501"/>
      <c r="AQ28" s="1500"/>
      <c r="AR28" s="1501"/>
      <c r="AS28" s="25"/>
      <c r="AT28" s="14"/>
      <c r="AU28" s="14"/>
    </row>
    <row r="29" spans="1:110" s="15" customFormat="1" ht="13.5" customHeight="1">
      <c r="A29" s="24"/>
      <c r="B29" s="1243" t="s">
        <v>106</v>
      </c>
      <c r="C29" s="1228"/>
      <c r="D29" s="1228"/>
      <c r="E29" s="1228"/>
      <c r="F29" s="1228"/>
      <c r="G29" s="1228"/>
      <c r="H29" s="1228"/>
      <c r="I29" s="1228"/>
      <c r="J29" s="1228"/>
      <c r="K29" s="1228"/>
      <c r="L29" s="1228"/>
      <c r="M29" s="1228"/>
      <c r="N29" s="1229"/>
      <c r="O29" s="1539"/>
      <c r="P29" s="1540"/>
      <c r="Q29" s="1541"/>
      <c r="R29" s="1446" t="str">
        <f>IFERROR('６．推薦割合（部門）'!F16,"")</f>
        <v>－</v>
      </c>
      <c r="S29" s="1447"/>
      <c r="T29" s="1545"/>
      <c r="U29" s="1446" t="str">
        <f>IFERROR('６．推薦割合（部門）'!G16,"")</f>
        <v>－</v>
      </c>
      <c r="V29" s="1447"/>
      <c r="W29" s="1545"/>
      <c r="X29" s="1446" t="str">
        <f>IFERROR('６．推薦割合（部門）'!H16,"")</f>
        <v>－</v>
      </c>
      <c r="Y29" s="1447"/>
      <c r="Z29" s="1545"/>
      <c r="AA29" s="1446" t="str">
        <f>IFERROR('６．推薦割合（部門）'!I16,"")</f>
        <v>－</v>
      </c>
      <c r="AB29" s="1447"/>
      <c r="AC29" s="1545"/>
      <c r="AD29" s="1446" t="str">
        <f>IFERROR('６．推薦割合（部門）'!J16,"")</f>
        <v>－</v>
      </c>
      <c r="AE29" s="1447"/>
      <c r="AF29" s="1447"/>
      <c r="AG29" s="1547" t="str">
        <f>'６．推薦割合（部門）'!K16</f>
        <v>－</v>
      </c>
      <c r="AH29" s="1548"/>
      <c r="AI29" s="1549"/>
      <c r="AJ29" s="1578"/>
      <c r="AK29" s="1579"/>
      <c r="AL29" s="1580"/>
      <c r="AM29" s="1452" t="str">
        <f>'６．推薦割合（部門）'!M16</f>
        <v>目標入力</v>
      </c>
      <c r="AN29" s="1453"/>
      <c r="AO29" s="1456" t="str">
        <f>'６．推薦割合（部門）'!N16</f>
        <v>－</v>
      </c>
      <c r="AP29" s="1457"/>
      <c r="AQ29" s="1456" t="str">
        <f ca="1">'６．推薦割合（部門）'!O16</f>
        <v>－</v>
      </c>
      <c r="AR29" s="1457"/>
      <c r="AS29" s="14"/>
      <c r="AT29" s="14"/>
      <c r="AU29" s="14"/>
    </row>
    <row r="30" spans="1:110" s="15" customFormat="1" ht="13.5" customHeight="1">
      <c r="A30" s="24"/>
      <c r="B30" s="1230"/>
      <c r="C30" s="1231"/>
      <c r="D30" s="1231"/>
      <c r="E30" s="1231"/>
      <c r="F30" s="1231"/>
      <c r="G30" s="1231"/>
      <c r="H30" s="1231"/>
      <c r="I30" s="1231"/>
      <c r="J30" s="1231"/>
      <c r="K30" s="1231"/>
      <c r="L30" s="1231"/>
      <c r="M30" s="1231"/>
      <c r="N30" s="1232"/>
      <c r="O30" s="1542"/>
      <c r="P30" s="1543"/>
      <c r="Q30" s="1544"/>
      <c r="R30" s="1531"/>
      <c r="S30" s="1532"/>
      <c r="T30" s="1546"/>
      <c r="U30" s="1531"/>
      <c r="V30" s="1532"/>
      <c r="W30" s="1546"/>
      <c r="X30" s="1531"/>
      <c r="Y30" s="1532"/>
      <c r="Z30" s="1546"/>
      <c r="AA30" s="1531"/>
      <c r="AB30" s="1532"/>
      <c r="AC30" s="1546"/>
      <c r="AD30" s="1531"/>
      <c r="AE30" s="1532"/>
      <c r="AF30" s="1532"/>
      <c r="AG30" s="1550"/>
      <c r="AH30" s="1551"/>
      <c r="AI30" s="1552"/>
      <c r="AJ30" s="1581"/>
      <c r="AK30" s="1582"/>
      <c r="AL30" s="1583"/>
      <c r="AM30" s="1534"/>
      <c r="AN30" s="1535"/>
      <c r="AO30" s="1500"/>
      <c r="AP30" s="1501"/>
      <c r="AQ30" s="1500"/>
      <c r="AR30" s="1501"/>
      <c r="AS30" s="14"/>
      <c r="AT30" s="14"/>
      <c r="AU30" s="14"/>
    </row>
    <row r="31" spans="1:110" s="15" customFormat="1" ht="13.5" customHeight="1">
      <c r="A31" s="24"/>
      <c r="B31" s="1398" t="s">
        <v>107</v>
      </c>
      <c r="C31" s="1399"/>
      <c r="D31" s="1399"/>
      <c r="E31" s="1399"/>
      <c r="F31" s="1399"/>
      <c r="G31" s="1399"/>
      <c r="H31" s="1399"/>
      <c r="I31" s="1399"/>
      <c r="J31" s="1399"/>
      <c r="K31" s="1399"/>
      <c r="L31" s="1399"/>
      <c r="M31" s="1399"/>
      <c r="N31" s="1400"/>
      <c r="O31" s="1539"/>
      <c r="P31" s="1540"/>
      <c r="Q31" s="1541"/>
      <c r="R31" s="1446" t="str">
        <f>IFERROR('７．入学定員充足率&amp;８．収容定員充足率（部門）'!F20,"")</f>
        <v>－</v>
      </c>
      <c r="S31" s="1447"/>
      <c r="T31" s="1545"/>
      <c r="U31" s="1446" t="str">
        <f>IFERROR('７．入学定員充足率&amp;８．収容定員充足率（部門）'!G20,"")</f>
        <v>－</v>
      </c>
      <c r="V31" s="1447"/>
      <c r="W31" s="1545"/>
      <c r="X31" s="1446" t="str">
        <f>IFERROR('７．入学定員充足率&amp;８．収容定員充足率（部門）'!H20,"")</f>
        <v>－</v>
      </c>
      <c r="Y31" s="1447"/>
      <c r="Z31" s="1545"/>
      <c r="AA31" s="1446" t="str">
        <f>IFERROR('７．入学定員充足率&amp;８．収容定員充足率（部門）'!I20,"")</f>
        <v>－</v>
      </c>
      <c r="AB31" s="1447"/>
      <c r="AC31" s="1545"/>
      <c r="AD31" s="1446" t="str">
        <f>IFERROR('７．入学定員充足率&amp;８．収容定員充足率（部門）'!J20,"")</f>
        <v>－</v>
      </c>
      <c r="AE31" s="1447"/>
      <c r="AF31" s="1447"/>
      <c r="AG31" s="1547" t="str">
        <f>'７．入学定員充足率&amp;８．収容定員充足率（部門）'!K20</f>
        <v>－</v>
      </c>
      <c r="AH31" s="1548"/>
      <c r="AI31" s="1549"/>
      <c r="AJ31" s="1578"/>
      <c r="AK31" s="1579"/>
      <c r="AL31" s="1580"/>
      <c r="AM31" s="1589" t="str">
        <f>'７．入学定員充足率&amp;８．収容定員充足率（部門）'!M20</f>
        <v>－</v>
      </c>
      <c r="AN31" s="1520"/>
      <c r="AO31" s="1519" t="str">
        <f>'７．入学定員充足率&amp;８．収容定員充足率（部門）'!N20</f>
        <v>－</v>
      </c>
      <c r="AP31" s="1520"/>
      <c r="AQ31" s="1519" t="str">
        <f ca="1">'７．入学定員充足率&amp;８．収容定員充足率（部門）'!O20</f>
        <v>－</v>
      </c>
      <c r="AR31" s="1520"/>
      <c r="AS31" s="14"/>
      <c r="AT31" s="14"/>
      <c r="AU31" s="14"/>
    </row>
    <row r="32" spans="1:110" s="15" customFormat="1" ht="13.5" customHeight="1">
      <c r="A32" s="24"/>
      <c r="B32" s="1401"/>
      <c r="C32" s="1402"/>
      <c r="D32" s="1402"/>
      <c r="E32" s="1402"/>
      <c r="F32" s="1402"/>
      <c r="G32" s="1402"/>
      <c r="H32" s="1402"/>
      <c r="I32" s="1402"/>
      <c r="J32" s="1402"/>
      <c r="K32" s="1402"/>
      <c r="L32" s="1402"/>
      <c r="M32" s="1402"/>
      <c r="N32" s="1403"/>
      <c r="O32" s="1591"/>
      <c r="P32" s="1592"/>
      <c r="Q32" s="1593"/>
      <c r="R32" s="1594"/>
      <c r="S32" s="1595"/>
      <c r="T32" s="1596"/>
      <c r="U32" s="1594"/>
      <c r="V32" s="1595"/>
      <c r="W32" s="1596"/>
      <c r="X32" s="1594"/>
      <c r="Y32" s="1595"/>
      <c r="Z32" s="1596"/>
      <c r="AA32" s="1594"/>
      <c r="AB32" s="1595"/>
      <c r="AC32" s="1596"/>
      <c r="AD32" s="1594"/>
      <c r="AE32" s="1595"/>
      <c r="AF32" s="1595"/>
      <c r="AG32" s="1597"/>
      <c r="AH32" s="1598"/>
      <c r="AI32" s="1599"/>
      <c r="AJ32" s="1586"/>
      <c r="AK32" s="1587"/>
      <c r="AL32" s="1588"/>
      <c r="AM32" s="1590"/>
      <c r="AN32" s="1522"/>
      <c r="AO32" s="1521"/>
      <c r="AP32" s="1522"/>
      <c r="AQ32" s="1521"/>
      <c r="AR32" s="1522"/>
      <c r="AS32" s="14"/>
      <c r="AT32" s="14"/>
      <c r="AU32" s="14"/>
    </row>
    <row r="33" spans="1:113" s="15" customFormat="1" ht="13.5" customHeight="1">
      <c r="A33" s="24"/>
      <c r="B33" s="1243" t="s">
        <v>108</v>
      </c>
      <c r="C33" s="1228"/>
      <c r="D33" s="1228"/>
      <c r="E33" s="1228"/>
      <c r="F33" s="1228"/>
      <c r="G33" s="1228"/>
      <c r="H33" s="1228"/>
      <c r="I33" s="1228"/>
      <c r="J33" s="1228"/>
      <c r="K33" s="1228"/>
      <c r="L33" s="1228"/>
      <c r="M33" s="1228"/>
      <c r="N33" s="1229"/>
      <c r="O33" s="1539"/>
      <c r="P33" s="1540"/>
      <c r="Q33" s="1541"/>
      <c r="R33" s="1446" t="str">
        <f>IFERROR('７．入学定員充足率&amp;８．収容定員充足率（部門）'!F26,"")</f>
        <v>－</v>
      </c>
      <c r="S33" s="1447"/>
      <c r="T33" s="1545"/>
      <c r="U33" s="1446" t="str">
        <f>IFERROR('７．入学定員充足率&amp;８．収容定員充足率（部門）'!G26,"")</f>
        <v>－</v>
      </c>
      <c r="V33" s="1447"/>
      <c r="W33" s="1545"/>
      <c r="X33" s="1446" t="str">
        <f>IFERROR('７．入学定員充足率&amp;８．収容定員充足率（部門）'!H26,"")</f>
        <v>－</v>
      </c>
      <c r="Y33" s="1447"/>
      <c r="Z33" s="1545"/>
      <c r="AA33" s="1446" t="str">
        <f>IFERROR('７．入学定員充足率&amp;８．収容定員充足率（部門）'!I26,"")</f>
        <v>－</v>
      </c>
      <c r="AB33" s="1447"/>
      <c r="AC33" s="1545"/>
      <c r="AD33" s="1446" t="str">
        <f>IFERROR('７．入学定員充足率&amp;８．収容定員充足率（部門）'!J26,"")</f>
        <v>－</v>
      </c>
      <c r="AE33" s="1447"/>
      <c r="AF33" s="1447"/>
      <c r="AG33" s="1547" t="str">
        <f>'７．入学定員充足率&amp;８．収容定員充足率（部門）'!K26</f>
        <v>－</v>
      </c>
      <c r="AH33" s="1548"/>
      <c r="AI33" s="1549"/>
      <c r="AJ33" s="1578"/>
      <c r="AK33" s="1579"/>
      <c r="AL33" s="1580"/>
      <c r="AM33" s="1584" t="str">
        <f>'７．入学定員充足率&amp;８．収容定員充足率（部門）'!M26</f>
        <v>－</v>
      </c>
      <c r="AN33" s="1457"/>
      <c r="AO33" s="1456" t="str">
        <f>'７．入学定員充足率&amp;８．収容定員充足率（部門）'!N26</f>
        <v>－</v>
      </c>
      <c r="AP33" s="1457"/>
      <c r="AQ33" s="1456" t="str">
        <f ca="1">'７．入学定員充足率&amp;８．収容定員充足率（部門）'!O26</f>
        <v>－</v>
      </c>
      <c r="AR33" s="1457"/>
      <c r="AS33" s="14"/>
      <c r="AT33" s="14"/>
      <c r="AU33" s="14"/>
    </row>
    <row r="34" spans="1:113" s="15" customFormat="1" ht="13.5" customHeight="1">
      <c r="A34" s="24"/>
      <c r="B34" s="1230"/>
      <c r="C34" s="1231"/>
      <c r="D34" s="1231"/>
      <c r="E34" s="1231"/>
      <c r="F34" s="1231"/>
      <c r="G34" s="1231"/>
      <c r="H34" s="1231"/>
      <c r="I34" s="1231"/>
      <c r="J34" s="1231"/>
      <c r="K34" s="1231"/>
      <c r="L34" s="1231"/>
      <c r="M34" s="1231"/>
      <c r="N34" s="1232"/>
      <c r="O34" s="1542"/>
      <c r="P34" s="1543"/>
      <c r="Q34" s="1544"/>
      <c r="R34" s="1531"/>
      <c r="S34" s="1532"/>
      <c r="T34" s="1546"/>
      <c r="U34" s="1531"/>
      <c r="V34" s="1532"/>
      <c r="W34" s="1546"/>
      <c r="X34" s="1531"/>
      <c r="Y34" s="1532"/>
      <c r="Z34" s="1546"/>
      <c r="AA34" s="1531"/>
      <c r="AB34" s="1532"/>
      <c r="AC34" s="1546"/>
      <c r="AD34" s="1531"/>
      <c r="AE34" s="1532"/>
      <c r="AF34" s="1532"/>
      <c r="AG34" s="1550"/>
      <c r="AH34" s="1551"/>
      <c r="AI34" s="1552"/>
      <c r="AJ34" s="1581"/>
      <c r="AK34" s="1582"/>
      <c r="AL34" s="1583"/>
      <c r="AM34" s="1585"/>
      <c r="AN34" s="1501"/>
      <c r="AO34" s="1500"/>
      <c r="AP34" s="1501"/>
      <c r="AQ34" s="1500"/>
      <c r="AR34" s="1501"/>
      <c r="AS34" s="14"/>
      <c r="AT34" s="14"/>
      <c r="AU34" s="14"/>
    </row>
    <row r="35" spans="1:113" s="15" customFormat="1" ht="13.5" customHeight="1">
      <c r="A35" s="107"/>
      <c r="B35" s="1416" t="s">
        <v>364</v>
      </c>
      <c r="C35" s="1416"/>
      <c r="D35" s="1416"/>
      <c r="E35" s="1416"/>
      <c r="F35" s="1416"/>
      <c r="G35" s="1416"/>
      <c r="H35" s="1416"/>
      <c r="I35" s="1416"/>
      <c r="J35" s="1416"/>
      <c r="K35" s="1416"/>
      <c r="L35" s="1416"/>
      <c r="M35" s="1416"/>
      <c r="N35" s="1416"/>
      <c r="O35" s="1365">
        <f>$O$11</f>
        <v>2018</v>
      </c>
      <c r="P35" s="1417"/>
      <c r="Q35" s="1418"/>
      <c r="R35" s="1365">
        <f>$R$11</f>
        <v>2019</v>
      </c>
      <c r="S35" s="1417"/>
      <c r="T35" s="1418"/>
      <c r="U35" s="1423">
        <f>$U$11</f>
        <v>2020</v>
      </c>
      <c r="V35" s="1424"/>
      <c r="W35" s="1425"/>
      <c r="X35" s="1423">
        <f>$X$11</f>
        <v>2021</v>
      </c>
      <c r="Y35" s="1424"/>
      <c r="Z35" s="1425"/>
      <c r="AA35" s="1423">
        <f>$AA$11</f>
        <v>2022</v>
      </c>
      <c r="AB35" s="1424"/>
      <c r="AC35" s="1425"/>
      <c r="AD35" s="1480">
        <f>$AD$11</f>
        <v>2023</v>
      </c>
      <c r="AE35" s="1480"/>
      <c r="AF35" s="1423"/>
      <c r="AG35" s="1483" t="str">
        <f>"増減"&amp;$AA$35&amp;"-"&amp;$O$35</f>
        <v>増減2022-2018</v>
      </c>
      <c r="AH35" s="1438"/>
      <c r="AI35" s="1484"/>
      <c r="AJ35" s="1491" t="str">
        <f>"伸び率
/"&amp;$O$35&amp;" (%)"</f>
        <v>伸び率
/2018 (%)</v>
      </c>
      <c r="AK35" s="1492"/>
      <c r="AL35" s="1493"/>
      <c r="AM35" s="1438" t="s">
        <v>97</v>
      </c>
      <c r="AN35" s="1354"/>
      <c r="AO35" s="1439" t="s">
        <v>98</v>
      </c>
      <c r="AP35" s="1355"/>
      <c r="AQ35" s="1439" t="s">
        <v>102</v>
      </c>
      <c r="AR35" s="1355"/>
      <c r="AS35" s="14"/>
      <c r="AT35" s="14"/>
      <c r="AU35" s="14"/>
    </row>
    <row r="36" spans="1:113" s="15" customFormat="1" ht="13.5" customHeight="1">
      <c r="A36" s="107"/>
      <c r="B36" s="1416"/>
      <c r="C36" s="1416"/>
      <c r="D36" s="1416"/>
      <c r="E36" s="1416"/>
      <c r="F36" s="1416"/>
      <c r="G36" s="1416"/>
      <c r="H36" s="1416"/>
      <c r="I36" s="1416"/>
      <c r="J36" s="1416"/>
      <c r="K36" s="1416"/>
      <c r="L36" s="1416"/>
      <c r="M36" s="1416"/>
      <c r="N36" s="1416"/>
      <c r="O36" s="1366"/>
      <c r="P36" s="1419"/>
      <c r="Q36" s="1420"/>
      <c r="R36" s="1366"/>
      <c r="S36" s="1419"/>
      <c r="T36" s="1420"/>
      <c r="U36" s="1426"/>
      <c r="V36" s="1427"/>
      <c r="W36" s="1428"/>
      <c r="X36" s="1426"/>
      <c r="Y36" s="1427"/>
      <c r="Z36" s="1428"/>
      <c r="AA36" s="1426"/>
      <c r="AB36" s="1427"/>
      <c r="AC36" s="1428"/>
      <c r="AD36" s="1481"/>
      <c r="AE36" s="1481"/>
      <c r="AF36" s="1426"/>
      <c r="AG36" s="1485"/>
      <c r="AH36" s="1486"/>
      <c r="AI36" s="1487"/>
      <c r="AJ36" s="1494"/>
      <c r="AK36" s="1495"/>
      <c r="AL36" s="1496"/>
      <c r="AM36" s="1357"/>
      <c r="AN36" s="1357"/>
      <c r="AO36" s="1356"/>
      <c r="AP36" s="1358"/>
      <c r="AQ36" s="1356"/>
      <c r="AR36" s="1358"/>
      <c r="AS36" s="14"/>
      <c r="AT36" s="14"/>
      <c r="AU36" s="14"/>
    </row>
    <row r="37" spans="1:113" s="15" customFormat="1" ht="13.5" customHeight="1">
      <c r="A37" s="107"/>
      <c r="B37" s="1416"/>
      <c r="C37" s="1416"/>
      <c r="D37" s="1416"/>
      <c r="E37" s="1416"/>
      <c r="F37" s="1416"/>
      <c r="G37" s="1416"/>
      <c r="H37" s="1416"/>
      <c r="I37" s="1416"/>
      <c r="J37" s="1416"/>
      <c r="K37" s="1416"/>
      <c r="L37" s="1416"/>
      <c r="M37" s="1416"/>
      <c r="N37" s="1416"/>
      <c r="O37" s="1367"/>
      <c r="P37" s="1421"/>
      <c r="Q37" s="1422"/>
      <c r="R37" s="1367"/>
      <c r="S37" s="1421"/>
      <c r="T37" s="1422"/>
      <c r="U37" s="1429"/>
      <c r="V37" s="1430"/>
      <c r="W37" s="1431"/>
      <c r="X37" s="1429"/>
      <c r="Y37" s="1430"/>
      <c r="Z37" s="1431"/>
      <c r="AA37" s="1429"/>
      <c r="AB37" s="1430"/>
      <c r="AC37" s="1431"/>
      <c r="AD37" s="1482"/>
      <c r="AE37" s="1482"/>
      <c r="AF37" s="1429"/>
      <c r="AG37" s="1488"/>
      <c r="AH37" s="1489"/>
      <c r="AI37" s="1490"/>
      <c r="AJ37" s="1497"/>
      <c r="AK37" s="1498"/>
      <c r="AL37" s="1499"/>
      <c r="AM37" s="1360"/>
      <c r="AN37" s="1360"/>
      <c r="AO37" s="1359"/>
      <c r="AP37" s="1361"/>
      <c r="AQ37" s="1359"/>
      <c r="AR37" s="1361"/>
      <c r="AS37" s="14"/>
      <c r="BP37" s="26"/>
    </row>
    <row r="38" spans="1:113" s="15" customFormat="1" ht="13.5" customHeight="1">
      <c r="A38" s="24"/>
      <c r="B38" s="1243" t="s">
        <v>882</v>
      </c>
      <c r="C38" s="1228"/>
      <c r="D38" s="1228"/>
      <c r="E38" s="1228"/>
      <c r="F38" s="1228"/>
      <c r="G38" s="1228"/>
      <c r="H38" s="1228"/>
      <c r="I38" s="1228"/>
      <c r="J38" s="1228"/>
      <c r="K38" s="1228"/>
      <c r="L38" s="1228"/>
      <c r="M38" s="1228"/>
      <c r="N38" s="1229"/>
      <c r="O38" s="1446" t="str">
        <f>IFERROR('９．奨学費割合（部門）'!F16,"")</f>
        <v>－</v>
      </c>
      <c r="P38" s="1447"/>
      <c r="Q38" s="1545"/>
      <c r="R38" s="1446" t="str">
        <f>IFERROR('９．奨学費割合（部門）'!G16,"")</f>
        <v>－</v>
      </c>
      <c r="S38" s="1447"/>
      <c r="T38" s="1545"/>
      <c r="U38" s="1446" t="str">
        <f>IFERROR('９．奨学費割合（部門）'!H16,"")</f>
        <v>－</v>
      </c>
      <c r="V38" s="1447"/>
      <c r="W38" s="1545"/>
      <c r="X38" s="1446" t="str">
        <f>IFERROR('９．奨学費割合（部門）'!I16,"")</f>
        <v>－</v>
      </c>
      <c r="Y38" s="1447"/>
      <c r="Z38" s="1545"/>
      <c r="AA38" s="1446" t="str">
        <f>IFERROR('９．奨学費割合（部門）'!J16,"")</f>
        <v>－</v>
      </c>
      <c r="AB38" s="1447"/>
      <c r="AC38" s="1545"/>
      <c r="AD38" s="1539"/>
      <c r="AE38" s="1540"/>
      <c r="AF38" s="1540"/>
      <c r="AG38" s="1547" t="str">
        <f>'９．奨学費割合（部門）'!K16</f>
        <v>－</v>
      </c>
      <c r="AH38" s="1548"/>
      <c r="AI38" s="1549"/>
      <c r="AJ38" s="1578"/>
      <c r="AK38" s="1579"/>
      <c r="AL38" s="1580"/>
      <c r="AM38" s="1452" t="str">
        <f>'９．奨学費割合（部門）'!M16</f>
        <v>目標入力</v>
      </c>
      <c r="AN38" s="1453"/>
      <c r="AO38" s="1456" t="str">
        <f>'９．奨学費割合（部門）'!N16</f>
        <v>－</v>
      </c>
      <c r="AP38" s="1457"/>
      <c r="AQ38" s="1456" t="str">
        <f ca="1">'９．奨学費割合（部門）'!O16</f>
        <v>－</v>
      </c>
      <c r="AR38" s="1457"/>
      <c r="AS38" s="14"/>
      <c r="AT38" s="27"/>
      <c r="BP38" s="26"/>
    </row>
    <row r="39" spans="1:113" s="15" customFormat="1" ht="13.5" customHeight="1">
      <c r="A39" s="20"/>
      <c r="B39" s="1230"/>
      <c r="C39" s="1231"/>
      <c r="D39" s="1231"/>
      <c r="E39" s="1231"/>
      <c r="F39" s="1231"/>
      <c r="G39" s="1231"/>
      <c r="H39" s="1231"/>
      <c r="I39" s="1231"/>
      <c r="J39" s="1231"/>
      <c r="K39" s="1231"/>
      <c r="L39" s="1231"/>
      <c r="M39" s="1231"/>
      <c r="N39" s="1232"/>
      <c r="O39" s="1531"/>
      <c r="P39" s="1532"/>
      <c r="Q39" s="1546"/>
      <c r="R39" s="1531"/>
      <c r="S39" s="1532"/>
      <c r="T39" s="1546"/>
      <c r="U39" s="1531"/>
      <c r="V39" s="1532"/>
      <c r="W39" s="1546"/>
      <c r="X39" s="1531"/>
      <c r="Y39" s="1532"/>
      <c r="Z39" s="1546"/>
      <c r="AA39" s="1531"/>
      <c r="AB39" s="1532"/>
      <c r="AC39" s="1546"/>
      <c r="AD39" s="1542"/>
      <c r="AE39" s="1543"/>
      <c r="AF39" s="1543"/>
      <c r="AG39" s="1550"/>
      <c r="AH39" s="1551"/>
      <c r="AI39" s="1552"/>
      <c r="AJ39" s="1581"/>
      <c r="AK39" s="1582"/>
      <c r="AL39" s="1583"/>
      <c r="AM39" s="1534"/>
      <c r="AN39" s="1535"/>
      <c r="AO39" s="1500"/>
      <c r="AP39" s="1501"/>
      <c r="AQ39" s="1500"/>
      <c r="AR39" s="1501"/>
      <c r="AS39" s="14"/>
      <c r="AT39" s="114"/>
      <c r="BP39" s="26"/>
    </row>
    <row r="40" spans="1:113" s="15" customFormat="1" ht="13.5" customHeight="1">
      <c r="A40" s="115"/>
      <c r="B40" s="98"/>
      <c r="C40" s="98"/>
      <c r="D40" s="98"/>
      <c r="E40" s="98"/>
      <c r="F40" s="98"/>
      <c r="G40" s="98"/>
      <c r="H40" s="98"/>
      <c r="I40" s="98"/>
      <c r="J40" s="98"/>
      <c r="K40" s="98"/>
      <c r="L40" s="98"/>
      <c r="M40" s="98"/>
      <c r="N40" s="98"/>
      <c r="O40" s="358"/>
      <c r="P40" s="358"/>
      <c r="Q40" s="358"/>
      <c r="R40" s="358"/>
      <c r="S40" s="358"/>
      <c r="T40" s="358"/>
      <c r="U40" s="358"/>
      <c r="V40" s="358"/>
      <c r="W40" s="358"/>
      <c r="X40" s="358"/>
      <c r="Y40" s="358"/>
      <c r="Z40" s="358"/>
      <c r="AA40" s="358"/>
      <c r="AB40" s="358"/>
      <c r="AC40" s="358"/>
      <c r="AD40" s="358"/>
      <c r="AE40" s="358"/>
      <c r="AF40" s="358"/>
      <c r="AG40" s="358"/>
      <c r="AH40" s="358"/>
      <c r="AI40" s="358"/>
      <c r="AJ40" s="671"/>
      <c r="AK40" s="671"/>
      <c r="AL40" s="671"/>
      <c r="AM40" s="359"/>
      <c r="AN40" s="359"/>
      <c r="AO40" s="359"/>
      <c r="AP40" s="14"/>
      <c r="AQ40" s="357"/>
      <c r="AS40" s="14"/>
      <c r="AT40" s="357"/>
      <c r="BP40" s="26"/>
    </row>
    <row r="41" spans="1:113" s="15" customFormat="1" ht="13.5" customHeight="1">
      <c r="A41" s="16" t="s">
        <v>109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672"/>
      <c r="AK41" s="672"/>
      <c r="AL41" s="672"/>
      <c r="AM41" s="17"/>
      <c r="AN41" s="17"/>
      <c r="AO41" s="17"/>
      <c r="AP41" s="17"/>
      <c r="AQ41" s="17"/>
      <c r="AR41" s="18"/>
      <c r="AS41" s="14"/>
      <c r="AT41" s="357"/>
    </row>
    <row r="42" spans="1:113" s="15" customFormat="1">
      <c r="A42" s="107"/>
      <c r="B42" s="1416" t="s">
        <v>364</v>
      </c>
      <c r="C42" s="1416"/>
      <c r="D42" s="1416"/>
      <c r="E42" s="1416"/>
      <c r="F42" s="1416"/>
      <c r="G42" s="1416"/>
      <c r="H42" s="1416"/>
      <c r="I42" s="1416"/>
      <c r="J42" s="1416"/>
      <c r="K42" s="1416"/>
      <c r="L42" s="1416"/>
      <c r="M42" s="1416"/>
      <c r="N42" s="1416"/>
      <c r="O42" s="1365">
        <f>$O$11</f>
        <v>2018</v>
      </c>
      <c r="P42" s="1417"/>
      <c r="Q42" s="1418"/>
      <c r="R42" s="1365">
        <f>$R$11</f>
        <v>2019</v>
      </c>
      <c r="S42" s="1417"/>
      <c r="T42" s="1418"/>
      <c r="U42" s="1423">
        <f>$U$11</f>
        <v>2020</v>
      </c>
      <c r="V42" s="1424"/>
      <c r="W42" s="1425"/>
      <c r="X42" s="1423">
        <f>$X$11</f>
        <v>2021</v>
      </c>
      <c r="Y42" s="1424"/>
      <c r="Z42" s="1425"/>
      <c r="AA42" s="1423">
        <f>$AA$11</f>
        <v>2022</v>
      </c>
      <c r="AB42" s="1424"/>
      <c r="AC42" s="1425"/>
      <c r="AD42" s="1480">
        <f>$AD$11</f>
        <v>2023</v>
      </c>
      <c r="AE42" s="1480"/>
      <c r="AF42" s="1423"/>
      <c r="AG42" s="1483" t="str">
        <f>"増減"&amp;$AD$42&amp;"-"&amp;$R$42</f>
        <v>増減2023-2019</v>
      </c>
      <c r="AH42" s="1438"/>
      <c r="AI42" s="1484"/>
      <c r="AJ42" s="1491" t="str">
        <f>"伸び率
/"&amp;$R$42&amp;" (%)"</f>
        <v>伸び率
/2019 (%)</v>
      </c>
      <c r="AK42" s="1492"/>
      <c r="AL42" s="1493"/>
      <c r="AM42" s="1438" t="s">
        <v>97</v>
      </c>
      <c r="AN42" s="1354"/>
      <c r="AO42" s="1439" t="s">
        <v>98</v>
      </c>
      <c r="AP42" s="1355"/>
      <c r="AQ42" s="1439" t="s">
        <v>102</v>
      </c>
      <c r="AR42" s="1355"/>
    </row>
    <row r="43" spans="1:113">
      <c r="A43" s="108"/>
      <c r="B43" s="1416"/>
      <c r="C43" s="1416"/>
      <c r="D43" s="1416"/>
      <c r="E43" s="1416"/>
      <c r="F43" s="1416"/>
      <c r="G43" s="1416"/>
      <c r="H43" s="1416"/>
      <c r="I43" s="1416"/>
      <c r="J43" s="1416"/>
      <c r="K43" s="1416"/>
      <c r="L43" s="1416"/>
      <c r="M43" s="1416"/>
      <c r="N43" s="1416"/>
      <c r="O43" s="1366"/>
      <c r="P43" s="1419"/>
      <c r="Q43" s="1420"/>
      <c r="R43" s="1366"/>
      <c r="S43" s="1419"/>
      <c r="T43" s="1420"/>
      <c r="U43" s="1426"/>
      <c r="V43" s="1427"/>
      <c r="W43" s="1428"/>
      <c r="X43" s="1426"/>
      <c r="Y43" s="1427"/>
      <c r="Z43" s="1428"/>
      <c r="AA43" s="1426"/>
      <c r="AB43" s="1427"/>
      <c r="AC43" s="1428"/>
      <c r="AD43" s="1481"/>
      <c r="AE43" s="1481"/>
      <c r="AF43" s="1426"/>
      <c r="AG43" s="1485"/>
      <c r="AH43" s="1486"/>
      <c r="AI43" s="1487"/>
      <c r="AJ43" s="1494"/>
      <c r="AK43" s="1495"/>
      <c r="AL43" s="1496"/>
      <c r="AM43" s="1357"/>
      <c r="AN43" s="1357"/>
      <c r="AO43" s="1356"/>
      <c r="AP43" s="1358"/>
      <c r="AQ43" s="1356"/>
      <c r="AR43" s="1358"/>
      <c r="AU43" s="13" t="s">
        <v>365</v>
      </c>
      <c r="CG43" s="26"/>
      <c r="CH43" s="26"/>
      <c r="CI43" s="26"/>
      <c r="CJ43" s="26"/>
      <c r="CK43" s="26"/>
      <c r="CL43" s="1635" t="s">
        <v>430</v>
      </c>
      <c r="CM43" s="1635"/>
      <c r="CN43" s="1635"/>
      <c r="CO43" s="1635"/>
      <c r="CP43" s="1635"/>
      <c r="CQ43" s="1635"/>
      <c r="CR43" s="26"/>
      <c r="CS43" s="26"/>
      <c r="CT43" s="26"/>
      <c r="CU43" s="106"/>
      <c r="CV43" s="106"/>
      <c r="CW43" s="106"/>
      <c r="CX43" s="106"/>
      <c r="CY43" s="106"/>
      <c r="CZ43" s="106"/>
      <c r="DA43" s="106"/>
      <c r="DB43" s="106"/>
      <c r="DC43" s="106"/>
      <c r="DD43" s="106"/>
      <c r="DE43" s="106"/>
      <c r="DF43" s="106"/>
      <c r="DG43" s="106"/>
      <c r="DH43" s="106"/>
      <c r="DI43" s="106"/>
    </row>
    <row r="44" spans="1:113" ht="13.5" customHeight="1">
      <c r="A44" s="107"/>
      <c r="B44" s="1416"/>
      <c r="C44" s="1416"/>
      <c r="D44" s="1416"/>
      <c r="E44" s="1416"/>
      <c r="F44" s="1416"/>
      <c r="G44" s="1416"/>
      <c r="H44" s="1416"/>
      <c r="I44" s="1416"/>
      <c r="J44" s="1416"/>
      <c r="K44" s="1416"/>
      <c r="L44" s="1416"/>
      <c r="M44" s="1416"/>
      <c r="N44" s="1416"/>
      <c r="O44" s="1367"/>
      <c r="P44" s="1421"/>
      <c r="Q44" s="1422"/>
      <c r="R44" s="1367"/>
      <c r="S44" s="1421"/>
      <c r="T44" s="1422"/>
      <c r="U44" s="1429"/>
      <c r="V44" s="1430"/>
      <c r="W44" s="1431"/>
      <c r="X44" s="1429"/>
      <c r="Y44" s="1430"/>
      <c r="Z44" s="1431"/>
      <c r="AA44" s="1429"/>
      <c r="AB44" s="1430"/>
      <c r="AC44" s="1431"/>
      <c r="AD44" s="1482"/>
      <c r="AE44" s="1482"/>
      <c r="AF44" s="1429"/>
      <c r="AG44" s="1488"/>
      <c r="AH44" s="1489"/>
      <c r="AI44" s="1490"/>
      <c r="AJ44" s="1497"/>
      <c r="AK44" s="1498"/>
      <c r="AL44" s="1499"/>
      <c r="AM44" s="1360"/>
      <c r="AN44" s="1360"/>
      <c r="AO44" s="1359"/>
      <c r="AP44" s="1361"/>
      <c r="AQ44" s="1359"/>
      <c r="AR44" s="1361"/>
      <c r="AU44" s="1353" t="s">
        <v>363</v>
      </c>
      <c r="AV44" s="1355"/>
      <c r="AW44" s="1353" t="s">
        <v>362</v>
      </c>
      <c r="AX44" s="1354"/>
      <c r="AY44" s="1354"/>
      <c r="AZ44" s="1354"/>
      <c r="BA44" s="1354"/>
      <c r="BB44" s="1354"/>
      <c r="BC44" s="1354"/>
      <c r="BD44" s="1354"/>
      <c r="BE44" s="1354"/>
      <c r="BF44" s="1354"/>
      <c r="BG44" s="1354"/>
      <c r="BH44" s="1354"/>
      <c r="BI44" s="1354"/>
      <c r="BJ44" s="1354"/>
      <c r="BK44" s="1354"/>
      <c r="BL44" s="1567"/>
      <c r="BM44" s="1570" t="s">
        <v>110</v>
      </c>
      <c r="BN44" s="1354"/>
      <c r="BO44" s="1354"/>
      <c r="BP44" s="1354"/>
      <c r="BQ44" s="1355"/>
      <c r="BR44" s="1353" t="s">
        <v>361</v>
      </c>
      <c r="BS44" s="1354"/>
      <c r="BT44" s="1354"/>
      <c r="BU44" s="1354"/>
      <c r="BV44" s="1567"/>
      <c r="BW44" s="1570" t="s">
        <v>111</v>
      </c>
      <c r="BX44" s="1354"/>
      <c r="BY44" s="1354"/>
      <c r="BZ44" s="1354"/>
      <c r="CA44" s="1567"/>
      <c r="CB44" s="1573" t="s">
        <v>112</v>
      </c>
      <c r="CC44" s="1438"/>
      <c r="CD44" s="1438"/>
      <c r="CE44" s="1438"/>
      <c r="CF44" s="1484"/>
      <c r="CG44" s="1353" t="s">
        <v>360</v>
      </c>
      <c r="CH44" s="1354"/>
      <c r="CI44" s="1354"/>
      <c r="CJ44" s="1354"/>
      <c r="CK44" s="1567"/>
      <c r="CL44" s="1570" t="s">
        <v>113</v>
      </c>
      <c r="CM44" s="1354"/>
      <c r="CN44" s="1354"/>
      <c r="CO44" s="1354"/>
      <c r="CP44" s="1354"/>
      <c r="CQ44" s="1355"/>
      <c r="CR44" s="49"/>
      <c r="CS44" s="106"/>
      <c r="CT44" s="106"/>
      <c r="CU44" s="106"/>
      <c r="CV44" s="106"/>
      <c r="CW44" s="106"/>
      <c r="CX44" s="106"/>
      <c r="CY44" s="106"/>
      <c r="CZ44" s="106"/>
      <c r="DA44" s="106"/>
      <c r="DB44" s="106"/>
      <c r="DC44" s="106"/>
      <c r="DD44" s="106"/>
      <c r="DE44" s="106"/>
      <c r="DF44" s="106"/>
    </row>
    <row r="45" spans="1:113">
      <c r="A45" s="24"/>
      <c r="B45" s="1398" t="s">
        <v>1169</v>
      </c>
      <c r="C45" s="1399"/>
      <c r="D45" s="1399"/>
      <c r="E45" s="1399"/>
      <c r="F45" s="1399"/>
      <c r="G45" s="1399"/>
      <c r="H45" s="1399"/>
      <c r="I45" s="1399"/>
      <c r="J45" s="1399"/>
      <c r="K45" s="1399"/>
      <c r="L45" s="1399"/>
      <c r="M45" s="1399"/>
      <c r="N45" s="1400"/>
      <c r="O45" s="1539"/>
      <c r="P45" s="1540"/>
      <c r="Q45" s="1541"/>
      <c r="R45" s="1559" t="str">
        <f>IFERROR('１０．専任教員&amp;専任職員１人当たり生徒数（部門）'!F20,"")</f>
        <v/>
      </c>
      <c r="S45" s="1560"/>
      <c r="T45" s="1561"/>
      <c r="U45" s="1559" t="str">
        <f>IFERROR('１０．専任教員&amp;専任職員１人当たり生徒数（部門）'!G20,"")</f>
        <v/>
      </c>
      <c r="V45" s="1560"/>
      <c r="W45" s="1561"/>
      <c r="X45" s="1559" t="str">
        <f>IFERROR('１０．専任教員&amp;専任職員１人当たり生徒数（部門）'!H20,"")</f>
        <v/>
      </c>
      <c r="Y45" s="1560"/>
      <c r="Z45" s="1561"/>
      <c r="AA45" s="1559" t="str">
        <f>IFERROR('１０．専任教員&amp;専任職員１人当たり生徒数（部門）'!I20,"")</f>
        <v/>
      </c>
      <c r="AB45" s="1560"/>
      <c r="AC45" s="1561"/>
      <c r="AD45" s="1559" t="str">
        <f>IFERROR('１０．専任教員&amp;専任職員１人当たり生徒数（部門）'!J20,"")</f>
        <v/>
      </c>
      <c r="AE45" s="1560"/>
      <c r="AF45" s="1560"/>
      <c r="AG45" s="1565" t="str">
        <f>'１０．専任教員&amp;専任職員１人当たり生徒数（部門）'!K20</f>
        <v>－</v>
      </c>
      <c r="AH45" s="1560"/>
      <c r="AI45" s="1561"/>
      <c r="AJ45" s="1446" t="str">
        <f>'１０．専任教員&amp;専任職員１人当たり生徒数（部門）'!L20</f>
        <v>－</v>
      </c>
      <c r="AK45" s="1447"/>
      <c r="AL45" s="1448"/>
      <c r="AM45" s="1515" t="str">
        <f>'１０．専任教員&amp;専任職員１人当たり生徒数（部門）'!M20</f>
        <v>目標入力</v>
      </c>
      <c r="AN45" s="1516"/>
      <c r="AO45" s="1519" t="str">
        <f>'１０．専任教員&amp;専任職員１人当たり生徒数（部門）'!N20</f>
        <v>－</v>
      </c>
      <c r="AP45" s="1520"/>
      <c r="AQ45" s="1519" t="str">
        <f ca="1">'１０．専任教員&amp;専任職員１人当たり生徒数（部門）'!O20</f>
        <v>－</v>
      </c>
      <c r="AR45" s="1520"/>
      <c r="AU45" s="1356"/>
      <c r="AV45" s="1358"/>
      <c r="AW45" s="1356"/>
      <c r="AX45" s="1357"/>
      <c r="AY45" s="1357"/>
      <c r="AZ45" s="1357"/>
      <c r="BA45" s="1357"/>
      <c r="BB45" s="1357"/>
      <c r="BC45" s="1357"/>
      <c r="BD45" s="1357"/>
      <c r="BE45" s="1357"/>
      <c r="BF45" s="1357"/>
      <c r="BG45" s="1357"/>
      <c r="BH45" s="1357"/>
      <c r="BI45" s="1357"/>
      <c r="BJ45" s="1357"/>
      <c r="BK45" s="1357"/>
      <c r="BL45" s="1568"/>
      <c r="BM45" s="1571"/>
      <c r="BN45" s="1357"/>
      <c r="BO45" s="1357"/>
      <c r="BP45" s="1357"/>
      <c r="BQ45" s="1358"/>
      <c r="BR45" s="1356"/>
      <c r="BS45" s="1357"/>
      <c r="BT45" s="1357"/>
      <c r="BU45" s="1357"/>
      <c r="BV45" s="1568"/>
      <c r="BW45" s="1571"/>
      <c r="BX45" s="1357"/>
      <c r="BY45" s="1357"/>
      <c r="BZ45" s="1357"/>
      <c r="CA45" s="1568"/>
      <c r="CB45" s="1574"/>
      <c r="CC45" s="1486"/>
      <c r="CD45" s="1486"/>
      <c r="CE45" s="1486"/>
      <c r="CF45" s="1487"/>
      <c r="CG45" s="1356"/>
      <c r="CH45" s="1357"/>
      <c r="CI45" s="1357"/>
      <c r="CJ45" s="1357"/>
      <c r="CK45" s="1568"/>
      <c r="CL45" s="1571"/>
      <c r="CM45" s="1357"/>
      <c r="CN45" s="1357"/>
      <c r="CO45" s="1357"/>
      <c r="CP45" s="1357"/>
      <c r="CQ45" s="1358"/>
      <c r="CR45" s="49"/>
      <c r="CS45" s="106"/>
      <c r="CT45" s="106"/>
      <c r="CU45" s="106"/>
      <c r="CV45" s="106"/>
      <c r="CW45" s="106"/>
      <c r="CX45" s="106"/>
      <c r="CY45" s="106"/>
      <c r="CZ45" s="106"/>
      <c r="DA45" s="106"/>
      <c r="DB45" s="106"/>
      <c r="DC45" s="106"/>
      <c r="DD45" s="106"/>
      <c r="DE45" s="106"/>
      <c r="DF45" s="106"/>
    </row>
    <row r="46" spans="1:113">
      <c r="A46" s="24"/>
      <c r="B46" s="1536"/>
      <c r="C46" s="1537"/>
      <c r="D46" s="1537"/>
      <c r="E46" s="1537"/>
      <c r="F46" s="1537"/>
      <c r="G46" s="1537"/>
      <c r="H46" s="1537"/>
      <c r="I46" s="1537"/>
      <c r="J46" s="1537"/>
      <c r="K46" s="1537"/>
      <c r="L46" s="1537"/>
      <c r="M46" s="1537"/>
      <c r="N46" s="1538"/>
      <c r="O46" s="1542"/>
      <c r="P46" s="1543"/>
      <c r="Q46" s="1544"/>
      <c r="R46" s="1562"/>
      <c r="S46" s="1563"/>
      <c r="T46" s="1564"/>
      <c r="U46" s="1562"/>
      <c r="V46" s="1563"/>
      <c r="W46" s="1564"/>
      <c r="X46" s="1562"/>
      <c r="Y46" s="1563"/>
      <c r="Z46" s="1564"/>
      <c r="AA46" s="1562"/>
      <c r="AB46" s="1563"/>
      <c r="AC46" s="1564"/>
      <c r="AD46" s="1562"/>
      <c r="AE46" s="1563"/>
      <c r="AF46" s="1563"/>
      <c r="AG46" s="1566"/>
      <c r="AH46" s="1563"/>
      <c r="AI46" s="1564"/>
      <c r="AJ46" s="1531"/>
      <c r="AK46" s="1532"/>
      <c r="AL46" s="1533"/>
      <c r="AM46" s="1517"/>
      <c r="AN46" s="1518"/>
      <c r="AO46" s="1521"/>
      <c r="AP46" s="1522"/>
      <c r="AQ46" s="1521"/>
      <c r="AR46" s="1522"/>
      <c r="AU46" s="1359"/>
      <c r="AV46" s="1361"/>
      <c r="AW46" s="1359"/>
      <c r="AX46" s="1360"/>
      <c r="AY46" s="1360"/>
      <c r="AZ46" s="1360"/>
      <c r="BA46" s="1360"/>
      <c r="BB46" s="1360"/>
      <c r="BC46" s="1360"/>
      <c r="BD46" s="1360"/>
      <c r="BE46" s="1360"/>
      <c r="BF46" s="1360"/>
      <c r="BG46" s="1360"/>
      <c r="BH46" s="1360"/>
      <c r="BI46" s="1360"/>
      <c r="BJ46" s="1360"/>
      <c r="BK46" s="1360"/>
      <c r="BL46" s="1569"/>
      <c r="BM46" s="1572"/>
      <c r="BN46" s="1360"/>
      <c r="BO46" s="1360"/>
      <c r="BP46" s="1360"/>
      <c r="BQ46" s="1361"/>
      <c r="BR46" s="1359"/>
      <c r="BS46" s="1360"/>
      <c r="BT46" s="1360"/>
      <c r="BU46" s="1360"/>
      <c r="BV46" s="1569"/>
      <c r="BW46" s="1572"/>
      <c r="BX46" s="1360"/>
      <c r="BY46" s="1360"/>
      <c r="BZ46" s="1360"/>
      <c r="CA46" s="1569"/>
      <c r="CB46" s="1575"/>
      <c r="CC46" s="1576"/>
      <c r="CD46" s="1576"/>
      <c r="CE46" s="1576"/>
      <c r="CF46" s="1577"/>
      <c r="CG46" s="1359"/>
      <c r="CH46" s="1360"/>
      <c r="CI46" s="1360"/>
      <c r="CJ46" s="1360"/>
      <c r="CK46" s="1569"/>
      <c r="CL46" s="1572"/>
      <c r="CM46" s="1360"/>
      <c r="CN46" s="1360"/>
      <c r="CO46" s="1360"/>
      <c r="CP46" s="1360"/>
      <c r="CQ46" s="1361"/>
      <c r="CR46" s="50"/>
      <c r="CS46" s="50"/>
      <c r="CT46" s="50"/>
      <c r="CU46" s="50"/>
      <c r="CV46" s="50"/>
      <c r="CW46" s="50"/>
      <c r="CX46" s="50"/>
      <c r="CY46" s="50"/>
      <c r="CZ46" s="50"/>
      <c r="DA46" s="50"/>
      <c r="DB46" s="50"/>
      <c r="DC46" s="50"/>
      <c r="DD46" s="50"/>
      <c r="DE46" s="50"/>
      <c r="DF46" s="50"/>
    </row>
    <row r="47" spans="1:113">
      <c r="A47" s="24"/>
      <c r="B47" s="1243" t="s">
        <v>885</v>
      </c>
      <c r="C47" s="1228"/>
      <c r="D47" s="1228"/>
      <c r="E47" s="1228"/>
      <c r="F47" s="1228"/>
      <c r="G47" s="1228"/>
      <c r="H47" s="1228"/>
      <c r="I47" s="1228"/>
      <c r="J47" s="1228"/>
      <c r="K47" s="1228"/>
      <c r="L47" s="1228"/>
      <c r="M47" s="1228"/>
      <c r="N47" s="1229"/>
      <c r="O47" s="1539"/>
      <c r="P47" s="1540"/>
      <c r="Q47" s="1541"/>
      <c r="R47" s="1446" t="str">
        <f>IFERROR('１１．専任教員対非常勤教員割合(部門)'!F16,"")</f>
        <v>－</v>
      </c>
      <c r="S47" s="1447"/>
      <c r="T47" s="1545"/>
      <c r="U47" s="1446" t="str">
        <f>IFERROR('１１．専任教員対非常勤教員割合(部門)'!G16,"")</f>
        <v>－</v>
      </c>
      <c r="V47" s="1447"/>
      <c r="W47" s="1545"/>
      <c r="X47" s="1446" t="str">
        <f>IFERROR('１１．専任教員対非常勤教員割合(部門)'!H16,"")</f>
        <v>－</v>
      </c>
      <c r="Y47" s="1447"/>
      <c r="Z47" s="1545"/>
      <c r="AA47" s="1446" t="str">
        <f>IFERROR('１１．専任教員対非常勤教員割合(部門)'!I16,"")</f>
        <v>－</v>
      </c>
      <c r="AB47" s="1447"/>
      <c r="AC47" s="1545"/>
      <c r="AD47" s="1446" t="str">
        <f>IFERROR('１１．専任教員対非常勤教員割合(部門)'!J16,"")</f>
        <v>－</v>
      </c>
      <c r="AE47" s="1447"/>
      <c r="AF47" s="1447"/>
      <c r="AG47" s="1547" t="str">
        <f>'１１．専任教員対非常勤教員割合(部門)'!K16</f>
        <v>－</v>
      </c>
      <c r="AH47" s="1548"/>
      <c r="AI47" s="1549"/>
      <c r="AJ47" s="1553"/>
      <c r="AK47" s="1554"/>
      <c r="AL47" s="1555"/>
      <c r="AM47" s="1452" t="str">
        <f>'１１．専任教員対非常勤教員割合(部門)'!M16</f>
        <v>目標入力</v>
      </c>
      <c r="AN47" s="1453"/>
      <c r="AO47" s="1456" t="str">
        <f>'１１．専任教員対非常勤教員割合(部門)'!N16</f>
        <v>－</v>
      </c>
      <c r="AP47" s="1457"/>
      <c r="AQ47" s="1456" t="str">
        <f ca="1">'１１．専任教員対非常勤教員割合(部門)'!O16</f>
        <v>－</v>
      </c>
      <c r="AR47" s="1457"/>
      <c r="AU47" s="1523">
        <v>1</v>
      </c>
      <c r="AV47" s="1462"/>
      <c r="AW47" s="1503" t="str">
        <f>IF('学校入力シート（要入力）'!B58="","",'学校入力シート（要入力）'!B58)</f>
        <v/>
      </c>
      <c r="AX47" s="1504"/>
      <c r="AY47" s="1504"/>
      <c r="AZ47" s="1504"/>
      <c r="BA47" s="1504"/>
      <c r="BB47" s="1504"/>
      <c r="BC47" s="1504"/>
      <c r="BD47" s="1504"/>
      <c r="BE47" s="1504"/>
      <c r="BF47" s="1504"/>
      <c r="BG47" s="1504"/>
      <c r="BH47" s="1504"/>
      <c r="BI47" s="1504"/>
      <c r="BJ47" s="1504"/>
      <c r="BK47" s="1504"/>
      <c r="BL47" s="1505"/>
      <c r="BM47" s="1466" t="str">
        <f>IF('学校入力シート（要入力）'!D58="","",'学校入力シート（要入力）'!D58)</f>
        <v/>
      </c>
      <c r="BN47" s="1467"/>
      <c r="BO47" s="1467"/>
      <c r="BP47" s="1467"/>
      <c r="BQ47" s="1472"/>
      <c r="BR47" s="1474" t="str">
        <f>IFERROR(BM47/$BM$61,"－")</f>
        <v>－</v>
      </c>
      <c r="BS47" s="1475"/>
      <c r="BT47" s="1475"/>
      <c r="BU47" s="1475"/>
      <c r="BV47" s="1476"/>
      <c r="BW47" s="1466" t="str">
        <f>IF('学校入力シート（要入力）'!F58="","",'学校入力シート（要入力）'!F58)</f>
        <v/>
      </c>
      <c r="BX47" s="1467"/>
      <c r="BY47" s="1467"/>
      <c r="BZ47" s="1467"/>
      <c r="CA47" s="1468"/>
      <c r="CB47" s="1466" t="str">
        <f>IFERROR(BM47-BW47,"－")</f>
        <v>－</v>
      </c>
      <c r="CC47" s="1467"/>
      <c r="CD47" s="1467"/>
      <c r="CE47" s="1467"/>
      <c r="CF47" s="1472"/>
      <c r="CG47" s="1474" t="str">
        <f>IFERROR(CB47/BM47,"－")</f>
        <v>－</v>
      </c>
      <c r="CH47" s="1475"/>
      <c r="CI47" s="1475"/>
      <c r="CJ47" s="1475"/>
      <c r="CK47" s="1476"/>
      <c r="CL47" s="1460"/>
      <c r="CM47" s="1461"/>
      <c r="CN47" s="1461"/>
      <c r="CO47" s="1461"/>
      <c r="CP47" s="1461"/>
      <c r="CQ47" s="1462"/>
      <c r="CX47" s="50"/>
      <c r="CY47" s="50"/>
      <c r="CZ47" s="50"/>
      <c r="DA47" s="50"/>
      <c r="DB47" s="50"/>
      <c r="DC47" s="50"/>
      <c r="DD47" s="50"/>
      <c r="DE47" s="50"/>
      <c r="DF47" s="50"/>
    </row>
    <row r="48" spans="1:113">
      <c r="A48" s="24"/>
      <c r="B48" s="1230"/>
      <c r="C48" s="1231"/>
      <c r="D48" s="1231"/>
      <c r="E48" s="1231"/>
      <c r="F48" s="1231"/>
      <c r="G48" s="1231"/>
      <c r="H48" s="1231"/>
      <c r="I48" s="1231"/>
      <c r="J48" s="1231"/>
      <c r="K48" s="1231"/>
      <c r="L48" s="1231"/>
      <c r="M48" s="1231"/>
      <c r="N48" s="1232"/>
      <c r="O48" s="1542"/>
      <c r="P48" s="1543"/>
      <c r="Q48" s="1544"/>
      <c r="R48" s="1531"/>
      <c r="S48" s="1532"/>
      <c r="T48" s="1546"/>
      <c r="U48" s="1531"/>
      <c r="V48" s="1532"/>
      <c r="W48" s="1546"/>
      <c r="X48" s="1531"/>
      <c r="Y48" s="1532"/>
      <c r="Z48" s="1546"/>
      <c r="AA48" s="1531"/>
      <c r="AB48" s="1532"/>
      <c r="AC48" s="1546"/>
      <c r="AD48" s="1531"/>
      <c r="AE48" s="1532"/>
      <c r="AF48" s="1532"/>
      <c r="AG48" s="1550"/>
      <c r="AH48" s="1551"/>
      <c r="AI48" s="1552"/>
      <c r="AJ48" s="1556"/>
      <c r="AK48" s="1557"/>
      <c r="AL48" s="1558"/>
      <c r="AM48" s="1534"/>
      <c r="AN48" s="1535"/>
      <c r="AO48" s="1500"/>
      <c r="AP48" s="1501"/>
      <c r="AQ48" s="1500"/>
      <c r="AR48" s="1501"/>
      <c r="AU48" s="1524"/>
      <c r="AV48" s="1465"/>
      <c r="AW48" s="1506"/>
      <c r="AX48" s="1507"/>
      <c r="AY48" s="1507"/>
      <c r="AZ48" s="1507"/>
      <c r="BA48" s="1507"/>
      <c r="BB48" s="1507"/>
      <c r="BC48" s="1507"/>
      <c r="BD48" s="1507"/>
      <c r="BE48" s="1507"/>
      <c r="BF48" s="1507"/>
      <c r="BG48" s="1507"/>
      <c r="BH48" s="1507"/>
      <c r="BI48" s="1507"/>
      <c r="BJ48" s="1507"/>
      <c r="BK48" s="1507"/>
      <c r="BL48" s="1508"/>
      <c r="BM48" s="1469"/>
      <c r="BN48" s="1470"/>
      <c r="BO48" s="1470"/>
      <c r="BP48" s="1470"/>
      <c r="BQ48" s="1473"/>
      <c r="BR48" s="1477"/>
      <c r="BS48" s="1478"/>
      <c r="BT48" s="1478"/>
      <c r="BU48" s="1478"/>
      <c r="BV48" s="1479"/>
      <c r="BW48" s="1469"/>
      <c r="BX48" s="1470"/>
      <c r="BY48" s="1470"/>
      <c r="BZ48" s="1470"/>
      <c r="CA48" s="1471"/>
      <c r="CB48" s="1469"/>
      <c r="CC48" s="1470"/>
      <c r="CD48" s="1470"/>
      <c r="CE48" s="1470"/>
      <c r="CF48" s="1473"/>
      <c r="CG48" s="1477"/>
      <c r="CH48" s="1478"/>
      <c r="CI48" s="1478"/>
      <c r="CJ48" s="1478"/>
      <c r="CK48" s="1479"/>
      <c r="CL48" s="1463"/>
      <c r="CM48" s="1464"/>
      <c r="CN48" s="1464"/>
      <c r="CO48" s="1464"/>
      <c r="CP48" s="1464"/>
      <c r="CQ48" s="1465"/>
      <c r="CX48" s="51"/>
      <c r="CY48" s="51"/>
      <c r="CZ48" s="51"/>
      <c r="DA48" s="51"/>
      <c r="DB48" s="51"/>
      <c r="DC48" s="51"/>
      <c r="DD48" s="51"/>
      <c r="DE48" s="51"/>
      <c r="DF48" s="51"/>
    </row>
    <row r="49" spans="1:131">
      <c r="A49" s="24"/>
      <c r="B49" s="1243" t="s">
        <v>1170</v>
      </c>
      <c r="C49" s="1228"/>
      <c r="D49" s="1228"/>
      <c r="E49" s="1228"/>
      <c r="F49" s="1228"/>
      <c r="G49" s="1228"/>
      <c r="H49" s="1228"/>
      <c r="I49" s="1228"/>
      <c r="J49" s="1228"/>
      <c r="K49" s="1228"/>
      <c r="L49" s="1228"/>
      <c r="M49" s="1228"/>
      <c r="N49" s="1229"/>
      <c r="O49" s="1539"/>
      <c r="P49" s="1540"/>
      <c r="Q49" s="1541"/>
      <c r="R49" s="1559" t="str">
        <f>IFERROR('１０．専任教員&amp;専任職員１人当たり生徒数（部門）'!F24,"")</f>
        <v/>
      </c>
      <c r="S49" s="1560"/>
      <c r="T49" s="1561"/>
      <c r="U49" s="1559" t="str">
        <f>IFERROR('１０．専任教員&amp;専任職員１人当たり生徒数（部門）'!G24,"")</f>
        <v/>
      </c>
      <c r="V49" s="1560"/>
      <c r="W49" s="1561"/>
      <c r="X49" s="1559" t="str">
        <f>IFERROR('１０．専任教員&amp;専任職員１人当たり生徒数（部門）'!H24,"")</f>
        <v/>
      </c>
      <c r="Y49" s="1560"/>
      <c r="Z49" s="1561"/>
      <c r="AA49" s="1559" t="str">
        <f>IFERROR('１０．専任教員&amp;専任職員１人当たり生徒数（部門）'!I24,"")</f>
        <v/>
      </c>
      <c r="AB49" s="1560"/>
      <c r="AC49" s="1561"/>
      <c r="AD49" s="1559" t="str">
        <f>IFERROR('１０．専任教員&amp;専任職員１人当たり生徒数（部門）'!J24,"")</f>
        <v/>
      </c>
      <c r="AE49" s="1560"/>
      <c r="AF49" s="1560"/>
      <c r="AG49" s="1565" t="str">
        <f>'１０．専任教員&amp;専任職員１人当たり生徒数（部門）'!K24</f>
        <v>－</v>
      </c>
      <c r="AH49" s="1560"/>
      <c r="AI49" s="1561"/>
      <c r="AJ49" s="1446" t="str">
        <f>'１０．専任教員&amp;専任職員１人当たり生徒数（部門）'!L24</f>
        <v>－</v>
      </c>
      <c r="AK49" s="1447"/>
      <c r="AL49" s="1448"/>
      <c r="AM49" s="1452" t="str">
        <f>'１０．専任教員&amp;専任職員１人当たり生徒数（部門）'!M24</f>
        <v>目標入力</v>
      </c>
      <c r="AN49" s="1453"/>
      <c r="AO49" s="1456" t="str">
        <f>'１０．専任教員&amp;専任職員１人当たり生徒数（部門）'!N24</f>
        <v>－</v>
      </c>
      <c r="AP49" s="1457"/>
      <c r="AQ49" s="1456" t="str">
        <f ca="1">'１０．専任教員&amp;専任職員１人当たり生徒数（部門）'!O24</f>
        <v>－</v>
      </c>
      <c r="AR49" s="1457"/>
      <c r="AU49" s="1523">
        <v>2</v>
      </c>
      <c r="AV49" s="1462"/>
      <c r="AW49" s="1503" t="str">
        <f>IF('学校入力シート（要入力）'!B59="","",'学校入力シート（要入力）'!B59)</f>
        <v/>
      </c>
      <c r="AX49" s="1504"/>
      <c r="AY49" s="1504"/>
      <c r="AZ49" s="1504"/>
      <c r="BA49" s="1504"/>
      <c r="BB49" s="1504"/>
      <c r="BC49" s="1504"/>
      <c r="BD49" s="1504"/>
      <c r="BE49" s="1504"/>
      <c r="BF49" s="1504"/>
      <c r="BG49" s="1504"/>
      <c r="BH49" s="1504"/>
      <c r="BI49" s="1504"/>
      <c r="BJ49" s="1504"/>
      <c r="BK49" s="1504"/>
      <c r="BL49" s="1505"/>
      <c r="BM49" s="1466" t="str">
        <f>IF('学校入力シート（要入力）'!D59="","",'学校入力シート（要入力）'!D59)</f>
        <v/>
      </c>
      <c r="BN49" s="1467"/>
      <c r="BO49" s="1467"/>
      <c r="BP49" s="1467"/>
      <c r="BQ49" s="1472"/>
      <c r="BR49" s="1474" t="str">
        <f t="shared" ref="BR49" si="0">IFERROR(BM49/$BM$61,"－")</f>
        <v>－</v>
      </c>
      <c r="BS49" s="1475"/>
      <c r="BT49" s="1475"/>
      <c r="BU49" s="1475"/>
      <c r="BV49" s="1476"/>
      <c r="BW49" s="1466" t="str">
        <f>IF('学校入力シート（要入力）'!F59="","",'学校入力シート（要入力）'!F59)</f>
        <v/>
      </c>
      <c r="BX49" s="1467"/>
      <c r="BY49" s="1467"/>
      <c r="BZ49" s="1467"/>
      <c r="CA49" s="1468"/>
      <c r="CB49" s="1466" t="str">
        <f t="shared" ref="CB49" si="1">IFERROR(BM49-BW49,"－")</f>
        <v>－</v>
      </c>
      <c r="CC49" s="1467"/>
      <c r="CD49" s="1467"/>
      <c r="CE49" s="1467"/>
      <c r="CF49" s="1472"/>
      <c r="CG49" s="1474" t="str">
        <f t="shared" ref="CG49" si="2">IFERROR(CB49/BM49,"－")</f>
        <v>－</v>
      </c>
      <c r="CH49" s="1475"/>
      <c r="CI49" s="1475"/>
      <c r="CJ49" s="1475"/>
      <c r="CK49" s="1476"/>
      <c r="CL49" s="1460"/>
      <c r="CM49" s="1461"/>
      <c r="CN49" s="1461"/>
      <c r="CO49" s="1461"/>
      <c r="CP49" s="1461"/>
      <c r="CQ49" s="1462"/>
      <c r="CX49" s="51"/>
      <c r="CY49" s="51"/>
      <c r="CZ49" s="51"/>
      <c r="DA49" s="51"/>
      <c r="DB49" s="51"/>
      <c r="DC49" s="51"/>
      <c r="DD49" s="51"/>
      <c r="DE49" s="51"/>
      <c r="DF49" s="51"/>
    </row>
    <row r="50" spans="1:131">
      <c r="A50" s="24"/>
      <c r="B50" s="1230"/>
      <c r="C50" s="1231"/>
      <c r="D50" s="1231"/>
      <c r="E50" s="1231"/>
      <c r="F50" s="1231"/>
      <c r="G50" s="1231"/>
      <c r="H50" s="1231"/>
      <c r="I50" s="1231"/>
      <c r="J50" s="1231"/>
      <c r="K50" s="1231"/>
      <c r="L50" s="1231"/>
      <c r="M50" s="1231"/>
      <c r="N50" s="1232"/>
      <c r="O50" s="1542"/>
      <c r="P50" s="1543"/>
      <c r="Q50" s="1544"/>
      <c r="R50" s="1562"/>
      <c r="S50" s="1563"/>
      <c r="T50" s="1564"/>
      <c r="U50" s="1562"/>
      <c r="V50" s="1563"/>
      <c r="W50" s="1564"/>
      <c r="X50" s="1562"/>
      <c r="Y50" s="1563"/>
      <c r="Z50" s="1564"/>
      <c r="AA50" s="1562"/>
      <c r="AB50" s="1563"/>
      <c r="AC50" s="1564"/>
      <c r="AD50" s="1562"/>
      <c r="AE50" s="1563"/>
      <c r="AF50" s="1563"/>
      <c r="AG50" s="1566"/>
      <c r="AH50" s="1563"/>
      <c r="AI50" s="1564"/>
      <c r="AJ50" s="1531"/>
      <c r="AK50" s="1532"/>
      <c r="AL50" s="1533"/>
      <c r="AM50" s="1534"/>
      <c r="AN50" s="1535"/>
      <c r="AO50" s="1500"/>
      <c r="AP50" s="1501"/>
      <c r="AQ50" s="1500"/>
      <c r="AR50" s="1501"/>
      <c r="AU50" s="1524"/>
      <c r="AV50" s="1465"/>
      <c r="AW50" s="1506"/>
      <c r="AX50" s="1507"/>
      <c r="AY50" s="1507"/>
      <c r="AZ50" s="1507"/>
      <c r="BA50" s="1507"/>
      <c r="BB50" s="1507"/>
      <c r="BC50" s="1507"/>
      <c r="BD50" s="1507"/>
      <c r="BE50" s="1507"/>
      <c r="BF50" s="1507"/>
      <c r="BG50" s="1507"/>
      <c r="BH50" s="1507"/>
      <c r="BI50" s="1507"/>
      <c r="BJ50" s="1507"/>
      <c r="BK50" s="1507"/>
      <c r="BL50" s="1508"/>
      <c r="BM50" s="1469"/>
      <c r="BN50" s="1470"/>
      <c r="BO50" s="1470"/>
      <c r="BP50" s="1470"/>
      <c r="BQ50" s="1473"/>
      <c r="BR50" s="1477"/>
      <c r="BS50" s="1478"/>
      <c r="BT50" s="1478"/>
      <c r="BU50" s="1478"/>
      <c r="BV50" s="1479"/>
      <c r="BW50" s="1469"/>
      <c r="BX50" s="1470"/>
      <c r="BY50" s="1470"/>
      <c r="BZ50" s="1470"/>
      <c r="CA50" s="1471"/>
      <c r="CB50" s="1469"/>
      <c r="CC50" s="1470"/>
      <c r="CD50" s="1470"/>
      <c r="CE50" s="1470"/>
      <c r="CF50" s="1473"/>
      <c r="CG50" s="1477"/>
      <c r="CH50" s="1478"/>
      <c r="CI50" s="1478"/>
      <c r="CJ50" s="1478"/>
      <c r="CK50" s="1479"/>
      <c r="CL50" s="1463"/>
      <c r="CM50" s="1464"/>
      <c r="CN50" s="1464"/>
      <c r="CO50" s="1464"/>
      <c r="CP50" s="1464"/>
      <c r="CQ50" s="1465"/>
      <c r="CX50" s="51"/>
      <c r="CY50" s="51"/>
      <c r="CZ50" s="51"/>
      <c r="DA50" s="51"/>
      <c r="DB50" s="51"/>
      <c r="DC50" s="51"/>
      <c r="DD50" s="51"/>
      <c r="DE50" s="51"/>
      <c r="DF50" s="51"/>
    </row>
    <row r="51" spans="1:131" ht="13.5" customHeight="1">
      <c r="A51" s="24"/>
      <c r="B51" s="1243" t="s">
        <v>889</v>
      </c>
      <c r="C51" s="1228"/>
      <c r="D51" s="1228"/>
      <c r="E51" s="1228"/>
      <c r="F51" s="1228"/>
      <c r="G51" s="1228"/>
      <c r="H51" s="1228"/>
      <c r="I51" s="1228"/>
      <c r="J51" s="1228"/>
      <c r="K51" s="1228"/>
      <c r="L51" s="1228"/>
      <c r="M51" s="1228"/>
      <c r="N51" s="1229"/>
      <c r="O51" s="1539"/>
      <c r="P51" s="1540"/>
      <c r="Q51" s="1541"/>
      <c r="R51" s="1446" t="str">
        <f>IFERROR('１２．専任教員対専任職員割合（部門）'!F16,"")</f>
        <v>－</v>
      </c>
      <c r="S51" s="1447"/>
      <c r="T51" s="1545"/>
      <c r="U51" s="1446" t="str">
        <f>IFERROR('１２．専任教員対専任職員割合（部門）'!G16,"")</f>
        <v>－</v>
      </c>
      <c r="V51" s="1447"/>
      <c r="W51" s="1545"/>
      <c r="X51" s="1446" t="str">
        <f>IFERROR('１２．専任教員対専任職員割合（部門）'!H16,"")</f>
        <v>－</v>
      </c>
      <c r="Y51" s="1447"/>
      <c r="Z51" s="1545"/>
      <c r="AA51" s="1446" t="str">
        <f>IFERROR('１２．専任教員対専任職員割合（部門）'!I16,"")</f>
        <v>－</v>
      </c>
      <c r="AB51" s="1447"/>
      <c r="AC51" s="1545"/>
      <c r="AD51" s="1446" t="str">
        <f>IFERROR('１２．専任教員対専任職員割合（部門）'!J16,"")</f>
        <v>－</v>
      </c>
      <c r="AE51" s="1447"/>
      <c r="AF51" s="1447"/>
      <c r="AG51" s="1547" t="str">
        <f>'１２．専任教員対専任職員割合（部門）'!K16</f>
        <v>－</v>
      </c>
      <c r="AH51" s="1548"/>
      <c r="AI51" s="1549"/>
      <c r="AJ51" s="1553"/>
      <c r="AK51" s="1554"/>
      <c r="AL51" s="1555"/>
      <c r="AM51" s="1452" t="str">
        <f>'１２．専任教員対専任職員割合（部門）'!M16</f>
        <v>目標入力</v>
      </c>
      <c r="AN51" s="1453"/>
      <c r="AO51" s="1456" t="str">
        <f>'１２．専任教員対専任職員割合（部門）'!N16</f>
        <v>－</v>
      </c>
      <c r="AP51" s="1457"/>
      <c r="AQ51" s="1456" t="str">
        <f ca="1">'１２．専任教員対専任職員割合（部門）'!O16</f>
        <v>－</v>
      </c>
      <c r="AR51" s="1457"/>
      <c r="AU51" s="1523">
        <v>3</v>
      </c>
      <c r="AV51" s="1462"/>
      <c r="AW51" s="1503" t="str">
        <f>IF('学校入力シート（要入力）'!B60="","",'学校入力シート（要入力）'!B60)</f>
        <v/>
      </c>
      <c r="AX51" s="1504"/>
      <c r="AY51" s="1504"/>
      <c r="AZ51" s="1504"/>
      <c r="BA51" s="1504"/>
      <c r="BB51" s="1504"/>
      <c r="BC51" s="1504"/>
      <c r="BD51" s="1504"/>
      <c r="BE51" s="1504"/>
      <c r="BF51" s="1504"/>
      <c r="BG51" s="1504"/>
      <c r="BH51" s="1504"/>
      <c r="BI51" s="1504"/>
      <c r="BJ51" s="1504"/>
      <c r="BK51" s="1504"/>
      <c r="BL51" s="1505"/>
      <c r="BM51" s="1466" t="str">
        <f>IF('学校入力シート（要入力）'!D60="","",'学校入力シート（要入力）'!D60)</f>
        <v/>
      </c>
      <c r="BN51" s="1467"/>
      <c r="BO51" s="1467"/>
      <c r="BP51" s="1467"/>
      <c r="BQ51" s="1472"/>
      <c r="BR51" s="1474" t="str">
        <f t="shared" ref="BR51" si="3">IFERROR(BM51/$BM$61,"－")</f>
        <v>－</v>
      </c>
      <c r="BS51" s="1475"/>
      <c r="BT51" s="1475"/>
      <c r="BU51" s="1475"/>
      <c r="BV51" s="1476"/>
      <c r="BW51" s="1466" t="str">
        <f>IF('学校入力シート（要入力）'!F60="","",'学校入力シート（要入力）'!F60)</f>
        <v/>
      </c>
      <c r="BX51" s="1467"/>
      <c r="BY51" s="1467"/>
      <c r="BZ51" s="1467"/>
      <c r="CA51" s="1468"/>
      <c r="CB51" s="1466" t="str">
        <f t="shared" ref="CB51" si="4">IFERROR(BM51-BW51,"－")</f>
        <v>－</v>
      </c>
      <c r="CC51" s="1467"/>
      <c r="CD51" s="1467"/>
      <c r="CE51" s="1467"/>
      <c r="CF51" s="1472"/>
      <c r="CG51" s="1474" t="str">
        <f t="shared" ref="CG51" si="5">IFERROR(CB51/BM51,"－")</f>
        <v>－</v>
      </c>
      <c r="CH51" s="1475"/>
      <c r="CI51" s="1475"/>
      <c r="CJ51" s="1475"/>
      <c r="CK51" s="1476"/>
      <c r="CL51" s="1460"/>
      <c r="CM51" s="1461"/>
      <c r="CN51" s="1461"/>
      <c r="CO51" s="1461"/>
      <c r="CP51" s="1461"/>
      <c r="CQ51" s="1462"/>
      <c r="CR51" s="26"/>
      <c r="CX51" s="106"/>
      <c r="CY51" s="106"/>
      <c r="CZ51" s="106"/>
      <c r="DA51" s="106"/>
      <c r="DB51" s="106"/>
      <c r="DC51" s="106"/>
      <c r="DD51" s="106"/>
      <c r="DE51" s="106"/>
      <c r="DF51" s="106"/>
    </row>
    <row r="52" spans="1:131">
      <c r="A52" s="24"/>
      <c r="B52" s="1230"/>
      <c r="C52" s="1231"/>
      <c r="D52" s="1231"/>
      <c r="E52" s="1231"/>
      <c r="F52" s="1231"/>
      <c r="G52" s="1231"/>
      <c r="H52" s="1231"/>
      <c r="I52" s="1231"/>
      <c r="J52" s="1231"/>
      <c r="K52" s="1231"/>
      <c r="L52" s="1231"/>
      <c r="M52" s="1231"/>
      <c r="N52" s="1232"/>
      <c r="O52" s="1542"/>
      <c r="P52" s="1543"/>
      <c r="Q52" s="1544"/>
      <c r="R52" s="1531"/>
      <c r="S52" s="1532"/>
      <c r="T52" s="1546"/>
      <c r="U52" s="1531"/>
      <c r="V52" s="1532"/>
      <c r="W52" s="1546"/>
      <c r="X52" s="1531"/>
      <c r="Y52" s="1532"/>
      <c r="Z52" s="1546"/>
      <c r="AA52" s="1531"/>
      <c r="AB52" s="1532"/>
      <c r="AC52" s="1546"/>
      <c r="AD52" s="1531"/>
      <c r="AE52" s="1532"/>
      <c r="AF52" s="1532"/>
      <c r="AG52" s="1550"/>
      <c r="AH52" s="1551"/>
      <c r="AI52" s="1552"/>
      <c r="AJ52" s="1556"/>
      <c r="AK52" s="1557"/>
      <c r="AL52" s="1558"/>
      <c r="AM52" s="1534"/>
      <c r="AN52" s="1535"/>
      <c r="AO52" s="1500"/>
      <c r="AP52" s="1501"/>
      <c r="AQ52" s="1500"/>
      <c r="AR52" s="1501"/>
      <c r="AU52" s="1524"/>
      <c r="AV52" s="1465"/>
      <c r="AW52" s="1506"/>
      <c r="AX52" s="1507"/>
      <c r="AY52" s="1507"/>
      <c r="AZ52" s="1507"/>
      <c r="BA52" s="1507"/>
      <c r="BB52" s="1507"/>
      <c r="BC52" s="1507"/>
      <c r="BD52" s="1507"/>
      <c r="BE52" s="1507"/>
      <c r="BF52" s="1507"/>
      <c r="BG52" s="1507"/>
      <c r="BH52" s="1507"/>
      <c r="BI52" s="1507"/>
      <c r="BJ52" s="1507"/>
      <c r="BK52" s="1507"/>
      <c r="BL52" s="1508"/>
      <c r="BM52" s="1469"/>
      <c r="BN52" s="1470"/>
      <c r="BO52" s="1470"/>
      <c r="BP52" s="1470"/>
      <c r="BQ52" s="1473"/>
      <c r="BR52" s="1477"/>
      <c r="BS52" s="1478"/>
      <c r="BT52" s="1478"/>
      <c r="BU52" s="1478"/>
      <c r="BV52" s="1479"/>
      <c r="BW52" s="1469"/>
      <c r="BX52" s="1470"/>
      <c r="BY52" s="1470"/>
      <c r="BZ52" s="1470"/>
      <c r="CA52" s="1471"/>
      <c r="CB52" s="1469"/>
      <c r="CC52" s="1470"/>
      <c r="CD52" s="1470"/>
      <c r="CE52" s="1470"/>
      <c r="CF52" s="1473"/>
      <c r="CG52" s="1477"/>
      <c r="CH52" s="1478"/>
      <c r="CI52" s="1478"/>
      <c r="CJ52" s="1478"/>
      <c r="CK52" s="1479"/>
      <c r="CL52" s="1463"/>
      <c r="CM52" s="1464"/>
      <c r="CN52" s="1464"/>
      <c r="CO52" s="1464"/>
      <c r="CP52" s="1464"/>
      <c r="CQ52" s="1465"/>
      <c r="CR52" s="26"/>
      <c r="CX52" s="26"/>
      <c r="CY52" s="26"/>
      <c r="CZ52" s="26"/>
      <c r="DA52" s="26"/>
      <c r="DB52" s="26"/>
      <c r="DC52" s="26"/>
      <c r="DD52" s="26"/>
      <c r="DE52" s="26"/>
      <c r="DF52" s="26"/>
      <c r="DG52" s="15"/>
      <c r="DH52" s="15"/>
      <c r="DI52" s="15"/>
      <c r="DJ52" s="15"/>
    </row>
    <row r="53" spans="1:131">
      <c r="A53" s="107"/>
      <c r="B53" s="1502" t="s">
        <v>359</v>
      </c>
      <c r="C53" s="1502"/>
      <c r="D53" s="1502"/>
      <c r="E53" s="1502"/>
      <c r="F53" s="1502"/>
      <c r="G53" s="1502"/>
      <c r="H53" s="1502"/>
      <c r="I53" s="1502"/>
      <c r="J53" s="1502"/>
      <c r="K53" s="1502"/>
      <c r="L53" s="1502"/>
      <c r="M53" s="1502"/>
      <c r="N53" s="1502"/>
      <c r="O53" s="1365">
        <f>$O$11</f>
        <v>2018</v>
      </c>
      <c r="P53" s="1417"/>
      <c r="Q53" s="1418"/>
      <c r="R53" s="1362">
        <f>$R$11</f>
        <v>2019</v>
      </c>
      <c r="S53" s="1362"/>
      <c r="T53" s="1362"/>
      <c r="U53" s="1480">
        <f>$U$11</f>
        <v>2020</v>
      </c>
      <c r="V53" s="1480"/>
      <c r="W53" s="1480"/>
      <c r="X53" s="1480">
        <f>$X$11</f>
        <v>2021</v>
      </c>
      <c r="Y53" s="1480"/>
      <c r="Z53" s="1480"/>
      <c r="AA53" s="1480">
        <f>$AA$11</f>
        <v>2022</v>
      </c>
      <c r="AB53" s="1480"/>
      <c r="AC53" s="1480"/>
      <c r="AD53" s="1480">
        <f>$AD$11</f>
        <v>2023</v>
      </c>
      <c r="AE53" s="1480"/>
      <c r="AF53" s="1423"/>
      <c r="AG53" s="1483" t="str">
        <f>"増減"&amp;$AA$53&amp;"-"&amp;$O$53</f>
        <v>増減2022-2018</v>
      </c>
      <c r="AH53" s="1438"/>
      <c r="AI53" s="1484"/>
      <c r="AJ53" s="1491" t="str">
        <f>"伸び率
/"&amp;$O$53&amp;" (%)"</f>
        <v>伸び率
/2018 (%)</v>
      </c>
      <c r="AK53" s="1492"/>
      <c r="AL53" s="1493"/>
      <c r="AM53" s="1438" t="s">
        <v>97</v>
      </c>
      <c r="AN53" s="1354"/>
      <c r="AO53" s="1439" t="s">
        <v>98</v>
      </c>
      <c r="AP53" s="1355"/>
      <c r="AQ53" s="1439" t="s">
        <v>102</v>
      </c>
      <c r="AR53" s="1355"/>
      <c r="AU53" s="1523">
        <v>4</v>
      </c>
      <c r="AV53" s="1462"/>
      <c r="AW53" s="1503" t="str">
        <f>IF('学校入力シート（要入力）'!B61="","",'学校入力シート（要入力）'!B61)</f>
        <v/>
      </c>
      <c r="AX53" s="1504"/>
      <c r="AY53" s="1504"/>
      <c r="AZ53" s="1504"/>
      <c r="BA53" s="1504"/>
      <c r="BB53" s="1504"/>
      <c r="BC53" s="1504"/>
      <c r="BD53" s="1504"/>
      <c r="BE53" s="1504"/>
      <c r="BF53" s="1504"/>
      <c r="BG53" s="1504"/>
      <c r="BH53" s="1504"/>
      <c r="BI53" s="1504"/>
      <c r="BJ53" s="1504"/>
      <c r="BK53" s="1504"/>
      <c r="BL53" s="1505"/>
      <c r="BM53" s="1466" t="str">
        <f>IF('学校入力シート（要入力）'!D61="","",'学校入力シート（要入力）'!D61)</f>
        <v/>
      </c>
      <c r="BN53" s="1467"/>
      <c r="BO53" s="1467"/>
      <c r="BP53" s="1467"/>
      <c r="BQ53" s="1472"/>
      <c r="BR53" s="1474" t="str">
        <f t="shared" ref="BR53" si="6">IFERROR(BM53/$BM$61,"－")</f>
        <v>－</v>
      </c>
      <c r="BS53" s="1475"/>
      <c r="BT53" s="1475"/>
      <c r="BU53" s="1475"/>
      <c r="BV53" s="1476"/>
      <c r="BW53" s="1466" t="str">
        <f>IF('学校入力シート（要入力）'!F61="","",'学校入力シート（要入力）'!F61)</f>
        <v/>
      </c>
      <c r="BX53" s="1467"/>
      <c r="BY53" s="1467"/>
      <c r="BZ53" s="1467"/>
      <c r="CA53" s="1468"/>
      <c r="CB53" s="1466" t="str">
        <f t="shared" ref="CB53" si="7">IFERROR(BM53-BW53,"－")</f>
        <v>－</v>
      </c>
      <c r="CC53" s="1467"/>
      <c r="CD53" s="1467"/>
      <c r="CE53" s="1467"/>
      <c r="CF53" s="1472"/>
      <c r="CG53" s="1474" t="str">
        <f t="shared" ref="CG53" si="8">IFERROR(CB53/BM53,"－")</f>
        <v>－</v>
      </c>
      <c r="CH53" s="1475"/>
      <c r="CI53" s="1475"/>
      <c r="CJ53" s="1475"/>
      <c r="CK53" s="1476"/>
      <c r="CL53" s="1460"/>
      <c r="CM53" s="1461"/>
      <c r="CN53" s="1461"/>
      <c r="CO53" s="1461"/>
      <c r="CP53" s="1461"/>
      <c r="CQ53" s="1462"/>
      <c r="CR53" s="26"/>
      <c r="CS53" s="50"/>
      <c r="CT53" s="50"/>
      <c r="CU53" s="50"/>
      <c r="CV53" s="50"/>
      <c r="CW53" s="50"/>
      <c r="CX53" s="50"/>
      <c r="CY53" s="116"/>
      <c r="CZ53" s="116"/>
      <c r="DA53" s="116"/>
      <c r="DB53" s="116"/>
      <c r="DC53" s="50"/>
      <c r="DD53" s="50"/>
      <c r="DE53" s="50"/>
      <c r="DF53" s="50"/>
      <c r="DG53" s="50"/>
      <c r="DH53" s="50"/>
      <c r="DI53" s="50"/>
      <c r="DJ53" s="50"/>
    </row>
    <row r="54" spans="1:131">
      <c r="A54" s="107"/>
      <c r="B54" s="1502"/>
      <c r="C54" s="1502"/>
      <c r="D54" s="1502"/>
      <c r="E54" s="1502"/>
      <c r="F54" s="1502"/>
      <c r="G54" s="1502"/>
      <c r="H54" s="1502"/>
      <c r="I54" s="1502"/>
      <c r="J54" s="1502"/>
      <c r="K54" s="1502"/>
      <c r="L54" s="1502"/>
      <c r="M54" s="1502"/>
      <c r="N54" s="1502"/>
      <c r="O54" s="1366"/>
      <c r="P54" s="1419"/>
      <c r="Q54" s="1420"/>
      <c r="R54" s="1363"/>
      <c r="S54" s="1363"/>
      <c r="T54" s="1363"/>
      <c r="U54" s="1481"/>
      <c r="V54" s="1481"/>
      <c r="W54" s="1481"/>
      <c r="X54" s="1481"/>
      <c r="Y54" s="1481"/>
      <c r="Z54" s="1481"/>
      <c r="AA54" s="1481"/>
      <c r="AB54" s="1481"/>
      <c r="AC54" s="1481"/>
      <c r="AD54" s="1481"/>
      <c r="AE54" s="1481"/>
      <c r="AF54" s="1426"/>
      <c r="AG54" s="1485"/>
      <c r="AH54" s="1486"/>
      <c r="AI54" s="1487"/>
      <c r="AJ54" s="1494"/>
      <c r="AK54" s="1495"/>
      <c r="AL54" s="1496"/>
      <c r="AM54" s="1357"/>
      <c r="AN54" s="1357"/>
      <c r="AO54" s="1356"/>
      <c r="AP54" s="1358"/>
      <c r="AQ54" s="1356"/>
      <c r="AR54" s="1358"/>
      <c r="AU54" s="1524"/>
      <c r="AV54" s="1465"/>
      <c r="AW54" s="1506"/>
      <c r="AX54" s="1507"/>
      <c r="AY54" s="1507"/>
      <c r="AZ54" s="1507"/>
      <c r="BA54" s="1507"/>
      <c r="BB54" s="1507"/>
      <c r="BC54" s="1507"/>
      <c r="BD54" s="1507"/>
      <c r="BE54" s="1507"/>
      <c r="BF54" s="1507"/>
      <c r="BG54" s="1507"/>
      <c r="BH54" s="1507"/>
      <c r="BI54" s="1507"/>
      <c r="BJ54" s="1507"/>
      <c r="BK54" s="1507"/>
      <c r="BL54" s="1508"/>
      <c r="BM54" s="1469"/>
      <c r="BN54" s="1470"/>
      <c r="BO54" s="1470"/>
      <c r="BP54" s="1470"/>
      <c r="BQ54" s="1473"/>
      <c r="BR54" s="1477"/>
      <c r="BS54" s="1478"/>
      <c r="BT54" s="1478"/>
      <c r="BU54" s="1478"/>
      <c r="BV54" s="1479"/>
      <c r="BW54" s="1469"/>
      <c r="BX54" s="1470"/>
      <c r="BY54" s="1470"/>
      <c r="BZ54" s="1470"/>
      <c r="CA54" s="1471"/>
      <c r="CB54" s="1469"/>
      <c r="CC54" s="1470"/>
      <c r="CD54" s="1470"/>
      <c r="CE54" s="1470"/>
      <c r="CF54" s="1473"/>
      <c r="CG54" s="1477"/>
      <c r="CH54" s="1478"/>
      <c r="CI54" s="1478"/>
      <c r="CJ54" s="1478"/>
      <c r="CK54" s="1479"/>
      <c r="CL54" s="1463"/>
      <c r="CM54" s="1464"/>
      <c r="CN54" s="1464"/>
      <c r="CO54" s="1464"/>
      <c r="CP54" s="1464"/>
      <c r="CQ54" s="1465"/>
      <c r="CR54" s="26"/>
      <c r="CS54" s="50"/>
      <c r="CT54" s="50"/>
      <c r="CU54" s="50"/>
      <c r="CV54" s="50"/>
      <c r="CW54" s="50"/>
      <c r="CX54" s="50"/>
      <c r="CY54" s="116"/>
      <c r="CZ54" s="116"/>
      <c r="DA54" s="116"/>
      <c r="DB54" s="116"/>
      <c r="DC54" s="50"/>
      <c r="DD54" s="50"/>
      <c r="DE54" s="50"/>
      <c r="DF54" s="50"/>
      <c r="DG54" s="50"/>
      <c r="DH54" s="50"/>
      <c r="DI54" s="50"/>
      <c r="DJ54" s="50"/>
    </row>
    <row r="55" spans="1:131" ht="13.5" customHeight="1">
      <c r="A55" s="107"/>
      <c r="B55" s="1502"/>
      <c r="C55" s="1502"/>
      <c r="D55" s="1502"/>
      <c r="E55" s="1502"/>
      <c r="F55" s="1502"/>
      <c r="G55" s="1502"/>
      <c r="H55" s="1502"/>
      <c r="I55" s="1502"/>
      <c r="J55" s="1502"/>
      <c r="K55" s="1502"/>
      <c r="L55" s="1502"/>
      <c r="M55" s="1502"/>
      <c r="N55" s="1502"/>
      <c r="O55" s="1367"/>
      <c r="P55" s="1421"/>
      <c r="Q55" s="1422"/>
      <c r="R55" s="1364"/>
      <c r="S55" s="1364"/>
      <c r="T55" s="1364"/>
      <c r="U55" s="1482"/>
      <c r="V55" s="1482"/>
      <c r="W55" s="1482"/>
      <c r="X55" s="1482"/>
      <c r="Y55" s="1482"/>
      <c r="Z55" s="1482"/>
      <c r="AA55" s="1482"/>
      <c r="AB55" s="1482"/>
      <c r="AC55" s="1482"/>
      <c r="AD55" s="1482"/>
      <c r="AE55" s="1482"/>
      <c r="AF55" s="1429"/>
      <c r="AG55" s="1488"/>
      <c r="AH55" s="1489"/>
      <c r="AI55" s="1490"/>
      <c r="AJ55" s="1497"/>
      <c r="AK55" s="1498"/>
      <c r="AL55" s="1499"/>
      <c r="AM55" s="1360"/>
      <c r="AN55" s="1360"/>
      <c r="AO55" s="1359"/>
      <c r="AP55" s="1361"/>
      <c r="AQ55" s="1359"/>
      <c r="AR55" s="1361"/>
      <c r="AU55" s="1523">
        <v>5</v>
      </c>
      <c r="AV55" s="1462"/>
      <c r="AW55" s="1503" t="str">
        <f>IF('学校入力シート（要入力）'!B62="","",'学校入力シート（要入力）'!B62)</f>
        <v/>
      </c>
      <c r="AX55" s="1504"/>
      <c r="AY55" s="1504"/>
      <c r="AZ55" s="1504"/>
      <c r="BA55" s="1504"/>
      <c r="BB55" s="1504"/>
      <c r="BC55" s="1504"/>
      <c r="BD55" s="1504"/>
      <c r="BE55" s="1504"/>
      <c r="BF55" s="1504"/>
      <c r="BG55" s="1504"/>
      <c r="BH55" s="1504"/>
      <c r="BI55" s="1504"/>
      <c r="BJ55" s="1504"/>
      <c r="BK55" s="1504"/>
      <c r="BL55" s="1505"/>
      <c r="BM55" s="1466" t="str">
        <f>IF('学校入力シート（要入力）'!D62="","",'学校入力シート（要入力）'!D62)</f>
        <v/>
      </c>
      <c r="BN55" s="1467"/>
      <c r="BO55" s="1467"/>
      <c r="BP55" s="1467"/>
      <c r="BQ55" s="1472"/>
      <c r="BR55" s="1474" t="str">
        <f t="shared" ref="BR55" si="9">IFERROR(BM55/$BM$61,"－")</f>
        <v>－</v>
      </c>
      <c r="BS55" s="1475"/>
      <c r="BT55" s="1475"/>
      <c r="BU55" s="1475"/>
      <c r="BV55" s="1476"/>
      <c r="BW55" s="1466" t="str">
        <f>IF('学校入力シート（要入力）'!F62="","",'学校入力シート（要入力）'!F62)</f>
        <v/>
      </c>
      <c r="BX55" s="1467"/>
      <c r="BY55" s="1467"/>
      <c r="BZ55" s="1467"/>
      <c r="CA55" s="1468"/>
      <c r="CB55" s="1466" t="str">
        <f t="shared" ref="CB55" si="10">IFERROR(BM55-BW55,"－")</f>
        <v>－</v>
      </c>
      <c r="CC55" s="1467"/>
      <c r="CD55" s="1467"/>
      <c r="CE55" s="1467"/>
      <c r="CF55" s="1472"/>
      <c r="CG55" s="1474" t="str">
        <f t="shared" ref="CG55" si="11">IFERROR(CB55/BM55,"－")</f>
        <v>－</v>
      </c>
      <c r="CH55" s="1475"/>
      <c r="CI55" s="1475"/>
      <c r="CJ55" s="1475"/>
      <c r="CK55" s="1476"/>
      <c r="CL55" s="1460"/>
      <c r="CM55" s="1461"/>
      <c r="CN55" s="1461"/>
      <c r="CO55" s="1461"/>
      <c r="CP55" s="1461"/>
      <c r="CQ55" s="1462"/>
      <c r="CR55" s="26"/>
      <c r="CS55" s="50"/>
      <c r="CT55" s="50"/>
      <c r="CU55" s="50"/>
      <c r="CV55" s="50"/>
      <c r="CW55" s="50"/>
      <c r="CX55" s="50"/>
      <c r="CY55" s="116"/>
      <c r="CZ55" s="116"/>
      <c r="DA55" s="116"/>
      <c r="DB55" s="116"/>
      <c r="DC55" s="50"/>
      <c r="DD55" s="50"/>
      <c r="DE55" s="50"/>
      <c r="DF55" s="50"/>
      <c r="DG55" s="50"/>
      <c r="DH55" s="50"/>
      <c r="DI55" s="50"/>
      <c r="DJ55" s="50"/>
    </row>
    <row r="56" spans="1:131">
      <c r="A56" s="117"/>
      <c r="B56" s="1398" t="s">
        <v>1171</v>
      </c>
      <c r="C56" s="1399"/>
      <c r="D56" s="1399"/>
      <c r="E56" s="1399"/>
      <c r="F56" s="1399"/>
      <c r="G56" s="1399"/>
      <c r="H56" s="1399"/>
      <c r="I56" s="1399"/>
      <c r="J56" s="1399"/>
      <c r="K56" s="1399"/>
      <c r="L56" s="1399"/>
      <c r="M56" s="1399"/>
      <c r="N56" s="1400"/>
      <c r="O56" s="1432" t="str">
        <f>IFERROR('１３．専任教員&amp;専任職員１人当たり人件費（部門）'!F17,"")</f>
        <v>－</v>
      </c>
      <c r="P56" s="1433"/>
      <c r="Q56" s="1434"/>
      <c r="R56" s="1432" t="str">
        <f>IFERROR('１３．専任教員&amp;専任職員１人当たり人件費（部門）'!G17,"")</f>
        <v>－</v>
      </c>
      <c r="S56" s="1433"/>
      <c r="T56" s="1434"/>
      <c r="U56" s="1432" t="str">
        <f>IFERROR('１３．専任教員&amp;専任職員１人当たり人件費（部門）'!H17,"")</f>
        <v>－</v>
      </c>
      <c r="V56" s="1433"/>
      <c r="W56" s="1434"/>
      <c r="X56" s="1432" t="str">
        <f>IFERROR('１３．専任教員&amp;専任職員１人当たり人件費（部門）'!I17,"")</f>
        <v>－</v>
      </c>
      <c r="Y56" s="1433"/>
      <c r="Z56" s="1434"/>
      <c r="AA56" s="1432" t="str">
        <f>IFERROR('１３．専任教員&amp;専任職員１人当たり人件費（部門）'!J17,"")</f>
        <v>－</v>
      </c>
      <c r="AB56" s="1433"/>
      <c r="AC56" s="1434"/>
      <c r="AD56" s="1525"/>
      <c r="AE56" s="1526"/>
      <c r="AF56" s="1526"/>
      <c r="AG56" s="1529" t="str">
        <f>'１３．専任教員&amp;専任職員１人当たり人件費（部門）'!K17</f>
        <v>－</v>
      </c>
      <c r="AH56" s="1433"/>
      <c r="AI56" s="1434"/>
      <c r="AJ56" s="1446" t="str">
        <f>'１３．専任教員&amp;専任職員１人当たり人件費（部門）'!L17</f>
        <v>－</v>
      </c>
      <c r="AK56" s="1447"/>
      <c r="AL56" s="1448"/>
      <c r="AM56" s="1515" t="str">
        <f>'１３．専任教員&amp;専任職員１人当たり人件費（部門）'!M17</f>
        <v>目標入力</v>
      </c>
      <c r="AN56" s="1516"/>
      <c r="AO56" s="1519" t="str">
        <f>'１３．専任教員&amp;専任職員１人当たり人件費（部門）'!N17</f>
        <v>－</v>
      </c>
      <c r="AP56" s="1520"/>
      <c r="AQ56" s="1519" t="str">
        <f ca="1">'１３．専任教員&amp;専任職員１人当たり人件費（部門）'!O17</f>
        <v>－</v>
      </c>
      <c r="AR56" s="1520"/>
      <c r="AU56" s="1524"/>
      <c r="AV56" s="1465"/>
      <c r="AW56" s="1506"/>
      <c r="AX56" s="1507"/>
      <c r="AY56" s="1507"/>
      <c r="AZ56" s="1507"/>
      <c r="BA56" s="1507"/>
      <c r="BB56" s="1507"/>
      <c r="BC56" s="1507"/>
      <c r="BD56" s="1507"/>
      <c r="BE56" s="1507"/>
      <c r="BF56" s="1507"/>
      <c r="BG56" s="1507"/>
      <c r="BH56" s="1507"/>
      <c r="BI56" s="1507"/>
      <c r="BJ56" s="1507"/>
      <c r="BK56" s="1507"/>
      <c r="BL56" s="1508"/>
      <c r="BM56" s="1469"/>
      <c r="BN56" s="1470"/>
      <c r="BO56" s="1470"/>
      <c r="BP56" s="1470"/>
      <c r="BQ56" s="1473"/>
      <c r="BR56" s="1477"/>
      <c r="BS56" s="1478"/>
      <c r="BT56" s="1478"/>
      <c r="BU56" s="1478"/>
      <c r="BV56" s="1479"/>
      <c r="BW56" s="1469"/>
      <c r="BX56" s="1470"/>
      <c r="BY56" s="1470"/>
      <c r="BZ56" s="1470"/>
      <c r="CA56" s="1471"/>
      <c r="CB56" s="1469"/>
      <c r="CC56" s="1470"/>
      <c r="CD56" s="1470"/>
      <c r="CE56" s="1470"/>
      <c r="CF56" s="1473"/>
      <c r="CG56" s="1477"/>
      <c r="CH56" s="1478"/>
      <c r="CI56" s="1478"/>
      <c r="CJ56" s="1478"/>
      <c r="CK56" s="1479"/>
      <c r="CL56" s="1463"/>
      <c r="CM56" s="1464"/>
      <c r="CN56" s="1464"/>
      <c r="CO56" s="1464"/>
      <c r="CP56" s="1464"/>
      <c r="CQ56" s="1465"/>
      <c r="CR56" s="26"/>
      <c r="CS56" s="26"/>
      <c r="CT56" s="26"/>
      <c r="CU56" s="26"/>
      <c r="CV56" s="26"/>
      <c r="CW56" s="26"/>
      <c r="CX56" s="26"/>
      <c r="CY56" s="26"/>
      <c r="CZ56" s="26"/>
      <c r="DA56" s="26"/>
      <c r="DB56" s="26"/>
      <c r="DC56" s="26"/>
      <c r="DD56" s="26"/>
      <c r="DE56" s="26"/>
      <c r="DF56" s="26"/>
      <c r="DG56" s="26"/>
      <c r="DH56" s="26"/>
      <c r="DI56" s="26"/>
      <c r="DJ56" s="26"/>
    </row>
    <row r="57" spans="1:131">
      <c r="A57" s="24"/>
      <c r="B57" s="1536"/>
      <c r="C57" s="1537"/>
      <c r="D57" s="1537"/>
      <c r="E57" s="1537"/>
      <c r="F57" s="1537"/>
      <c r="G57" s="1537"/>
      <c r="H57" s="1537"/>
      <c r="I57" s="1537"/>
      <c r="J57" s="1537"/>
      <c r="K57" s="1537"/>
      <c r="L57" s="1537"/>
      <c r="M57" s="1537"/>
      <c r="N57" s="1538"/>
      <c r="O57" s="1435"/>
      <c r="P57" s="1436"/>
      <c r="Q57" s="1437"/>
      <c r="R57" s="1435"/>
      <c r="S57" s="1436"/>
      <c r="T57" s="1437"/>
      <c r="U57" s="1435"/>
      <c r="V57" s="1436"/>
      <c r="W57" s="1437"/>
      <c r="X57" s="1435"/>
      <c r="Y57" s="1436"/>
      <c r="Z57" s="1437"/>
      <c r="AA57" s="1435"/>
      <c r="AB57" s="1436"/>
      <c r="AC57" s="1437"/>
      <c r="AD57" s="1527"/>
      <c r="AE57" s="1528"/>
      <c r="AF57" s="1528"/>
      <c r="AG57" s="1530"/>
      <c r="AH57" s="1436"/>
      <c r="AI57" s="1437"/>
      <c r="AJ57" s="1531"/>
      <c r="AK57" s="1532"/>
      <c r="AL57" s="1533"/>
      <c r="AM57" s="1517"/>
      <c r="AN57" s="1518"/>
      <c r="AO57" s="1521"/>
      <c r="AP57" s="1522"/>
      <c r="AQ57" s="1521"/>
      <c r="AR57" s="1522"/>
      <c r="AU57" s="1523">
        <v>6</v>
      </c>
      <c r="AV57" s="1462"/>
      <c r="AW57" s="1503" t="str">
        <f>IF('学校入力シート（要入力）'!B63="","",'学校入力シート（要入力）'!B63)</f>
        <v/>
      </c>
      <c r="AX57" s="1504"/>
      <c r="AY57" s="1504"/>
      <c r="AZ57" s="1504"/>
      <c r="BA57" s="1504"/>
      <c r="BB57" s="1504"/>
      <c r="BC57" s="1504"/>
      <c r="BD57" s="1504"/>
      <c r="BE57" s="1504"/>
      <c r="BF57" s="1504"/>
      <c r="BG57" s="1504"/>
      <c r="BH57" s="1504"/>
      <c r="BI57" s="1504"/>
      <c r="BJ57" s="1504"/>
      <c r="BK57" s="1504"/>
      <c r="BL57" s="1505"/>
      <c r="BM57" s="1466" t="str">
        <f>IF('学校入力シート（要入力）'!D63="","",'学校入力シート（要入力）'!D63)</f>
        <v/>
      </c>
      <c r="BN57" s="1467"/>
      <c r="BO57" s="1467"/>
      <c r="BP57" s="1467"/>
      <c r="BQ57" s="1472"/>
      <c r="BR57" s="1474" t="str">
        <f t="shared" ref="BR57" si="12">IFERROR(BM57/$BM$61,"－")</f>
        <v>－</v>
      </c>
      <c r="BS57" s="1475"/>
      <c r="BT57" s="1475"/>
      <c r="BU57" s="1475"/>
      <c r="BV57" s="1476"/>
      <c r="BW57" s="1466" t="str">
        <f>IF('学校入力シート（要入力）'!F63="","",'学校入力シート（要入力）'!F63)</f>
        <v/>
      </c>
      <c r="BX57" s="1467"/>
      <c r="BY57" s="1467"/>
      <c r="BZ57" s="1467"/>
      <c r="CA57" s="1468"/>
      <c r="CB57" s="1466" t="str">
        <f t="shared" ref="CB57" si="13">IFERROR(BM57-BW57,"－")</f>
        <v>－</v>
      </c>
      <c r="CC57" s="1467"/>
      <c r="CD57" s="1467"/>
      <c r="CE57" s="1467"/>
      <c r="CF57" s="1472"/>
      <c r="CG57" s="1474" t="str">
        <f t="shared" ref="CG57" si="14">IFERROR(CB57/BM57,"－")</f>
        <v>－</v>
      </c>
      <c r="CH57" s="1475"/>
      <c r="CI57" s="1475"/>
      <c r="CJ57" s="1475"/>
      <c r="CK57" s="1476"/>
      <c r="CL57" s="1460"/>
      <c r="CM57" s="1461"/>
      <c r="CN57" s="1461"/>
      <c r="CO57" s="1461"/>
      <c r="CP57" s="1461"/>
      <c r="CQ57" s="1462"/>
      <c r="CR57" s="26"/>
      <c r="CS57" s="26"/>
      <c r="CT57" s="26"/>
      <c r="CU57" s="26"/>
      <c r="CV57" s="26"/>
      <c r="CW57" s="26"/>
      <c r="CX57" s="26"/>
      <c r="CY57" s="26"/>
      <c r="CZ57" s="26"/>
      <c r="DA57" s="26"/>
      <c r="DB57" s="26"/>
      <c r="DC57" s="26"/>
      <c r="DD57" s="26"/>
      <c r="DE57" s="26"/>
      <c r="DF57" s="26"/>
      <c r="DG57" s="26"/>
      <c r="DH57" s="26"/>
      <c r="DI57" s="26"/>
      <c r="DJ57" s="26"/>
      <c r="DK57" s="26"/>
      <c r="DL57" s="26"/>
      <c r="DM57" s="26"/>
      <c r="DN57" s="26"/>
      <c r="DO57" s="26"/>
      <c r="DP57" s="26"/>
      <c r="DQ57" s="26"/>
      <c r="DR57" s="26"/>
      <c r="DS57" s="26"/>
      <c r="DT57" s="26"/>
      <c r="DU57" s="26"/>
      <c r="DV57" s="26"/>
      <c r="DW57" s="26"/>
      <c r="DX57" s="26"/>
    </row>
    <row r="58" spans="1:131">
      <c r="A58" s="24"/>
      <c r="B58" s="1243" t="s">
        <v>1172</v>
      </c>
      <c r="C58" s="1228"/>
      <c r="D58" s="1228"/>
      <c r="E58" s="1228"/>
      <c r="F58" s="1228"/>
      <c r="G58" s="1228"/>
      <c r="H58" s="1228"/>
      <c r="I58" s="1228"/>
      <c r="J58" s="1228"/>
      <c r="K58" s="1228"/>
      <c r="L58" s="1228"/>
      <c r="M58" s="1228"/>
      <c r="N58" s="1229"/>
      <c r="O58" s="1432" t="str">
        <f>IFERROR('１３．専任教員&amp;専任職員１人当たり人件費（部門）'!F22,"")</f>
        <v>－</v>
      </c>
      <c r="P58" s="1433"/>
      <c r="Q58" s="1434"/>
      <c r="R58" s="1432" t="str">
        <f>IFERROR('１３．専任教員&amp;専任職員１人当たり人件費（部門）'!G22,"")</f>
        <v>－</v>
      </c>
      <c r="S58" s="1433"/>
      <c r="T58" s="1434"/>
      <c r="U58" s="1432" t="str">
        <f>IFERROR('１３．専任教員&amp;専任職員１人当たり人件費（部門）'!H22,"")</f>
        <v>－</v>
      </c>
      <c r="V58" s="1433"/>
      <c r="W58" s="1434"/>
      <c r="X58" s="1432" t="str">
        <f>IFERROR('１３．専任教員&amp;専任職員１人当たり人件費（部門）'!I22,"")</f>
        <v>－</v>
      </c>
      <c r="Y58" s="1433"/>
      <c r="Z58" s="1434"/>
      <c r="AA58" s="1432" t="str">
        <f>IFERROR('１３．専任教員&amp;専任職員１人当たり人件費（部門）'!J22,"")</f>
        <v>－</v>
      </c>
      <c r="AB58" s="1433"/>
      <c r="AC58" s="1434"/>
      <c r="AD58" s="1525"/>
      <c r="AE58" s="1526"/>
      <c r="AF58" s="1526"/>
      <c r="AG58" s="1529" t="str">
        <f>'１３．専任教員&amp;専任職員１人当たり人件費（部門）'!K22</f>
        <v>－</v>
      </c>
      <c r="AH58" s="1433"/>
      <c r="AI58" s="1434"/>
      <c r="AJ58" s="1446" t="str">
        <f>'１３．専任教員&amp;専任職員１人当たり人件費（部門）'!L22</f>
        <v>－</v>
      </c>
      <c r="AK58" s="1447"/>
      <c r="AL58" s="1448"/>
      <c r="AM58" s="1452" t="str">
        <f>'１３．専任教員&amp;専任職員１人当たり人件費（部門）'!M22</f>
        <v>目標入力</v>
      </c>
      <c r="AN58" s="1453"/>
      <c r="AO58" s="1456" t="str">
        <f>'１３．専任教員&amp;専任職員１人当たり人件費（部門）'!N22</f>
        <v>－</v>
      </c>
      <c r="AP58" s="1457"/>
      <c r="AQ58" s="1456" t="str">
        <f ca="1">'１３．専任教員&amp;専任職員１人当たり人件費（部門）'!O22</f>
        <v>－</v>
      </c>
      <c r="AR58" s="1457"/>
      <c r="AU58" s="1524"/>
      <c r="AV58" s="1465"/>
      <c r="AW58" s="1506"/>
      <c r="AX58" s="1507"/>
      <c r="AY58" s="1507"/>
      <c r="AZ58" s="1507"/>
      <c r="BA58" s="1507"/>
      <c r="BB58" s="1507"/>
      <c r="BC58" s="1507"/>
      <c r="BD58" s="1507"/>
      <c r="BE58" s="1507"/>
      <c r="BF58" s="1507"/>
      <c r="BG58" s="1507"/>
      <c r="BH58" s="1507"/>
      <c r="BI58" s="1507"/>
      <c r="BJ58" s="1507"/>
      <c r="BK58" s="1507"/>
      <c r="BL58" s="1508"/>
      <c r="BM58" s="1469"/>
      <c r="BN58" s="1470"/>
      <c r="BO58" s="1470"/>
      <c r="BP58" s="1470"/>
      <c r="BQ58" s="1473"/>
      <c r="BR58" s="1477"/>
      <c r="BS58" s="1478"/>
      <c r="BT58" s="1478"/>
      <c r="BU58" s="1478"/>
      <c r="BV58" s="1479"/>
      <c r="BW58" s="1469"/>
      <c r="BX58" s="1470"/>
      <c r="BY58" s="1470"/>
      <c r="BZ58" s="1470"/>
      <c r="CA58" s="1471"/>
      <c r="CB58" s="1469"/>
      <c r="CC58" s="1470"/>
      <c r="CD58" s="1470"/>
      <c r="CE58" s="1470"/>
      <c r="CF58" s="1473"/>
      <c r="CG58" s="1477"/>
      <c r="CH58" s="1478"/>
      <c r="CI58" s="1478"/>
      <c r="CJ58" s="1478"/>
      <c r="CK58" s="1479"/>
      <c r="CL58" s="1463"/>
      <c r="CM58" s="1464"/>
      <c r="CN58" s="1464"/>
      <c r="CO58" s="1464"/>
      <c r="CP58" s="1464"/>
      <c r="CQ58" s="1465"/>
      <c r="CR58" s="26"/>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row>
    <row r="59" spans="1:131">
      <c r="A59" s="20"/>
      <c r="B59" s="1230"/>
      <c r="C59" s="1231"/>
      <c r="D59" s="1231"/>
      <c r="E59" s="1231"/>
      <c r="F59" s="1231"/>
      <c r="G59" s="1231"/>
      <c r="H59" s="1231"/>
      <c r="I59" s="1231"/>
      <c r="J59" s="1231"/>
      <c r="K59" s="1231"/>
      <c r="L59" s="1231"/>
      <c r="M59" s="1231"/>
      <c r="N59" s="1232"/>
      <c r="O59" s="1435"/>
      <c r="P59" s="1436"/>
      <c r="Q59" s="1437"/>
      <c r="R59" s="1435"/>
      <c r="S59" s="1436"/>
      <c r="T59" s="1437"/>
      <c r="U59" s="1435"/>
      <c r="V59" s="1436"/>
      <c r="W59" s="1437"/>
      <c r="X59" s="1435"/>
      <c r="Y59" s="1436"/>
      <c r="Z59" s="1437"/>
      <c r="AA59" s="1435"/>
      <c r="AB59" s="1436"/>
      <c r="AC59" s="1437"/>
      <c r="AD59" s="1527"/>
      <c r="AE59" s="1528"/>
      <c r="AF59" s="1528"/>
      <c r="AG59" s="1530"/>
      <c r="AH59" s="1436"/>
      <c r="AI59" s="1437"/>
      <c r="AJ59" s="1531"/>
      <c r="AK59" s="1532"/>
      <c r="AL59" s="1533"/>
      <c r="AM59" s="1534"/>
      <c r="AN59" s="1535"/>
      <c r="AO59" s="1500"/>
      <c r="AP59" s="1501"/>
      <c r="AQ59" s="1500"/>
      <c r="AR59" s="1501"/>
      <c r="AU59" s="1523">
        <v>7</v>
      </c>
      <c r="AV59" s="1462"/>
      <c r="AW59" s="1503" t="str">
        <f>IF('学校入力シート（要入力）'!B64="","",'学校入力シート（要入力）'!B64)</f>
        <v/>
      </c>
      <c r="AX59" s="1504"/>
      <c r="AY59" s="1504"/>
      <c r="AZ59" s="1504"/>
      <c r="BA59" s="1504"/>
      <c r="BB59" s="1504"/>
      <c r="BC59" s="1504"/>
      <c r="BD59" s="1504"/>
      <c r="BE59" s="1504"/>
      <c r="BF59" s="1504"/>
      <c r="BG59" s="1504"/>
      <c r="BH59" s="1504"/>
      <c r="BI59" s="1504"/>
      <c r="BJ59" s="1504"/>
      <c r="BK59" s="1504"/>
      <c r="BL59" s="1505"/>
      <c r="BM59" s="1466" t="str">
        <f>IF('学校入力シート（要入力）'!D64="","",'学校入力シート（要入力）'!D64)</f>
        <v/>
      </c>
      <c r="BN59" s="1467"/>
      <c r="BO59" s="1467"/>
      <c r="BP59" s="1467"/>
      <c r="BQ59" s="1472"/>
      <c r="BR59" s="1474" t="str">
        <f t="shared" ref="BR59" si="15">IFERROR(BM59/$BM$61,"－")</f>
        <v>－</v>
      </c>
      <c r="BS59" s="1475"/>
      <c r="BT59" s="1475"/>
      <c r="BU59" s="1475"/>
      <c r="BV59" s="1476"/>
      <c r="BW59" s="1466" t="str">
        <f>IF('学校入力シート（要入力）'!F64="","",'学校入力シート（要入力）'!F64)</f>
        <v/>
      </c>
      <c r="BX59" s="1467"/>
      <c r="BY59" s="1467"/>
      <c r="BZ59" s="1467"/>
      <c r="CA59" s="1468"/>
      <c r="CB59" s="1466" t="str">
        <f t="shared" ref="CB59" si="16">IFERROR(BM59-BW59,"－")</f>
        <v>－</v>
      </c>
      <c r="CC59" s="1467"/>
      <c r="CD59" s="1467"/>
      <c r="CE59" s="1467"/>
      <c r="CF59" s="1472"/>
      <c r="CG59" s="1474" t="str">
        <f t="shared" ref="CG59" si="17">IFERROR(CB59/BM59,"－")</f>
        <v>－</v>
      </c>
      <c r="CH59" s="1475"/>
      <c r="CI59" s="1475"/>
      <c r="CJ59" s="1475"/>
      <c r="CK59" s="1476"/>
      <c r="CL59" s="1460"/>
      <c r="CM59" s="1461"/>
      <c r="CN59" s="1461"/>
      <c r="CO59" s="1461"/>
      <c r="CP59" s="1461"/>
      <c r="CQ59" s="1462"/>
      <c r="CR59" s="26"/>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row>
    <row r="60" spans="1:131" ht="13.5" customHeight="1">
      <c r="A60" s="115"/>
      <c r="B60" s="98"/>
      <c r="C60" s="98"/>
      <c r="D60" s="98"/>
      <c r="E60" s="98"/>
      <c r="F60" s="98"/>
      <c r="G60" s="98"/>
      <c r="H60" s="98"/>
      <c r="I60" s="98"/>
      <c r="J60" s="98"/>
      <c r="K60" s="98"/>
      <c r="L60" s="98"/>
      <c r="M60" s="98"/>
      <c r="N60" s="98"/>
      <c r="O60" s="358"/>
      <c r="P60" s="358"/>
      <c r="Q60" s="358"/>
      <c r="R60" s="358"/>
      <c r="S60" s="358"/>
      <c r="T60" s="358"/>
      <c r="U60" s="358"/>
      <c r="V60" s="358"/>
      <c r="W60" s="358"/>
      <c r="X60" s="358"/>
      <c r="Y60" s="358"/>
      <c r="Z60" s="358"/>
      <c r="AA60" s="358"/>
      <c r="AB60" s="358"/>
      <c r="AC60" s="358"/>
      <c r="AD60" s="358"/>
      <c r="AE60" s="358"/>
      <c r="AF60" s="358"/>
      <c r="AG60" s="358"/>
      <c r="AH60" s="358"/>
      <c r="AI60" s="358"/>
      <c r="AJ60" s="359"/>
      <c r="AK60" s="359"/>
      <c r="AL60" s="359"/>
      <c r="AM60" s="359"/>
      <c r="AN60" s="359"/>
      <c r="AO60" s="359"/>
      <c r="AP60" s="360"/>
      <c r="AQ60" s="360"/>
      <c r="AR60" s="360"/>
      <c r="AU60" s="1524"/>
      <c r="AV60" s="1465"/>
      <c r="AW60" s="1506"/>
      <c r="AX60" s="1507"/>
      <c r="AY60" s="1507"/>
      <c r="AZ60" s="1507"/>
      <c r="BA60" s="1507"/>
      <c r="BB60" s="1507"/>
      <c r="BC60" s="1507"/>
      <c r="BD60" s="1507"/>
      <c r="BE60" s="1507"/>
      <c r="BF60" s="1507"/>
      <c r="BG60" s="1507"/>
      <c r="BH60" s="1507"/>
      <c r="BI60" s="1507"/>
      <c r="BJ60" s="1507"/>
      <c r="BK60" s="1507"/>
      <c r="BL60" s="1508"/>
      <c r="BM60" s="1469"/>
      <c r="BN60" s="1470"/>
      <c r="BO60" s="1470"/>
      <c r="BP60" s="1470"/>
      <c r="BQ60" s="1473"/>
      <c r="BR60" s="1477"/>
      <c r="BS60" s="1478"/>
      <c r="BT60" s="1478"/>
      <c r="BU60" s="1478"/>
      <c r="BV60" s="1479"/>
      <c r="BW60" s="1469"/>
      <c r="BX60" s="1470"/>
      <c r="BY60" s="1470"/>
      <c r="BZ60" s="1470"/>
      <c r="CA60" s="1471"/>
      <c r="CB60" s="1469"/>
      <c r="CC60" s="1470"/>
      <c r="CD60" s="1470"/>
      <c r="CE60" s="1470"/>
      <c r="CF60" s="1473"/>
      <c r="CG60" s="1477"/>
      <c r="CH60" s="1478"/>
      <c r="CI60" s="1478"/>
      <c r="CJ60" s="1478"/>
      <c r="CK60" s="1479"/>
      <c r="CL60" s="1463"/>
      <c r="CM60" s="1464"/>
      <c r="CN60" s="1464"/>
      <c r="CO60" s="1464"/>
      <c r="CP60" s="1464"/>
      <c r="CQ60" s="1465"/>
      <c r="CR60" s="26"/>
      <c r="CS60" s="26"/>
      <c r="CT60" s="26"/>
      <c r="CU60" s="26"/>
      <c r="CV60" s="26"/>
      <c r="CW60" s="26"/>
      <c r="CX60" s="26"/>
      <c r="CY60" s="26"/>
      <c r="CZ60" s="26"/>
      <c r="DA60" s="26"/>
      <c r="DB60" s="26"/>
      <c r="DC60" s="26"/>
      <c r="DD60" s="26"/>
      <c r="DE60" s="26"/>
      <c r="DF60" s="26"/>
      <c r="DG60" s="26"/>
      <c r="DH60" s="26"/>
      <c r="DI60" s="26"/>
      <c r="DJ60" s="26"/>
      <c r="DK60" s="26"/>
      <c r="DL60" s="26"/>
      <c r="DM60" s="26"/>
      <c r="DN60" s="26"/>
      <c r="DO60" s="26"/>
      <c r="DP60" s="26"/>
      <c r="DQ60" s="26"/>
      <c r="DR60" s="26"/>
      <c r="DS60" s="26"/>
      <c r="DT60" s="26"/>
      <c r="DU60" s="26"/>
      <c r="DV60" s="26"/>
      <c r="DW60" s="26"/>
      <c r="DX60" s="26"/>
    </row>
    <row r="61" spans="1:131">
      <c r="A61" s="21" t="s">
        <v>115</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3"/>
      <c r="AU61" s="1509" t="s">
        <v>114</v>
      </c>
      <c r="AV61" s="1510"/>
      <c r="AW61" s="1510"/>
      <c r="AX61" s="1510"/>
      <c r="AY61" s="1510"/>
      <c r="AZ61" s="1510"/>
      <c r="BA61" s="1510"/>
      <c r="BB61" s="1510"/>
      <c r="BC61" s="1510"/>
      <c r="BD61" s="1510"/>
      <c r="BE61" s="1510"/>
      <c r="BF61" s="1510"/>
      <c r="BG61" s="1510"/>
      <c r="BH61" s="1510"/>
      <c r="BI61" s="1510"/>
      <c r="BJ61" s="1510"/>
      <c r="BK61" s="1510"/>
      <c r="BL61" s="1511"/>
      <c r="BM61" s="1466">
        <f>IF('法人入力シート（要入力）'!H21="","",'法人入力シート（要入力）'!H21)</f>
        <v>0</v>
      </c>
      <c r="BN61" s="1467"/>
      <c r="BO61" s="1467"/>
      <c r="BP61" s="1467"/>
      <c r="BQ61" s="1472"/>
      <c r="BR61" s="1474" t="str">
        <f>IFERROR(BM61/$BM$61,"－")</f>
        <v>－</v>
      </c>
      <c r="BS61" s="1475"/>
      <c r="BT61" s="1475"/>
      <c r="BU61" s="1475"/>
      <c r="BV61" s="1476"/>
      <c r="BW61" s="1466">
        <f>IF('法人入力シート（要入力）'!H22="","",'法人入力シート（要入力）'!H22)</f>
        <v>0</v>
      </c>
      <c r="BX61" s="1467"/>
      <c r="BY61" s="1467"/>
      <c r="BZ61" s="1467"/>
      <c r="CA61" s="1468"/>
      <c r="CB61" s="1466">
        <f>IF('法人入力シート（要入力）'!H23="","",'法人入力シート（要入力）'!H23)</f>
        <v>0</v>
      </c>
      <c r="CC61" s="1467"/>
      <c r="CD61" s="1467"/>
      <c r="CE61" s="1467"/>
      <c r="CF61" s="1472"/>
      <c r="CG61" s="1474" t="str">
        <f>IFERROR(CB61/BM61,"－")</f>
        <v>－</v>
      </c>
      <c r="CH61" s="1475"/>
      <c r="CI61" s="1475"/>
      <c r="CJ61" s="1475"/>
      <c r="CK61" s="1476"/>
      <c r="CL61" s="1460"/>
      <c r="CM61" s="1461"/>
      <c r="CN61" s="1461"/>
      <c r="CO61" s="1461"/>
      <c r="CP61" s="1461"/>
      <c r="CQ61" s="1462"/>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row>
    <row r="62" spans="1:131">
      <c r="A62" s="107"/>
      <c r="B62" s="1416" t="s">
        <v>359</v>
      </c>
      <c r="C62" s="1416"/>
      <c r="D62" s="1416"/>
      <c r="E62" s="1416"/>
      <c r="F62" s="1416"/>
      <c r="G62" s="1416"/>
      <c r="H62" s="1416"/>
      <c r="I62" s="1416"/>
      <c r="J62" s="1416"/>
      <c r="K62" s="1416"/>
      <c r="L62" s="1416"/>
      <c r="M62" s="1416"/>
      <c r="N62" s="1416"/>
      <c r="O62" s="1365">
        <f>$O$11</f>
        <v>2018</v>
      </c>
      <c r="P62" s="1417"/>
      <c r="Q62" s="1418"/>
      <c r="R62" s="1365">
        <f>$R$11</f>
        <v>2019</v>
      </c>
      <c r="S62" s="1417"/>
      <c r="T62" s="1418"/>
      <c r="U62" s="1423">
        <f>$U$11</f>
        <v>2020</v>
      </c>
      <c r="V62" s="1424"/>
      <c r="W62" s="1425"/>
      <c r="X62" s="1423">
        <f>$X$11</f>
        <v>2021</v>
      </c>
      <c r="Y62" s="1424"/>
      <c r="Z62" s="1425"/>
      <c r="AA62" s="1423">
        <f>$AA$11</f>
        <v>2022</v>
      </c>
      <c r="AB62" s="1424"/>
      <c r="AC62" s="1425"/>
      <c r="AD62" s="1480">
        <f>$AD$11</f>
        <v>2023</v>
      </c>
      <c r="AE62" s="1480"/>
      <c r="AF62" s="1423"/>
      <c r="AG62" s="1483" t="str">
        <f>"増減"&amp;$AA$62&amp;"-"&amp;$O$62</f>
        <v>増減2022-2018</v>
      </c>
      <c r="AH62" s="1438"/>
      <c r="AI62" s="1484"/>
      <c r="AJ62" s="1491" t="str">
        <f>"伸び率
/"&amp;$O$62&amp;" (%)"</f>
        <v>伸び率
/2018 (%)</v>
      </c>
      <c r="AK62" s="1492"/>
      <c r="AL62" s="1493"/>
      <c r="AM62" s="1438" t="s">
        <v>97</v>
      </c>
      <c r="AN62" s="1354"/>
      <c r="AO62" s="1439" t="s">
        <v>98</v>
      </c>
      <c r="AP62" s="1355"/>
      <c r="AQ62" s="1439" t="s">
        <v>102</v>
      </c>
      <c r="AR62" s="1355"/>
      <c r="AU62" s="1512"/>
      <c r="AV62" s="1513"/>
      <c r="AW62" s="1513"/>
      <c r="AX62" s="1513"/>
      <c r="AY62" s="1513"/>
      <c r="AZ62" s="1513"/>
      <c r="BA62" s="1513"/>
      <c r="BB62" s="1513"/>
      <c r="BC62" s="1513"/>
      <c r="BD62" s="1513"/>
      <c r="BE62" s="1513"/>
      <c r="BF62" s="1513"/>
      <c r="BG62" s="1513"/>
      <c r="BH62" s="1513"/>
      <c r="BI62" s="1513"/>
      <c r="BJ62" s="1513"/>
      <c r="BK62" s="1513"/>
      <c r="BL62" s="1514"/>
      <c r="BM62" s="1469"/>
      <c r="BN62" s="1470"/>
      <c r="BO62" s="1470"/>
      <c r="BP62" s="1470"/>
      <c r="BQ62" s="1473"/>
      <c r="BR62" s="1477"/>
      <c r="BS62" s="1478"/>
      <c r="BT62" s="1478"/>
      <c r="BU62" s="1478"/>
      <c r="BV62" s="1479"/>
      <c r="BW62" s="1469"/>
      <c r="BX62" s="1470"/>
      <c r="BY62" s="1470"/>
      <c r="BZ62" s="1470"/>
      <c r="CA62" s="1471"/>
      <c r="CB62" s="1469"/>
      <c r="CC62" s="1470"/>
      <c r="CD62" s="1470"/>
      <c r="CE62" s="1470"/>
      <c r="CF62" s="1473"/>
      <c r="CG62" s="1477"/>
      <c r="CH62" s="1478"/>
      <c r="CI62" s="1478"/>
      <c r="CJ62" s="1478"/>
      <c r="CK62" s="1479"/>
      <c r="CL62" s="1463"/>
      <c r="CM62" s="1464"/>
      <c r="CN62" s="1464"/>
      <c r="CO62" s="1464"/>
      <c r="CP62" s="1464"/>
      <c r="CQ62" s="1465"/>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row>
    <row r="63" spans="1:131">
      <c r="A63" s="107"/>
      <c r="B63" s="1416"/>
      <c r="C63" s="1416"/>
      <c r="D63" s="1416"/>
      <c r="E63" s="1416"/>
      <c r="F63" s="1416"/>
      <c r="G63" s="1416"/>
      <c r="H63" s="1416"/>
      <c r="I63" s="1416"/>
      <c r="J63" s="1416"/>
      <c r="K63" s="1416"/>
      <c r="L63" s="1416"/>
      <c r="M63" s="1416"/>
      <c r="N63" s="1416"/>
      <c r="O63" s="1366"/>
      <c r="P63" s="1419"/>
      <c r="Q63" s="1420"/>
      <c r="R63" s="1366"/>
      <c r="S63" s="1419"/>
      <c r="T63" s="1420"/>
      <c r="U63" s="1426"/>
      <c r="V63" s="1427"/>
      <c r="W63" s="1428"/>
      <c r="X63" s="1426"/>
      <c r="Y63" s="1427"/>
      <c r="Z63" s="1428"/>
      <c r="AA63" s="1426"/>
      <c r="AB63" s="1427"/>
      <c r="AC63" s="1428"/>
      <c r="AD63" s="1481"/>
      <c r="AE63" s="1481"/>
      <c r="AF63" s="1426"/>
      <c r="AG63" s="1485"/>
      <c r="AH63" s="1486"/>
      <c r="AI63" s="1487"/>
      <c r="AJ63" s="1494"/>
      <c r="AK63" s="1495"/>
      <c r="AL63" s="1496"/>
      <c r="AM63" s="1357"/>
      <c r="AN63" s="1357"/>
      <c r="AO63" s="1356"/>
      <c r="AP63" s="1358"/>
      <c r="AQ63" s="1356"/>
      <c r="AR63" s="1358"/>
      <c r="CS63" s="106"/>
      <c r="CT63" s="106"/>
      <c r="CU63" s="357"/>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row>
    <row r="64" spans="1:131" ht="17.25" customHeight="1">
      <c r="A64" s="107"/>
      <c r="B64" s="1416"/>
      <c r="C64" s="1416"/>
      <c r="D64" s="1416"/>
      <c r="E64" s="1416"/>
      <c r="F64" s="1416"/>
      <c r="G64" s="1416"/>
      <c r="H64" s="1416"/>
      <c r="I64" s="1416"/>
      <c r="J64" s="1416"/>
      <c r="K64" s="1416"/>
      <c r="L64" s="1416"/>
      <c r="M64" s="1416"/>
      <c r="N64" s="1416"/>
      <c r="O64" s="1367"/>
      <c r="P64" s="1421"/>
      <c r="Q64" s="1422"/>
      <c r="R64" s="1367"/>
      <c r="S64" s="1421"/>
      <c r="T64" s="1422"/>
      <c r="U64" s="1429"/>
      <c r="V64" s="1430"/>
      <c r="W64" s="1431"/>
      <c r="X64" s="1429"/>
      <c r="Y64" s="1430"/>
      <c r="Z64" s="1431"/>
      <c r="AA64" s="1429"/>
      <c r="AB64" s="1430"/>
      <c r="AC64" s="1431"/>
      <c r="AD64" s="1482"/>
      <c r="AE64" s="1482"/>
      <c r="AF64" s="1429"/>
      <c r="AG64" s="1488"/>
      <c r="AH64" s="1489"/>
      <c r="AI64" s="1490"/>
      <c r="AJ64" s="1497"/>
      <c r="AK64" s="1498"/>
      <c r="AL64" s="1499"/>
      <c r="AM64" s="1360"/>
      <c r="AN64" s="1360"/>
      <c r="AO64" s="1359"/>
      <c r="AP64" s="1361"/>
      <c r="AQ64" s="1359"/>
      <c r="AR64" s="1361"/>
      <c r="AU64" s="118" t="s">
        <v>358</v>
      </c>
      <c r="CU64" s="357"/>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row>
    <row r="65" spans="1:131">
      <c r="A65" s="122"/>
      <c r="B65" s="1404" t="s">
        <v>1173</v>
      </c>
      <c r="C65" s="1405"/>
      <c r="D65" s="1405"/>
      <c r="E65" s="1405"/>
      <c r="F65" s="1405"/>
      <c r="G65" s="1405"/>
      <c r="H65" s="1405"/>
      <c r="I65" s="1405"/>
      <c r="J65" s="1405"/>
      <c r="K65" s="1405"/>
      <c r="L65" s="1405"/>
      <c r="M65" s="1405"/>
      <c r="N65" s="1406"/>
      <c r="O65" s="1410" t="str">
        <f>IFERROR('１４．生徒１人当たり経費支出（部門）'!F17,"")</f>
        <v>－</v>
      </c>
      <c r="P65" s="1411"/>
      <c r="Q65" s="1412"/>
      <c r="R65" s="1410" t="str">
        <f>IFERROR('１４．生徒１人当たり経費支出（部門）'!G17,"")</f>
        <v>－</v>
      </c>
      <c r="S65" s="1411"/>
      <c r="T65" s="1412"/>
      <c r="U65" s="1410" t="str">
        <f>IFERROR('１４．生徒１人当たり経費支出（部門）'!H17,"")</f>
        <v>－</v>
      </c>
      <c r="V65" s="1411"/>
      <c r="W65" s="1412"/>
      <c r="X65" s="1410" t="str">
        <f>IFERROR('１４．生徒１人当たり経費支出（部門）'!I17,"")</f>
        <v>－</v>
      </c>
      <c r="Y65" s="1411"/>
      <c r="Z65" s="1412"/>
      <c r="AA65" s="1410" t="str">
        <f>IFERROR('１４．生徒１人当たり経費支出（部門）'!J17,"")</f>
        <v>－</v>
      </c>
      <c r="AB65" s="1411"/>
      <c r="AC65" s="1412"/>
      <c r="AD65" s="1440"/>
      <c r="AE65" s="1441"/>
      <c r="AF65" s="1441"/>
      <c r="AG65" s="1444" t="str">
        <f>'１４．生徒１人当たり経費支出（部門）'!K17</f>
        <v>－</v>
      </c>
      <c r="AH65" s="1411"/>
      <c r="AI65" s="1412"/>
      <c r="AJ65" s="1446" t="str">
        <f>'１４．生徒１人当たり経費支出（部門）'!L17</f>
        <v>－</v>
      </c>
      <c r="AK65" s="1447"/>
      <c r="AL65" s="1448"/>
      <c r="AM65" s="1452" t="str">
        <f>'１４．生徒１人当たり経費支出（部門）'!M17</f>
        <v>目標入力</v>
      </c>
      <c r="AN65" s="1453"/>
      <c r="AO65" s="1456" t="str">
        <f>'１４．生徒１人当たり経費支出（部門）'!N17</f>
        <v>－</v>
      </c>
      <c r="AP65" s="1457"/>
      <c r="AQ65" s="1456" t="str">
        <f ca="1">'１４．生徒１人当たり経費支出（部門）'!O17</f>
        <v>－</v>
      </c>
      <c r="AR65" s="1457"/>
      <c r="AU65" s="119" t="s">
        <v>288</v>
      </c>
      <c r="AV65" s="120" t="s">
        <v>973</v>
      </c>
      <c r="CU65" s="10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row>
    <row r="66" spans="1:131">
      <c r="A66" s="935"/>
      <c r="B66" s="1407"/>
      <c r="C66" s="1408"/>
      <c r="D66" s="1408"/>
      <c r="E66" s="1408"/>
      <c r="F66" s="1408"/>
      <c r="G66" s="1408"/>
      <c r="H66" s="1408"/>
      <c r="I66" s="1408"/>
      <c r="J66" s="1408"/>
      <c r="K66" s="1408"/>
      <c r="L66" s="1408"/>
      <c r="M66" s="1408"/>
      <c r="N66" s="1409"/>
      <c r="O66" s="1413"/>
      <c r="P66" s="1414"/>
      <c r="Q66" s="1415"/>
      <c r="R66" s="1413"/>
      <c r="S66" s="1414"/>
      <c r="T66" s="1415"/>
      <c r="U66" s="1413"/>
      <c r="V66" s="1414"/>
      <c r="W66" s="1415"/>
      <c r="X66" s="1413"/>
      <c r="Y66" s="1414"/>
      <c r="Z66" s="1415"/>
      <c r="AA66" s="1413"/>
      <c r="AB66" s="1414"/>
      <c r="AC66" s="1415"/>
      <c r="AD66" s="1442"/>
      <c r="AE66" s="1443"/>
      <c r="AF66" s="1443"/>
      <c r="AG66" s="1445"/>
      <c r="AH66" s="1414"/>
      <c r="AI66" s="1415"/>
      <c r="AJ66" s="1449"/>
      <c r="AK66" s="1450"/>
      <c r="AL66" s="1451"/>
      <c r="AM66" s="1454"/>
      <c r="AN66" s="1455"/>
      <c r="AO66" s="1458"/>
      <c r="AP66" s="1459"/>
      <c r="AQ66" s="1458"/>
      <c r="AR66" s="1459"/>
      <c r="AU66" s="119" t="s">
        <v>886</v>
      </c>
      <c r="AV66" s="121" t="s">
        <v>117</v>
      </c>
      <c r="AX66" s="15"/>
      <c r="CU66" s="10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row>
    <row r="67" spans="1:131">
      <c r="A67" s="991"/>
      <c r="B67" s="29"/>
      <c r="C67" s="13" t="s">
        <v>28</v>
      </c>
      <c r="AU67" s="121"/>
      <c r="AV67" s="121" t="s">
        <v>887</v>
      </c>
      <c r="AX67" s="15"/>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row>
    <row r="68" spans="1:131">
      <c r="A68" s="109"/>
      <c r="B68" s="52"/>
      <c r="AW68" s="15"/>
      <c r="AX68" s="15"/>
      <c r="AZ68" s="13" t="s">
        <v>118</v>
      </c>
      <c r="CV68" s="357"/>
      <c r="CW68" s="357"/>
      <c r="CX68" s="357"/>
      <c r="CY68" s="357"/>
      <c r="CZ68" s="357"/>
      <c r="DA68" s="357"/>
      <c r="DB68" s="357"/>
      <c r="DC68" s="357"/>
      <c r="DD68" s="123"/>
      <c r="DE68" s="123"/>
      <c r="DF68" s="123"/>
      <c r="DG68" s="123"/>
      <c r="DH68" s="123"/>
      <c r="DI68" s="26"/>
      <c r="DJ68" s="26"/>
      <c r="DK68" s="26"/>
      <c r="DL68" s="26"/>
      <c r="DM68" s="26"/>
      <c r="DN68" s="26"/>
      <c r="DO68" s="26"/>
      <c r="DP68" s="26"/>
      <c r="DQ68" s="26"/>
      <c r="DR68" s="26"/>
      <c r="DS68" s="26"/>
      <c r="DT68" s="26"/>
      <c r="DU68" s="26"/>
      <c r="DV68" s="26"/>
      <c r="DW68" s="26"/>
      <c r="DX68" s="26"/>
      <c r="DY68" s="26"/>
      <c r="DZ68" s="26"/>
      <c r="EA68" s="26"/>
    </row>
    <row r="69" spans="1:131">
      <c r="A69" s="109"/>
      <c r="E69" s="15"/>
      <c r="AV69" s="121" t="s">
        <v>888</v>
      </c>
      <c r="AW69" s="124"/>
      <c r="AX69" s="124"/>
      <c r="AY69" s="124"/>
      <c r="AZ69" s="125"/>
      <c r="CV69" s="357"/>
      <c r="CW69" s="357"/>
      <c r="CX69" s="357"/>
      <c r="CY69" s="357"/>
      <c r="CZ69" s="357"/>
      <c r="DA69" s="357"/>
      <c r="DB69" s="357"/>
      <c r="DC69" s="123"/>
      <c r="DD69" s="123"/>
      <c r="DE69" s="123"/>
      <c r="DF69" s="123"/>
      <c r="DG69" s="123"/>
      <c r="DH69" s="123"/>
      <c r="DI69" s="26"/>
      <c r="DJ69" s="26"/>
      <c r="DK69" s="26"/>
      <c r="DL69" s="26"/>
      <c r="DM69" s="26"/>
      <c r="DN69" s="26"/>
      <c r="DO69" s="26"/>
      <c r="DP69" s="26"/>
      <c r="DQ69" s="26"/>
      <c r="DR69" s="26"/>
      <c r="DS69" s="26"/>
      <c r="DT69" s="26"/>
      <c r="DU69" s="26"/>
      <c r="DV69" s="26"/>
      <c r="DW69" s="26"/>
      <c r="DX69" s="26"/>
      <c r="DY69" s="26"/>
      <c r="DZ69" s="26"/>
      <c r="EA69" s="26"/>
    </row>
    <row r="70" spans="1:131">
      <c r="A70" s="106"/>
      <c r="E70" s="15"/>
      <c r="H70" s="126"/>
      <c r="I70" s="126"/>
      <c r="J70" s="126"/>
      <c r="K70" s="126"/>
      <c r="L70" s="126"/>
      <c r="M70" s="126"/>
      <c r="N70" s="126"/>
      <c r="O70" s="126"/>
      <c r="P70" s="126"/>
      <c r="Q70" s="126"/>
      <c r="R70" s="126"/>
      <c r="S70" s="126"/>
      <c r="T70" s="126"/>
      <c r="AZ70" s="13" t="s">
        <v>119</v>
      </c>
      <c r="CV70" s="106"/>
      <c r="CW70" s="106"/>
      <c r="CX70" s="106"/>
      <c r="CY70" s="106"/>
      <c r="CZ70" s="106"/>
      <c r="DA70" s="106"/>
      <c r="DB70" s="106"/>
      <c r="DC70" s="106"/>
      <c r="DD70" s="106"/>
      <c r="DE70" s="106"/>
      <c r="DF70" s="106"/>
      <c r="DG70" s="106"/>
      <c r="DH70" s="106"/>
      <c r="DI70" s="26"/>
      <c r="DJ70" s="26"/>
      <c r="DK70" s="26"/>
      <c r="DL70" s="26"/>
      <c r="DM70" s="26"/>
      <c r="DN70" s="26"/>
      <c r="DO70" s="26"/>
      <c r="DP70" s="26"/>
      <c r="DQ70" s="26"/>
      <c r="DR70" s="26"/>
      <c r="DS70" s="26"/>
      <c r="DT70" s="26"/>
      <c r="DU70" s="26"/>
      <c r="DV70" s="26"/>
      <c r="DW70" s="26"/>
      <c r="DX70" s="26"/>
      <c r="DY70" s="26"/>
      <c r="DZ70" s="26"/>
      <c r="EA70" s="26"/>
    </row>
    <row r="71" spans="1:131">
      <c r="E71" s="15"/>
      <c r="CU71" s="106"/>
      <c r="CV71" s="106"/>
      <c r="CW71" s="106"/>
      <c r="CX71" s="106"/>
      <c r="CY71" s="106"/>
      <c r="CZ71" s="106"/>
      <c r="DA71" s="106"/>
      <c r="DB71" s="106"/>
      <c r="DC71" s="106"/>
      <c r="DD71" s="106"/>
      <c r="DE71" s="106"/>
      <c r="DF71" s="123"/>
      <c r="DG71" s="123"/>
      <c r="DH71" s="123"/>
      <c r="DI71" s="123"/>
      <c r="DJ71" s="123"/>
      <c r="DK71" s="123"/>
      <c r="DL71" s="123"/>
      <c r="DM71" s="123"/>
      <c r="DN71" s="123"/>
      <c r="DO71" s="123"/>
      <c r="DP71" s="123"/>
      <c r="DQ71" s="123"/>
      <c r="DR71" s="123"/>
      <c r="DS71" s="123"/>
      <c r="DT71" s="123"/>
      <c r="DU71" s="123"/>
      <c r="DV71" s="123"/>
      <c r="DW71" s="123"/>
      <c r="DX71" s="123"/>
    </row>
    <row r="72" spans="1:131">
      <c r="A72" s="126"/>
      <c r="B72" s="119"/>
      <c r="C72" s="121"/>
      <c r="E72" s="15"/>
      <c r="DF72" s="123"/>
      <c r="DG72" s="123"/>
      <c r="DH72" s="123"/>
      <c r="DI72" s="123"/>
      <c r="DJ72" s="123"/>
      <c r="DK72" s="123"/>
      <c r="DL72" s="123"/>
      <c r="DM72" s="123"/>
      <c r="DN72" s="123"/>
      <c r="DO72" s="123"/>
      <c r="DP72" s="123"/>
      <c r="DQ72" s="123"/>
      <c r="DR72" s="123"/>
      <c r="DS72" s="123"/>
      <c r="DT72" s="123"/>
      <c r="DU72" s="123"/>
      <c r="DV72" s="123"/>
      <c r="DW72" s="123"/>
      <c r="DX72" s="106"/>
    </row>
    <row r="73" spans="1:131">
      <c r="B73" s="121"/>
      <c r="C73" s="121"/>
      <c r="E73" s="15"/>
      <c r="DF73" s="106"/>
      <c r="DG73" s="106"/>
      <c r="DH73" s="106"/>
      <c r="DI73" s="106"/>
      <c r="DJ73" s="106"/>
      <c r="DK73" s="106"/>
      <c r="DL73" s="106"/>
      <c r="DM73" s="106"/>
      <c r="DN73" s="106"/>
      <c r="DO73" s="106"/>
      <c r="DP73" s="106"/>
      <c r="DQ73" s="106"/>
      <c r="DR73" s="106"/>
      <c r="DS73" s="106"/>
      <c r="DT73" s="106"/>
      <c r="DU73" s="106"/>
      <c r="DV73" s="106"/>
      <c r="DW73" s="106"/>
      <c r="DX73" s="106"/>
    </row>
    <row r="74" spans="1:131">
      <c r="D74" s="15"/>
      <c r="E74" s="15"/>
      <c r="DF74" s="106"/>
      <c r="DG74" s="106"/>
      <c r="DH74" s="106"/>
      <c r="DI74" s="106"/>
      <c r="DJ74" s="106"/>
      <c r="DK74" s="106"/>
      <c r="DL74" s="106"/>
      <c r="DM74" s="106"/>
      <c r="DN74" s="106"/>
      <c r="DO74" s="106"/>
      <c r="DP74" s="106"/>
      <c r="DQ74" s="106"/>
      <c r="DR74" s="106"/>
      <c r="DS74" s="106"/>
      <c r="DT74" s="106"/>
    </row>
    <row r="75" spans="1:131">
      <c r="C75" s="121"/>
      <c r="D75" s="124"/>
      <c r="E75" s="124"/>
      <c r="F75" s="124"/>
      <c r="G75" s="125"/>
    </row>
  </sheetData>
  <mergeCells count="343">
    <mergeCell ref="AG11:AI13"/>
    <mergeCell ref="AJ11:AL13"/>
    <mergeCell ref="O16:Q17"/>
    <mergeCell ref="AQ23:AR24"/>
    <mergeCell ref="AG23:AI24"/>
    <mergeCell ref="AJ23:AL24"/>
    <mergeCell ref="CL43:CQ43"/>
    <mergeCell ref="A1:E2"/>
    <mergeCell ref="F1:W2"/>
    <mergeCell ref="A3:E4"/>
    <mergeCell ref="F3:W4"/>
    <mergeCell ref="A6:C7"/>
    <mergeCell ref="D6:BE7"/>
    <mergeCell ref="AM11:AN13"/>
    <mergeCell ref="AO11:AP13"/>
    <mergeCell ref="AQ11:AR13"/>
    <mergeCell ref="AM14:AN15"/>
    <mergeCell ref="AO14:AP15"/>
    <mergeCell ref="AQ14:AR15"/>
    <mergeCell ref="A8:BE9"/>
    <mergeCell ref="B11:N13"/>
    <mergeCell ref="O11:Q13"/>
    <mergeCell ref="R11:T13"/>
    <mergeCell ref="U11:W13"/>
    <mergeCell ref="X11:Z13"/>
    <mergeCell ref="AA11:AC13"/>
    <mergeCell ref="AD11:AF13"/>
    <mergeCell ref="AO20:AP22"/>
    <mergeCell ref="AQ20:AR22"/>
    <mergeCell ref="B23:N24"/>
    <mergeCell ref="O23:Q24"/>
    <mergeCell ref="R23:T24"/>
    <mergeCell ref="U23:W24"/>
    <mergeCell ref="X23:Z24"/>
    <mergeCell ref="AA23:AC24"/>
    <mergeCell ref="AM16:AN17"/>
    <mergeCell ref="AO16:AP17"/>
    <mergeCell ref="B16:N17"/>
    <mergeCell ref="AD20:AF22"/>
    <mergeCell ref="AG20:AI22"/>
    <mergeCell ref="AJ20:AL22"/>
    <mergeCell ref="R16:T17"/>
    <mergeCell ref="U16:W17"/>
    <mergeCell ref="X16:Z17"/>
    <mergeCell ref="AQ16:AR17"/>
    <mergeCell ref="AA16:AC17"/>
    <mergeCell ref="AD16:AF17"/>
    <mergeCell ref="AG16:AI17"/>
    <mergeCell ref="AM23:AN24"/>
    <mergeCell ref="AO23:AP24"/>
    <mergeCell ref="B20:N22"/>
    <mergeCell ref="O20:Q22"/>
    <mergeCell ref="R20:T22"/>
    <mergeCell ref="U20:W22"/>
    <mergeCell ref="X20:Z22"/>
    <mergeCell ref="AA20:AC22"/>
    <mergeCell ref="AD23:AF24"/>
    <mergeCell ref="AJ14:AL15"/>
    <mergeCell ref="AM20:AN22"/>
    <mergeCell ref="B14:N15"/>
    <mergeCell ref="O14:Q15"/>
    <mergeCell ref="R14:T15"/>
    <mergeCell ref="U14:W15"/>
    <mergeCell ref="X14:Z15"/>
    <mergeCell ref="AA14:AC15"/>
    <mergeCell ref="AD14:AF15"/>
    <mergeCell ref="AG14:AI15"/>
    <mergeCell ref="AJ16:AL17"/>
    <mergeCell ref="AG25:AI26"/>
    <mergeCell ref="AJ25:AL26"/>
    <mergeCell ref="AM25:AN26"/>
    <mergeCell ref="AO25:AP26"/>
    <mergeCell ref="AM27:AN28"/>
    <mergeCell ref="AO27:AP28"/>
    <mergeCell ref="AQ25:AR26"/>
    <mergeCell ref="B27:N28"/>
    <mergeCell ref="O27:Q28"/>
    <mergeCell ref="R27:T28"/>
    <mergeCell ref="U27:W28"/>
    <mergeCell ref="X27:Z28"/>
    <mergeCell ref="AA27:AC28"/>
    <mergeCell ref="AD27:AF28"/>
    <mergeCell ref="AG27:AI28"/>
    <mergeCell ref="AJ27:AL28"/>
    <mergeCell ref="AQ27:AR28"/>
    <mergeCell ref="B25:N26"/>
    <mergeCell ref="O25:Q26"/>
    <mergeCell ref="R25:T26"/>
    <mergeCell ref="U25:W26"/>
    <mergeCell ref="X25:Z26"/>
    <mergeCell ref="AA25:AC26"/>
    <mergeCell ref="AD25:AF26"/>
    <mergeCell ref="AM29:AN30"/>
    <mergeCell ref="AO29:AP30"/>
    <mergeCell ref="AQ29:AR30"/>
    <mergeCell ref="B31:N32"/>
    <mergeCell ref="O31:Q32"/>
    <mergeCell ref="R31:T32"/>
    <mergeCell ref="U31:W32"/>
    <mergeCell ref="X31:Z32"/>
    <mergeCell ref="AQ31:AR32"/>
    <mergeCell ref="B29:N30"/>
    <mergeCell ref="O29:Q30"/>
    <mergeCell ref="R29:T30"/>
    <mergeCell ref="U29:W30"/>
    <mergeCell ref="X29:Z30"/>
    <mergeCell ref="AA29:AC30"/>
    <mergeCell ref="AA31:AC32"/>
    <mergeCell ref="AD31:AF32"/>
    <mergeCell ref="AG31:AI32"/>
    <mergeCell ref="AD29:AF30"/>
    <mergeCell ref="AG29:AI30"/>
    <mergeCell ref="AJ29:AL30"/>
    <mergeCell ref="AM33:AN34"/>
    <mergeCell ref="AO33:AP34"/>
    <mergeCell ref="AQ33:AR34"/>
    <mergeCell ref="AD33:AF34"/>
    <mergeCell ref="AG33:AI34"/>
    <mergeCell ref="AJ33:AL34"/>
    <mergeCell ref="AJ31:AL32"/>
    <mergeCell ref="AM31:AN32"/>
    <mergeCell ref="AO31:AP32"/>
    <mergeCell ref="AM35:AN37"/>
    <mergeCell ref="AO35:AP37"/>
    <mergeCell ref="AQ35:AR37"/>
    <mergeCell ref="B35:N37"/>
    <mergeCell ref="O35:Q37"/>
    <mergeCell ref="R35:T37"/>
    <mergeCell ref="U35:W37"/>
    <mergeCell ref="X35:Z37"/>
    <mergeCell ref="AA35:AC37"/>
    <mergeCell ref="B33:N34"/>
    <mergeCell ref="O33:Q34"/>
    <mergeCell ref="R33:T34"/>
    <mergeCell ref="U33:W34"/>
    <mergeCell ref="X33:Z34"/>
    <mergeCell ref="AA33:AC34"/>
    <mergeCell ref="AD35:AF37"/>
    <mergeCell ref="AG35:AI37"/>
    <mergeCell ref="AJ35:AL37"/>
    <mergeCell ref="AM38:AN39"/>
    <mergeCell ref="AO38:AP39"/>
    <mergeCell ref="AQ38:AR39"/>
    <mergeCell ref="B42:N44"/>
    <mergeCell ref="O42:Q44"/>
    <mergeCell ref="R42:T44"/>
    <mergeCell ref="U42:W44"/>
    <mergeCell ref="X42:Z44"/>
    <mergeCell ref="AA42:AC44"/>
    <mergeCell ref="AD42:AF44"/>
    <mergeCell ref="AD38:AF39"/>
    <mergeCell ref="AG38:AI39"/>
    <mergeCell ref="AJ38:AL39"/>
    <mergeCell ref="AQ42:AR44"/>
    <mergeCell ref="B38:N39"/>
    <mergeCell ref="O38:Q39"/>
    <mergeCell ref="R38:T39"/>
    <mergeCell ref="U38:W39"/>
    <mergeCell ref="X38:Z39"/>
    <mergeCell ref="AA38:AC39"/>
    <mergeCell ref="CB44:CF46"/>
    <mergeCell ref="CG44:CK46"/>
    <mergeCell ref="CL44:CQ46"/>
    <mergeCell ref="B47:N48"/>
    <mergeCell ref="O47:Q48"/>
    <mergeCell ref="R47:T48"/>
    <mergeCell ref="U47:W48"/>
    <mergeCell ref="X47:Z48"/>
    <mergeCell ref="AG42:AI44"/>
    <mergeCell ref="AJ42:AL44"/>
    <mergeCell ref="AM42:AN44"/>
    <mergeCell ref="AO42:AP44"/>
    <mergeCell ref="B45:N46"/>
    <mergeCell ref="O45:Q46"/>
    <mergeCell ref="R45:T46"/>
    <mergeCell ref="U45:W46"/>
    <mergeCell ref="X45:Z46"/>
    <mergeCell ref="AA45:AC46"/>
    <mergeCell ref="AD45:AF46"/>
    <mergeCell ref="AG45:AI46"/>
    <mergeCell ref="AJ45:AL46"/>
    <mergeCell ref="AA47:AC48"/>
    <mergeCell ref="AD47:AF48"/>
    <mergeCell ref="AG47:AI48"/>
    <mergeCell ref="CG49:CK50"/>
    <mergeCell ref="CL49:CQ50"/>
    <mergeCell ref="AW49:BL50"/>
    <mergeCell ref="BM49:BQ50"/>
    <mergeCell ref="BR49:BV50"/>
    <mergeCell ref="BW49:CA50"/>
    <mergeCell ref="AM45:AN46"/>
    <mergeCell ref="AO45:AP46"/>
    <mergeCell ref="AQ45:AR46"/>
    <mergeCell ref="AU47:AV48"/>
    <mergeCell ref="AW47:BL48"/>
    <mergeCell ref="BM47:BQ48"/>
    <mergeCell ref="BR47:BV48"/>
    <mergeCell ref="BW47:CA48"/>
    <mergeCell ref="CB47:CF48"/>
    <mergeCell ref="CG47:CK48"/>
    <mergeCell ref="CL47:CQ48"/>
    <mergeCell ref="AQ47:AR48"/>
    <mergeCell ref="AU49:AV50"/>
    <mergeCell ref="AU44:AV46"/>
    <mergeCell ref="AW44:BL46"/>
    <mergeCell ref="BM44:BQ46"/>
    <mergeCell ref="BR44:BV46"/>
    <mergeCell ref="BW44:CA46"/>
    <mergeCell ref="AJ47:AL48"/>
    <mergeCell ref="AM47:AN48"/>
    <mergeCell ref="AO47:AP48"/>
    <mergeCell ref="AG49:AI50"/>
    <mergeCell ref="AA49:AC50"/>
    <mergeCell ref="BW51:CA52"/>
    <mergeCell ref="AW51:BL52"/>
    <mergeCell ref="BM51:BQ52"/>
    <mergeCell ref="BR51:BV52"/>
    <mergeCell ref="AD49:AF50"/>
    <mergeCell ref="B49:N50"/>
    <mergeCell ref="O49:Q50"/>
    <mergeCell ref="R49:T50"/>
    <mergeCell ref="U49:W50"/>
    <mergeCell ref="X49:Z50"/>
    <mergeCell ref="AU51:AV52"/>
    <mergeCell ref="BR53:BV54"/>
    <mergeCell ref="AO51:AP52"/>
    <mergeCell ref="AQ51:AR52"/>
    <mergeCell ref="AU53:AV54"/>
    <mergeCell ref="AW53:BL54"/>
    <mergeCell ref="O53:Q55"/>
    <mergeCell ref="R53:T55"/>
    <mergeCell ref="U53:W55"/>
    <mergeCell ref="X53:Z55"/>
    <mergeCell ref="AJ49:AL50"/>
    <mergeCell ref="AM49:AN50"/>
    <mergeCell ref="AO49:AP50"/>
    <mergeCell ref="AQ49:AR50"/>
    <mergeCell ref="AQ53:AR55"/>
    <mergeCell ref="AA53:AC55"/>
    <mergeCell ref="AD53:AF55"/>
    <mergeCell ref="AG53:AI55"/>
    <mergeCell ref="AJ53:AL55"/>
    <mergeCell ref="B51:N52"/>
    <mergeCell ref="O51:Q52"/>
    <mergeCell ref="R51:T52"/>
    <mergeCell ref="U51:W52"/>
    <mergeCell ref="X51:Z52"/>
    <mergeCell ref="AA51:AC52"/>
    <mergeCell ref="AD51:AF52"/>
    <mergeCell ref="AG51:AI52"/>
    <mergeCell ref="AJ51:AL52"/>
    <mergeCell ref="CB53:CF54"/>
    <mergeCell ref="CG53:CK54"/>
    <mergeCell ref="CL53:CQ54"/>
    <mergeCell ref="CL57:CQ58"/>
    <mergeCell ref="CG57:CK58"/>
    <mergeCell ref="AU55:AV56"/>
    <mergeCell ref="AW55:BL56"/>
    <mergeCell ref="BM55:BQ56"/>
    <mergeCell ref="BR55:BV56"/>
    <mergeCell ref="BW55:CA56"/>
    <mergeCell ref="CB51:CF52"/>
    <mergeCell ref="CG51:CK52"/>
    <mergeCell ref="CL51:CQ52"/>
    <mergeCell ref="AM51:AN52"/>
    <mergeCell ref="CB49:CF50"/>
    <mergeCell ref="U56:W57"/>
    <mergeCell ref="X56:Z57"/>
    <mergeCell ref="AA56:AC57"/>
    <mergeCell ref="AD56:AF57"/>
    <mergeCell ref="AG56:AI57"/>
    <mergeCell ref="AJ56:AL57"/>
    <mergeCell ref="BM53:BQ54"/>
    <mergeCell ref="CB55:CF56"/>
    <mergeCell ref="CG55:CK56"/>
    <mergeCell ref="AM53:AN55"/>
    <mergeCell ref="AO53:AP55"/>
    <mergeCell ref="CL55:CQ56"/>
    <mergeCell ref="AU57:AV58"/>
    <mergeCell ref="AW57:BL58"/>
    <mergeCell ref="BM57:BQ58"/>
    <mergeCell ref="BR57:BV58"/>
    <mergeCell ref="BW57:CA58"/>
    <mergeCell ref="CB57:CF58"/>
    <mergeCell ref="BW53:CA54"/>
    <mergeCell ref="B53:N55"/>
    <mergeCell ref="AW59:BL60"/>
    <mergeCell ref="BM59:BQ60"/>
    <mergeCell ref="AQ58:AR59"/>
    <mergeCell ref="AU61:BL62"/>
    <mergeCell ref="BM61:BQ62"/>
    <mergeCell ref="BR61:BV62"/>
    <mergeCell ref="U58:W59"/>
    <mergeCell ref="X58:Z59"/>
    <mergeCell ref="AM56:AN57"/>
    <mergeCell ref="AO56:AP57"/>
    <mergeCell ref="AQ56:AR57"/>
    <mergeCell ref="AU59:AV60"/>
    <mergeCell ref="AD58:AF59"/>
    <mergeCell ref="AG58:AI59"/>
    <mergeCell ref="AJ58:AL59"/>
    <mergeCell ref="AM58:AN59"/>
    <mergeCell ref="BR59:BV60"/>
    <mergeCell ref="B58:N59"/>
    <mergeCell ref="O58:Q59"/>
    <mergeCell ref="R58:T59"/>
    <mergeCell ref="B56:N57"/>
    <mergeCell ref="O56:Q57"/>
    <mergeCell ref="R56:T57"/>
    <mergeCell ref="AA58:AC59"/>
    <mergeCell ref="AM62:AN64"/>
    <mergeCell ref="AO62:AP64"/>
    <mergeCell ref="AD65:AF66"/>
    <mergeCell ref="AG65:AI66"/>
    <mergeCell ref="AJ65:AL66"/>
    <mergeCell ref="AM65:AN66"/>
    <mergeCell ref="AO65:AP66"/>
    <mergeCell ref="CL59:CQ60"/>
    <mergeCell ref="BW61:CA62"/>
    <mergeCell ref="CB61:CF62"/>
    <mergeCell ref="CG61:CK62"/>
    <mergeCell ref="CL61:CQ62"/>
    <mergeCell ref="AA62:AC64"/>
    <mergeCell ref="AD62:AF64"/>
    <mergeCell ref="AG62:AI64"/>
    <mergeCell ref="AJ62:AL64"/>
    <mergeCell ref="AQ62:AR64"/>
    <mergeCell ref="BW59:CA60"/>
    <mergeCell ref="CB59:CF60"/>
    <mergeCell ref="CG59:CK60"/>
    <mergeCell ref="AO58:AP59"/>
    <mergeCell ref="AQ65:AR66"/>
    <mergeCell ref="B65:N66"/>
    <mergeCell ref="O65:Q66"/>
    <mergeCell ref="R65:T66"/>
    <mergeCell ref="U65:W66"/>
    <mergeCell ref="X65:Z66"/>
    <mergeCell ref="AA65:AC66"/>
    <mergeCell ref="B62:N64"/>
    <mergeCell ref="O62:Q64"/>
    <mergeCell ref="R62:T64"/>
    <mergeCell ref="U62:W64"/>
    <mergeCell ref="X62:Z64"/>
  </mergeCells>
  <phoneticPr fontId="1"/>
  <hyperlinks>
    <hyperlink ref="B14:N15" location="'１．経常収支差額比率 (部門)'!A1" display="1.経常収支差額比率【※】"/>
    <hyperlink ref="B16:N17" location="'２．人件費比率 (部門)'!A1" display="2.人件費比率【※】"/>
    <hyperlink ref="B23:N24" location="'３．志願倍率（部門）'!A1" display="3.志願倍率"/>
    <hyperlink ref="B25:N26" location="'４．合格率（部門）'!A1" display="4.合格率"/>
    <hyperlink ref="B27:N28" location="'５．歩留率（部門）'!A1" display="5.歩留率"/>
    <hyperlink ref="B29:N30" location="'６．推薦割合（部門）'!A1" display="6.推薦割合"/>
    <hyperlink ref="B31:N32" location="'７．入学定員充足率&amp;８．収容定員充足率（部門）'!A1" display="7.入学定員充足率"/>
    <hyperlink ref="B33:N34" location="'７．入学定員充足率&amp;８．収容定員充足率（部門）'!A1" display="8.収容定員充足率"/>
    <hyperlink ref="B38:N39" location="'９．奨学費割合（部門）'!A1" display="9.奨学費割合"/>
    <hyperlink ref="B45:N46" location="'１０．専任教員&amp;専任職員１人当たり生徒数（部門）'!A1" display="10.専任教員１人当たり生徒数"/>
    <hyperlink ref="B49:N50" location="'１０．専任教員&amp;専任職員１人当たり生徒数（部門）'!A1" display="10.専任職員１人当たり生徒数"/>
    <hyperlink ref="B47:N48" location="'１１．専任教員対非常勤教員割合(部門)'!A1" display="11.専任教員対非常勤教員割合"/>
    <hyperlink ref="B51:N52" location="'１２．専任教員対専任職員割合（部門）'!A1" display="12.専任教員対専任職員割合"/>
    <hyperlink ref="B56:N57" location="'１３．専任教員&amp;専任職員１人当たり人件費（部門）'!A1" display="13.専任教員１人当たり人件費（百万円）"/>
    <hyperlink ref="B58:N59" location="'１３．専任教員&amp;専任職員１人当たり人件費（部門）'!A1" display="13.専任職員１人当たり人件費（百万円）"/>
    <hyperlink ref="B65:N66" location="'１４．生徒１人当たり経費支出（部門）'!A1" display="14.生徒１人当たり経費支出（千円）"/>
  </hyperlinks>
  <pageMargins left="0.39370078740157483" right="0.39370078740157483" top="0.39370078740157483" bottom="0.39370078740157483" header="0" footer="0.19685039370078741"/>
  <pageSetup paperSize="9" scale="57" orientation="landscape" r:id="rId1"/>
  <headerFooter scaleWithDoc="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12</vt:i4>
      </vt:variant>
    </vt:vector>
  </HeadingPairs>
  <TitlesOfParts>
    <vt:vector size="50" baseType="lpstr">
      <vt:lpstr>入力方法</vt:lpstr>
      <vt:lpstr>法人入力シート（要入力）</vt:lpstr>
      <vt:lpstr>学校入力シート（要入力）</vt:lpstr>
      <vt:lpstr>目標値入力シート（必要に応じて入力）</vt:lpstr>
      <vt:lpstr>絶対評価シート</vt:lpstr>
      <vt:lpstr>趨勢評価</vt:lpstr>
      <vt:lpstr>表紙</vt:lpstr>
      <vt:lpstr>総括表(法人全体)</vt:lpstr>
      <vt:lpstr>総括表 (部門)</vt:lpstr>
      <vt:lpstr>１．経常収支差額比率（法人）</vt:lpstr>
      <vt:lpstr>２．人件費比率（法人）</vt:lpstr>
      <vt:lpstr>３．補正人件費依存率（法人）</vt:lpstr>
      <vt:lpstr>４．教育活動資金収支差額比率（法人）</vt:lpstr>
      <vt:lpstr>５．積立率＆参考）減価償却比率（法人）</vt:lpstr>
      <vt:lpstr>６．運用資産超過額対教育活動資金収支差額比（法人）</vt:lpstr>
      <vt:lpstr>７．運用資産対教育活動資金収支差額比（法人）</vt:lpstr>
      <vt:lpstr>８．流動比率（法人）</vt:lpstr>
      <vt:lpstr>９．外部負債超過額対教育活動資金収支差額比（法人）</vt:lpstr>
      <vt:lpstr>１．経常収支差額比率 (部門)</vt:lpstr>
      <vt:lpstr>２．人件費比率 (部門)</vt:lpstr>
      <vt:lpstr>３．志願倍率（部門）</vt:lpstr>
      <vt:lpstr>４．合格率（部門）</vt:lpstr>
      <vt:lpstr>５．歩留率（部門）</vt:lpstr>
      <vt:lpstr>６．推薦割合（部門）</vt:lpstr>
      <vt:lpstr>７．入学定員充足率&amp;８．収容定員充足率（部門）</vt:lpstr>
      <vt:lpstr>９．奨学費割合（部門）</vt:lpstr>
      <vt:lpstr>１０．専任教員&amp;専任職員１人当たり生徒数（部門）</vt:lpstr>
      <vt:lpstr>１１．専任教員対非常勤教員割合(部門)</vt:lpstr>
      <vt:lpstr>１２．専任教員対専任職員割合（部門）</vt:lpstr>
      <vt:lpstr>１３．専任教員&amp;専任職員１人当たり人件費（部門）</vt:lpstr>
      <vt:lpstr>１４．生徒１人当たり経費支出（部門）</vt:lpstr>
      <vt:lpstr>参考1（全体）</vt:lpstr>
      <vt:lpstr>参考2（系統別）</vt:lpstr>
      <vt:lpstr>参考2（高校法人・都道府県別）</vt:lpstr>
      <vt:lpstr>参考2（高校部門・都道府県別）</vt:lpstr>
      <vt:lpstr>高校法人</vt:lpstr>
      <vt:lpstr>高校部門</vt:lpstr>
      <vt:lpstr>管理運営CL</vt:lpstr>
      <vt:lpstr>'１．経常収支差額比率（法人）'!Print_Area</vt:lpstr>
      <vt:lpstr>'１４．生徒１人当たり経費支出（部門）'!Print_Area</vt:lpstr>
      <vt:lpstr>'３．補正人件費依存率（法人）'!Print_Area</vt:lpstr>
      <vt:lpstr>管理運営CL!Print_Area</vt:lpstr>
      <vt:lpstr>'参考1（全体）'!Print_Area</vt:lpstr>
      <vt:lpstr>'参考2（系統別）'!Print_Area</vt:lpstr>
      <vt:lpstr>'参考2（高校法人・都道府県別）'!Print_Area</vt:lpstr>
      <vt:lpstr>絶対評価シート!Print_Area</vt:lpstr>
      <vt:lpstr>'総括表 (部門)'!Print_Area</vt:lpstr>
      <vt:lpstr>'総括表(法人全体)'!Print_Area</vt:lpstr>
      <vt:lpstr>表紙!Print_Area</vt:lpstr>
      <vt:lpstr>'法人入力シート（要入力）'!Print_Area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2018-03-22T07:01:15Z</dcterms:created>
  <dcterms:modified xsi:type="dcterms:W3CDTF">2024-03-22T11:45:35Z</dcterms:modified>
</cp:coreProperties>
</file>